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lphin\Documents\2023 Rate Application\Application Filing\"/>
    </mc:Choice>
  </mc:AlternateContent>
  <xr:revisionPtr revIDLastSave="0" documentId="8_{BD43469B-6A1E-490C-8B0A-31CCADA74290}" xr6:coauthVersionLast="36" xr6:coauthVersionMax="36" xr10:uidLastSave="{00000000-0000-0000-0000-000000000000}"/>
  <bookViews>
    <workbookView xWindow="0" yWindow="0" windowWidth="20490" windowHeight="6980" xr2:uid="{2C082186-3DA2-4874-8DA1-E31D6F740C1B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RESIDENTIAL!$B$20:$J$60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CSMUR!$A$10:$Q$106</definedName>
    <definedName name="_xlnm.Print_Area" localSheetId="4">'GS 1,000-4,999 kW'!$A$10:$Q$119</definedName>
    <definedName name="_xlnm.Print_Area" localSheetId="3">'GS 50-999 kW'!$A$10:$Q$66</definedName>
    <definedName name="_xlnm.Print_Area" localSheetId="2">'GS&lt;50 kW'!$A$10:$Q$122</definedName>
    <definedName name="_xlnm.Print_Area" localSheetId="5">'LARGE USE SERVICE'!$A$10:$Q$64</definedName>
    <definedName name="_xlnm.Print_Area" localSheetId="0">RESIDENTIAL!$B$10:$Q$164</definedName>
    <definedName name="_xlnm.Print_Area" localSheetId="6">'STREET LIGHTING SERVICE'!$A$10:$Q$64</definedName>
    <definedName name="_xlnm.Print_Area" localSheetId="7">USL!$A$10:$Q$59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5" l="1"/>
  <c r="L97" i="5"/>
  <c r="L90" i="5"/>
  <c r="L89" i="5"/>
  <c r="K97" i="3" l="1"/>
  <c r="K96" i="3"/>
  <c r="H49" i="3" l="1"/>
  <c r="H50" i="3"/>
  <c r="I23" i="1" l="1"/>
  <c r="M23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H31" i="1"/>
  <c r="I31" i="1" s="1"/>
  <c r="L31" i="1"/>
  <c r="M31" i="1" s="1"/>
  <c r="H33" i="1"/>
  <c r="L33" i="1"/>
  <c r="H34" i="1"/>
  <c r="I34" i="1" s="1"/>
  <c r="L34" i="1"/>
  <c r="M34" i="1" s="1"/>
  <c r="H35" i="1"/>
  <c r="I35" i="1" s="1"/>
  <c r="L35" i="1"/>
  <c r="M35" i="1" s="1"/>
  <c r="I36" i="1"/>
  <c r="M36" i="1"/>
  <c r="I37" i="1"/>
  <c r="M37" i="1"/>
  <c r="G143" i="1"/>
  <c r="H39" i="1"/>
  <c r="H42" i="1" s="1"/>
  <c r="I42" i="1" s="1"/>
  <c r="L39" i="1"/>
  <c r="L40" i="1" s="1"/>
  <c r="M40" i="1" s="1"/>
  <c r="K42" i="1"/>
  <c r="K43" i="1"/>
  <c r="K44" i="1"/>
  <c r="I45" i="1"/>
  <c r="K45" i="1"/>
  <c r="M45" i="1" s="1"/>
  <c r="K46" i="1"/>
  <c r="H46" i="1"/>
  <c r="I46" i="1" s="1"/>
  <c r="K99" i="1"/>
  <c r="H47" i="1"/>
  <c r="I47" i="1" s="1"/>
  <c r="G152" i="1"/>
  <c r="K152" i="1" s="1"/>
  <c r="H48" i="1"/>
  <c r="I48" i="1" s="1"/>
  <c r="I49" i="1"/>
  <c r="L49" i="1"/>
  <c r="K50" i="1"/>
  <c r="I50" i="1"/>
  <c r="L50" i="1"/>
  <c r="G52" i="1"/>
  <c r="I51" i="1"/>
  <c r="L51" i="1"/>
  <c r="L52" i="1"/>
  <c r="K55" i="1"/>
  <c r="K89" i="1"/>
  <c r="K141" i="1" s="1"/>
  <c r="G91" i="1"/>
  <c r="G14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G83" i="1"/>
  <c r="H83" i="1"/>
  <c r="L83" i="1"/>
  <c r="M83" i="1" s="1"/>
  <c r="H85" i="1"/>
  <c r="L85" i="1"/>
  <c r="H86" i="1"/>
  <c r="I86" i="1" s="1"/>
  <c r="L86" i="1"/>
  <c r="M86" i="1" s="1"/>
  <c r="H87" i="1"/>
  <c r="I87" i="1" s="1"/>
  <c r="L87" i="1"/>
  <c r="M87" i="1" s="1"/>
  <c r="I88" i="1"/>
  <c r="M88" i="1"/>
  <c r="G89" i="1"/>
  <c r="G141" i="1" s="1"/>
  <c r="I141" i="1" s="1"/>
  <c r="L89" i="1"/>
  <c r="H91" i="1"/>
  <c r="H92" i="1" s="1"/>
  <c r="K91" i="1"/>
  <c r="L91" i="1"/>
  <c r="L95" i="1" s="1"/>
  <c r="G92" i="1"/>
  <c r="K92" i="1"/>
  <c r="G94" i="1"/>
  <c r="K94" i="1"/>
  <c r="G95" i="1"/>
  <c r="K95" i="1"/>
  <c r="G96" i="1"/>
  <c r="K96" i="1"/>
  <c r="G97" i="1"/>
  <c r="I97" i="1" s="1"/>
  <c r="K97" i="1"/>
  <c r="M97" i="1" s="1"/>
  <c r="H98" i="1"/>
  <c r="L98" i="1" s="1"/>
  <c r="H99" i="1"/>
  <c r="L99" i="1" s="1"/>
  <c r="H100" i="1"/>
  <c r="L100" i="1" s="1"/>
  <c r="H101" i="1"/>
  <c r="L101" i="1" s="1"/>
  <c r="H102" i="1"/>
  <c r="L102" i="1" s="1"/>
  <c r="H103" i="1"/>
  <c r="H104" i="1"/>
  <c r="L104" i="1" s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H135" i="1"/>
  <c r="L135" i="1"/>
  <c r="M135" i="1" s="1"/>
  <c r="H137" i="1"/>
  <c r="L137" i="1"/>
  <c r="H138" i="1"/>
  <c r="I138" i="1" s="1"/>
  <c r="L138" i="1"/>
  <c r="M138" i="1" s="1"/>
  <c r="H139" i="1"/>
  <c r="I139" i="1" s="1"/>
  <c r="L139" i="1"/>
  <c r="M139" i="1" s="1"/>
  <c r="I140" i="1"/>
  <c r="M140" i="1"/>
  <c r="H143" i="1"/>
  <c r="H144" i="1" s="1"/>
  <c r="K143" i="1"/>
  <c r="L143" i="1"/>
  <c r="L146" i="1" s="1"/>
  <c r="K144" i="1"/>
  <c r="G146" i="1"/>
  <c r="K146" i="1" s="1"/>
  <c r="G147" i="1"/>
  <c r="K147" i="1" s="1"/>
  <c r="G148" i="1"/>
  <c r="K148" i="1" s="1"/>
  <c r="G149" i="1"/>
  <c r="I149" i="1" s="1"/>
  <c r="H150" i="1"/>
  <c r="H151" i="1"/>
  <c r="H152" i="1"/>
  <c r="H153" i="1"/>
  <c r="H154" i="1"/>
  <c r="H155" i="1"/>
  <c r="L155" i="1"/>
  <c r="H156" i="1"/>
  <c r="L156" i="1"/>
  <c r="O36" i="1" l="1"/>
  <c r="P87" i="1"/>
  <c r="P36" i="1"/>
  <c r="O25" i="1"/>
  <c r="P25" i="1" s="1"/>
  <c r="L144" i="1"/>
  <c r="O37" i="1"/>
  <c r="P37" i="1" s="1"/>
  <c r="O27" i="1"/>
  <c r="O23" i="1"/>
  <c r="P23" i="1" s="1"/>
  <c r="L147" i="1"/>
  <c r="M147" i="1" s="1"/>
  <c r="M95" i="1"/>
  <c r="P88" i="1"/>
  <c r="P139" i="1"/>
  <c r="P81" i="1"/>
  <c r="H40" i="1"/>
  <c r="I40" i="1" s="1"/>
  <c r="O40" i="1" s="1"/>
  <c r="I39" i="1"/>
  <c r="M146" i="1"/>
  <c r="O134" i="1"/>
  <c r="P134" i="1" s="1"/>
  <c r="O130" i="1"/>
  <c r="P130" i="1" s="1"/>
  <c r="O128" i="1"/>
  <c r="O88" i="1"/>
  <c r="L43" i="1"/>
  <c r="M43" i="1" s="1"/>
  <c r="O86" i="1"/>
  <c r="M99" i="1"/>
  <c r="L148" i="1"/>
  <c r="M148" i="1" s="1"/>
  <c r="O79" i="1"/>
  <c r="O77" i="1"/>
  <c r="P77" i="1" s="1"/>
  <c r="O34" i="1"/>
  <c r="L94" i="1"/>
  <c r="M94" i="1" s="1"/>
  <c r="O35" i="1"/>
  <c r="O82" i="1"/>
  <c r="P82" i="1" s="1"/>
  <c r="O78" i="1"/>
  <c r="P78" i="1" s="1"/>
  <c r="O76" i="1"/>
  <c r="O31" i="1"/>
  <c r="L96" i="1"/>
  <c r="M96" i="1" s="1"/>
  <c r="O81" i="1"/>
  <c r="P27" i="1"/>
  <c r="L92" i="1"/>
  <c r="M92" i="1" s="1"/>
  <c r="P79" i="1"/>
  <c r="O45" i="1"/>
  <c r="P45" i="1" s="1"/>
  <c r="M39" i="1"/>
  <c r="O30" i="1"/>
  <c r="P30" i="1" s="1"/>
  <c r="O26" i="1"/>
  <c r="P26" i="1" s="1"/>
  <c r="P34" i="1"/>
  <c r="P31" i="1"/>
  <c r="L42" i="1"/>
  <c r="M42" i="1" s="1"/>
  <c r="O42" i="1" s="1"/>
  <c r="P42" i="1" s="1"/>
  <c r="O139" i="1"/>
  <c r="L44" i="1"/>
  <c r="M44" i="1" s="1"/>
  <c r="P29" i="1"/>
  <c r="O131" i="1"/>
  <c r="O129" i="1"/>
  <c r="P129" i="1" s="1"/>
  <c r="O87" i="1"/>
  <c r="I83" i="1"/>
  <c r="O83" i="1" s="1"/>
  <c r="P138" i="1"/>
  <c r="P131" i="1"/>
  <c r="O28" i="1"/>
  <c r="P28" i="1"/>
  <c r="O24" i="1"/>
  <c r="M32" i="1"/>
  <c r="P24" i="1"/>
  <c r="O29" i="1"/>
  <c r="I52" i="1"/>
  <c r="K51" i="1"/>
  <c r="M51" i="1" s="1"/>
  <c r="K52" i="1"/>
  <c r="M52" i="1" s="1"/>
  <c r="P35" i="1"/>
  <c r="M50" i="1"/>
  <c r="O50" i="1" s="1"/>
  <c r="I32" i="1"/>
  <c r="G33" i="1"/>
  <c r="I33" i="1" s="1"/>
  <c r="G101" i="1"/>
  <c r="I101" i="1" s="1"/>
  <c r="L48" i="1"/>
  <c r="L47" i="1"/>
  <c r="L46" i="1"/>
  <c r="M46" i="1" s="1"/>
  <c r="O46" i="1" s="1"/>
  <c r="K48" i="1"/>
  <c r="K47" i="1"/>
  <c r="H44" i="1"/>
  <c r="I44" i="1" s="1"/>
  <c r="H43" i="1"/>
  <c r="I43" i="1" s="1"/>
  <c r="M144" i="1"/>
  <c r="K49" i="1"/>
  <c r="M49" i="1" s="1"/>
  <c r="G99" i="1"/>
  <c r="I99" i="1" s="1"/>
  <c r="I89" i="1"/>
  <c r="I143" i="1"/>
  <c r="M91" i="1"/>
  <c r="G104" i="1"/>
  <c r="G103" i="1"/>
  <c r="G155" i="1" s="1"/>
  <c r="I155" i="1" s="1"/>
  <c r="K104" i="1"/>
  <c r="M104" i="1" s="1"/>
  <c r="K103" i="1"/>
  <c r="M89" i="1"/>
  <c r="M141" i="1"/>
  <c r="O141" i="1" s="1"/>
  <c r="K100" i="1"/>
  <c r="M100" i="1" s="1"/>
  <c r="K102" i="1"/>
  <c r="M102" i="1" s="1"/>
  <c r="G100" i="1"/>
  <c r="I100" i="1" s="1"/>
  <c r="K98" i="1"/>
  <c r="I91" i="1"/>
  <c r="I152" i="1"/>
  <c r="G107" i="1"/>
  <c r="K107" i="1" s="1"/>
  <c r="G159" i="1"/>
  <c r="K159" i="1" s="1"/>
  <c r="G154" i="1"/>
  <c r="K154" i="1" s="1"/>
  <c r="G150" i="1"/>
  <c r="I150" i="1" s="1"/>
  <c r="I144" i="1"/>
  <c r="G102" i="1"/>
  <c r="I102" i="1" s="1"/>
  <c r="G98" i="1"/>
  <c r="I98" i="1" s="1"/>
  <c r="G151" i="1"/>
  <c r="K151" i="1" s="1"/>
  <c r="K101" i="1"/>
  <c r="M101" i="1" s="1"/>
  <c r="G153" i="1"/>
  <c r="K153" i="1" s="1"/>
  <c r="M143" i="1"/>
  <c r="G135" i="1"/>
  <c r="I135" i="1" s="1"/>
  <c r="P135" i="1" s="1"/>
  <c r="I92" i="1"/>
  <c r="O80" i="1"/>
  <c r="P80" i="1"/>
  <c r="P76" i="1"/>
  <c r="O97" i="1"/>
  <c r="P97" i="1" s="1"/>
  <c r="P86" i="1"/>
  <c r="M84" i="1"/>
  <c r="O75" i="1"/>
  <c r="P75" i="1" s="1"/>
  <c r="L103" i="1"/>
  <c r="H96" i="1"/>
  <c r="I96" i="1" s="1"/>
  <c r="H95" i="1"/>
  <c r="I95" i="1" s="1"/>
  <c r="H94" i="1"/>
  <c r="I94" i="1" s="1"/>
  <c r="O140" i="1"/>
  <c r="P140" i="1"/>
  <c r="O132" i="1"/>
  <c r="P132" i="1"/>
  <c r="P128" i="1"/>
  <c r="O133" i="1"/>
  <c r="P133" i="1" s="1"/>
  <c r="M136" i="1"/>
  <c r="O127" i="1"/>
  <c r="P127" i="1" s="1"/>
  <c r="O138" i="1"/>
  <c r="L154" i="1"/>
  <c r="L153" i="1"/>
  <c r="L152" i="1"/>
  <c r="M152" i="1" s="1"/>
  <c r="L151" i="1"/>
  <c r="L150" i="1"/>
  <c r="K149" i="1"/>
  <c r="M149" i="1" s="1"/>
  <c r="O149" i="1" s="1"/>
  <c r="H148" i="1"/>
  <c r="I148" i="1" s="1"/>
  <c r="H147" i="1"/>
  <c r="I147" i="1" s="1"/>
  <c r="H146" i="1"/>
  <c r="I146" i="1" s="1"/>
  <c r="K33" i="1" l="1"/>
  <c r="M33" i="1" s="1"/>
  <c r="M38" i="1" s="1"/>
  <c r="M153" i="1"/>
  <c r="M154" i="1"/>
  <c r="P83" i="1"/>
  <c r="O52" i="1"/>
  <c r="O39" i="1"/>
  <c r="P39" i="1" s="1"/>
  <c r="O99" i="1"/>
  <c r="P99" i="1" s="1"/>
  <c r="O96" i="1"/>
  <c r="P96" i="1" s="1"/>
  <c r="P40" i="1"/>
  <c r="I84" i="1"/>
  <c r="O84" i="1" s="1"/>
  <c r="P84" i="1" s="1"/>
  <c r="I103" i="1"/>
  <c r="O89" i="1"/>
  <c r="P89" i="1" s="1"/>
  <c r="O147" i="1"/>
  <c r="P147" i="1" s="1"/>
  <c r="O102" i="1"/>
  <c r="P102" i="1" s="1"/>
  <c r="O148" i="1"/>
  <c r="P148" i="1" s="1"/>
  <c r="O94" i="1"/>
  <c r="P94" i="1" s="1"/>
  <c r="P50" i="1"/>
  <c r="O91" i="1"/>
  <c r="P91" i="1" s="1"/>
  <c r="M103" i="1"/>
  <c r="O152" i="1"/>
  <c r="P152" i="1" s="1"/>
  <c r="O49" i="1"/>
  <c r="P49" i="1" s="1"/>
  <c r="O51" i="1"/>
  <c r="P51" i="1"/>
  <c r="O101" i="1"/>
  <c r="P101" i="1" s="1"/>
  <c r="O44" i="1"/>
  <c r="P44" i="1" s="1"/>
  <c r="I153" i="1"/>
  <c r="I38" i="1"/>
  <c r="M47" i="1"/>
  <c r="P52" i="1"/>
  <c r="O32" i="1"/>
  <c r="P32" i="1" s="1"/>
  <c r="O43" i="1"/>
  <c r="P43" i="1" s="1"/>
  <c r="P141" i="1"/>
  <c r="O143" i="1"/>
  <c r="P143" i="1" s="1"/>
  <c r="M48" i="1"/>
  <c r="P46" i="1"/>
  <c r="O144" i="1"/>
  <c r="P144" i="1" s="1"/>
  <c r="O100" i="1"/>
  <c r="P100" i="1" s="1"/>
  <c r="I136" i="1"/>
  <c r="M151" i="1"/>
  <c r="O135" i="1"/>
  <c r="I154" i="1"/>
  <c r="O92" i="1"/>
  <c r="P92" i="1" s="1"/>
  <c r="I151" i="1"/>
  <c r="I104" i="1"/>
  <c r="G156" i="1"/>
  <c r="K150" i="1"/>
  <c r="M150" i="1" s="1"/>
  <c r="O150" i="1" s="1"/>
  <c r="G137" i="1"/>
  <c r="I137" i="1" s="1"/>
  <c r="G85" i="1"/>
  <c r="I85" i="1" s="1"/>
  <c r="M98" i="1"/>
  <c r="K85" i="1"/>
  <c r="M85" i="1" s="1"/>
  <c r="M90" i="1" s="1"/>
  <c r="O95" i="1"/>
  <c r="P95" i="1" s="1"/>
  <c r="O146" i="1"/>
  <c r="P146" i="1" s="1"/>
  <c r="P149" i="1"/>
  <c r="P103" i="1" l="1"/>
  <c r="O154" i="1"/>
  <c r="P154" i="1" s="1"/>
  <c r="O33" i="1"/>
  <c r="P33" i="1" s="1"/>
  <c r="O153" i="1"/>
  <c r="P153" i="1" s="1"/>
  <c r="O103" i="1"/>
  <c r="I142" i="1"/>
  <c r="I145" i="1" s="1"/>
  <c r="K137" i="1"/>
  <c r="M137" i="1" s="1"/>
  <c r="O48" i="1"/>
  <c r="P48" i="1" s="1"/>
  <c r="O47" i="1"/>
  <c r="P47" i="1" s="1"/>
  <c r="I41" i="1"/>
  <c r="O136" i="1"/>
  <c r="P136" i="1" s="1"/>
  <c r="M41" i="1"/>
  <c r="O38" i="1"/>
  <c r="P38" i="1" s="1"/>
  <c r="P150" i="1"/>
  <c r="O85" i="1"/>
  <c r="P85" i="1" s="1"/>
  <c r="O104" i="1"/>
  <c r="P104" i="1"/>
  <c r="K155" i="1"/>
  <c r="M155" i="1" s="1"/>
  <c r="I156" i="1"/>
  <c r="K156" i="1"/>
  <c r="M156" i="1" s="1"/>
  <c r="O151" i="1"/>
  <c r="P151" i="1" s="1"/>
  <c r="I90" i="1"/>
  <c r="O90" i="1" s="1"/>
  <c r="P90" i="1" s="1"/>
  <c r="O98" i="1"/>
  <c r="P98" i="1" s="1"/>
  <c r="M93" i="1"/>
  <c r="O156" i="1" l="1"/>
  <c r="I93" i="1"/>
  <c r="I106" i="1" s="1"/>
  <c r="O137" i="1"/>
  <c r="P137" i="1" s="1"/>
  <c r="M142" i="1"/>
  <c r="O41" i="1"/>
  <c r="P41" i="1" s="1"/>
  <c r="M54" i="1"/>
  <c r="I54" i="1"/>
  <c r="P156" i="1"/>
  <c r="O155" i="1"/>
  <c r="P155" i="1"/>
  <c r="M106" i="1"/>
  <c r="I158" i="1"/>
  <c r="O93" i="1" l="1"/>
  <c r="P93" i="1" s="1"/>
  <c r="M145" i="1"/>
  <c r="O142" i="1"/>
  <c r="P142" i="1" s="1"/>
  <c r="O54" i="1"/>
  <c r="P54" i="1" s="1"/>
  <c r="M55" i="1"/>
  <c r="M56" i="1"/>
  <c r="I55" i="1"/>
  <c r="I56" i="1"/>
  <c r="I108" i="1"/>
  <c r="I107" i="1"/>
  <c r="O106" i="1"/>
  <c r="P106" i="1" s="1"/>
  <c r="M107" i="1"/>
  <c r="M108" i="1"/>
  <c r="I160" i="1"/>
  <c r="I159" i="1"/>
  <c r="O107" i="1" l="1"/>
  <c r="P107" i="1" s="1"/>
  <c r="O145" i="1"/>
  <c r="P145" i="1" s="1"/>
  <c r="M158" i="1"/>
  <c r="O56" i="1"/>
  <c r="P56" i="1" s="1"/>
  <c r="M57" i="1"/>
  <c r="I57" i="1"/>
  <c r="O55" i="1"/>
  <c r="P55" i="1" s="1"/>
  <c r="I109" i="1"/>
  <c r="M109" i="1"/>
  <c r="O108" i="1"/>
  <c r="P108" i="1" s="1"/>
  <c r="I161" i="1"/>
  <c r="M159" i="1" l="1"/>
  <c r="O158" i="1"/>
  <c r="P158" i="1" s="1"/>
  <c r="M160" i="1"/>
  <c r="O57" i="1"/>
  <c r="P57" i="1" s="1"/>
  <c r="O109" i="1"/>
  <c r="P109" i="1" s="1"/>
  <c r="O160" i="1" l="1"/>
  <c r="P160" i="1" s="1"/>
  <c r="M161" i="1"/>
  <c r="O161" i="1" s="1"/>
  <c r="P161" i="1" s="1"/>
  <c r="O159" i="1"/>
  <c r="P159" i="1" s="1"/>
  <c r="K58" i="8"/>
  <c r="L37" i="8" s="1"/>
  <c r="G58" i="8"/>
  <c r="H37" i="8" s="1"/>
  <c r="L48" i="8"/>
  <c r="H48" i="8"/>
  <c r="L47" i="8"/>
  <c r="H47" i="8"/>
  <c r="L46" i="8"/>
  <c r="H46" i="8"/>
  <c r="L45" i="8"/>
  <c r="H45" i="8"/>
  <c r="L44" i="8"/>
  <c r="H44" i="8"/>
  <c r="I35" i="8"/>
  <c r="B35" i="8"/>
  <c r="L34" i="8"/>
  <c r="M34" i="8" s="1"/>
  <c r="H34" i="8"/>
  <c r="B34" i="8"/>
  <c r="L33" i="8"/>
  <c r="H33" i="8"/>
  <c r="B33" i="8"/>
  <c r="L30" i="8"/>
  <c r="M30" i="8" s="1"/>
  <c r="H30" i="8"/>
  <c r="I30" i="8" s="1"/>
  <c r="L29" i="8"/>
  <c r="H29" i="8"/>
  <c r="L28" i="8"/>
  <c r="M28" i="8" s="1"/>
  <c r="H28" i="8"/>
  <c r="I28" i="8" s="1"/>
  <c r="L27" i="8"/>
  <c r="M27" i="8" s="1"/>
  <c r="H27" i="8"/>
  <c r="L26" i="8"/>
  <c r="H26" i="8"/>
  <c r="L25" i="8"/>
  <c r="H25" i="8"/>
  <c r="M24" i="8"/>
  <c r="I24" i="8"/>
  <c r="M23" i="8"/>
  <c r="I23" i="8"/>
  <c r="K63" i="7"/>
  <c r="L32" i="7" s="1"/>
  <c r="G63" i="7"/>
  <c r="H40" i="7" s="1"/>
  <c r="P58" i="7"/>
  <c r="O58" i="7"/>
  <c r="P53" i="7"/>
  <c r="O53" i="7"/>
  <c r="L50" i="7"/>
  <c r="H50" i="7"/>
  <c r="L48" i="7"/>
  <c r="H48" i="7"/>
  <c r="L47" i="7"/>
  <c r="H47" i="7"/>
  <c r="H46" i="7"/>
  <c r="H45" i="7"/>
  <c r="L45" i="7" s="1"/>
  <c r="H44" i="7"/>
  <c r="L38" i="7"/>
  <c r="M38" i="7" s="1"/>
  <c r="H38" i="7"/>
  <c r="I38" i="7" s="1"/>
  <c r="L37" i="7"/>
  <c r="H37" i="7"/>
  <c r="I37" i="7" s="1"/>
  <c r="L35" i="7"/>
  <c r="M35" i="7" s="1"/>
  <c r="H35" i="7"/>
  <c r="I35" i="7" s="1"/>
  <c r="B35" i="7"/>
  <c r="L34" i="7"/>
  <c r="M34" i="7" s="1"/>
  <c r="I34" i="7"/>
  <c r="H34" i="7"/>
  <c r="B34" i="7"/>
  <c r="L33" i="7"/>
  <c r="H33" i="7"/>
  <c r="I33" i="7" s="1"/>
  <c r="B33" i="7"/>
  <c r="L30" i="7"/>
  <c r="M30" i="7" s="1"/>
  <c r="H30" i="7"/>
  <c r="I30" i="7" s="1"/>
  <c r="L29" i="7"/>
  <c r="M29" i="7" s="1"/>
  <c r="H29" i="7"/>
  <c r="L28" i="7"/>
  <c r="M28" i="7" s="1"/>
  <c r="H28" i="7"/>
  <c r="L27" i="7"/>
  <c r="H27" i="7"/>
  <c r="L26" i="7"/>
  <c r="M26" i="7" s="1"/>
  <c r="H26" i="7"/>
  <c r="I26" i="7" s="1"/>
  <c r="L25" i="7"/>
  <c r="H25" i="7"/>
  <c r="L24" i="7"/>
  <c r="M24" i="7" s="1"/>
  <c r="H24" i="7"/>
  <c r="I24" i="7" s="1"/>
  <c r="P58" i="6"/>
  <c r="O58" i="6"/>
  <c r="P53" i="6"/>
  <c r="O53" i="6"/>
  <c r="L50" i="6"/>
  <c r="H50" i="6"/>
  <c r="L48" i="6"/>
  <c r="H48" i="6"/>
  <c r="L47" i="6"/>
  <c r="H47" i="6"/>
  <c r="H46" i="6"/>
  <c r="L46" i="6" s="1"/>
  <c r="H45" i="6"/>
  <c r="H44" i="6"/>
  <c r="L40" i="6"/>
  <c r="H40" i="6"/>
  <c r="H41" i="6" s="1"/>
  <c r="L38" i="6"/>
  <c r="M38" i="6" s="1"/>
  <c r="H38" i="6"/>
  <c r="L37" i="6"/>
  <c r="M37" i="6"/>
  <c r="H37" i="6"/>
  <c r="M35" i="6"/>
  <c r="I35" i="6"/>
  <c r="B35" i="6"/>
  <c r="M34" i="6"/>
  <c r="I34" i="6"/>
  <c r="P34" i="6" s="1"/>
  <c r="B34" i="6"/>
  <c r="L33" i="6"/>
  <c r="M33" i="6" s="1"/>
  <c r="H33" i="6"/>
  <c r="I33" i="6" s="1"/>
  <c r="B33" i="6"/>
  <c r="L32" i="6"/>
  <c r="H32" i="6"/>
  <c r="I32" i="6" s="1"/>
  <c r="B32" i="6"/>
  <c r="L31" i="6"/>
  <c r="H31" i="6"/>
  <c r="L29" i="6"/>
  <c r="M29" i="6" s="1"/>
  <c r="H29" i="6"/>
  <c r="L28" i="6"/>
  <c r="H28" i="6"/>
  <c r="I28" i="6"/>
  <c r="L27" i="6"/>
  <c r="M27" i="6" s="1"/>
  <c r="H27" i="6"/>
  <c r="I27" i="6"/>
  <c r="L26" i="6"/>
  <c r="H26" i="6"/>
  <c r="I26" i="6" s="1"/>
  <c r="L25" i="6"/>
  <c r="H25" i="6"/>
  <c r="I25" i="6"/>
  <c r="L24" i="6"/>
  <c r="M24" i="6"/>
  <c r="H24" i="6"/>
  <c r="I24" i="6" s="1"/>
  <c r="M23" i="6"/>
  <c r="I23" i="6"/>
  <c r="K118" i="5"/>
  <c r="L86" i="5" s="1"/>
  <c r="G118" i="5"/>
  <c r="H86" i="5" s="1"/>
  <c r="P113" i="5"/>
  <c r="O113" i="5"/>
  <c r="P108" i="5"/>
  <c r="O108" i="5"/>
  <c r="L105" i="5"/>
  <c r="H105" i="5"/>
  <c r="L103" i="5"/>
  <c r="H103" i="5"/>
  <c r="L102" i="5"/>
  <c r="H102" i="5"/>
  <c r="H101" i="5"/>
  <c r="L101" i="5" s="1"/>
  <c r="H100" i="5"/>
  <c r="H99" i="5"/>
  <c r="L93" i="5"/>
  <c r="H93" i="5"/>
  <c r="L92" i="5"/>
  <c r="H92" i="5"/>
  <c r="I92" i="5" s="1"/>
  <c r="H90" i="5"/>
  <c r="I90" i="5" s="1"/>
  <c r="B90" i="5"/>
  <c r="H89" i="5"/>
  <c r="I89" i="5" s="1"/>
  <c r="B89" i="5"/>
  <c r="L88" i="5"/>
  <c r="M88" i="5" s="1"/>
  <c r="H88" i="5"/>
  <c r="B88" i="5"/>
  <c r="L87" i="5"/>
  <c r="M87" i="5" s="1"/>
  <c r="H87" i="5"/>
  <c r="I87" i="5" s="1"/>
  <c r="P87" i="5" s="1"/>
  <c r="B87" i="5"/>
  <c r="L84" i="5"/>
  <c r="M84" i="5" s="1"/>
  <c r="H84" i="5"/>
  <c r="I84" i="5" s="1"/>
  <c r="L83" i="5"/>
  <c r="H83" i="5"/>
  <c r="L82" i="5"/>
  <c r="M82" i="5" s="1"/>
  <c r="H82" i="5"/>
  <c r="L81" i="5"/>
  <c r="M81" i="5"/>
  <c r="H81" i="5"/>
  <c r="I81" i="5" s="1"/>
  <c r="L80" i="5"/>
  <c r="M80" i="5" s="1"/>
  <c r="H80" i="5"/>
  <c r="I80" i="5" s="1"/>
  <c r="L79" i="5"/>
  <c r="H79" i="5"/>
  <c r="I79" i="5" s="1"/>
  <c r="M78" i="5"/>
  <c r="I78" i="5"/>
  <c r="K75" i="5"/>
  <c r="G75" i="5"/>
  <c r="K63" i="5"/>
  <c r="L40" i="5" s="1"/>
  <c r="G63" i="5"/>
  <c r="H31" i="5" s="1"/>
  <c r="P58" i="5"/>
  <c r="O58" i="5"/>
  <c r="P53" i="5"/>
  <c r="O53" i="5"/>
  <c r="L50" i="5"/>
  <c r="H50" i="5"/>
  <c r="L48" i="5"/>
  <c r="H48" i="5"/>
  <c r="L47" i="5"/>
  <c r="H47" i="5"/>
  <c r="H46" i="5"/>
  <c r="L46" i="5" s="1"/>
  <c r="H45" i="5"/>
  <c r="L45" i="5" s="1"/>
  <c r="H44" i="5"/>
  <c r="L38" i="5"/>
  <c r="M38" i="5" s="1"/>
  <c r="K93" i="5"/>
  <c r="M93" i="5" s="1"/>
  <c r="H38" i="5"/>
  <c r="L37" i="5"/>
  <c r="M37" i="5" s="1"/>
  <c r="K92" i="5"/>
  <c r="H37" i="5"/>
  <c r="I37" i="5"/>
  <c r="M35" i="5"/>
  <c r="I35" i="5"/>
  <c r="B35" i="5"/>
  <c r="M34" i="5"/>
  <c r="I34" i="5"/>
  <c r="B34" i="5"/>
  <c r="L33" i="5"/>
  <c r="H33" i="5"/>
  <c r="B33" i="5"/>
  <c r="L32" i="5"/>
  <c r="M32" i="5" s="1"/>
  <c r="H32" i="5"/>
  <c r="I32" i="5" s="1"/>
  <c r="B32" i="5"/>
  <c r="L29" i="5"/>
  <c r="H29" i="5"/>
  <c r="I29" i="5" s="1"/>
  <c r="L28" i="5"/>
  <c r="M28" i="5" s="1"/>
  <c r="H28" i="5"/>
  <c r="I28" i="5" s="1"/>
  <c r="L27" i="5"/>
  <c r="M27" i="5" s="1"/>
  <c r="H27" i="5"/>
  <c r="L26" i="5"/>
  <c r="M26" i="5" s="1"/>
  <c r="H26" i="5"/>
  <c r="I26" i="5" s="1"/>
  <c r="L25" i="5"/>
  <c r="H25" i="5"/>
  <c r="I25" i="5" s="1"/>
  <c r="L24" i="5"/>
  <c r="M24" i="5" s="1"/>
  <c r="H24" i="5"/>
  <c r="I24" i="5" s="1"/>
  <c r="M23" i="5"/>
  <c r="I23" i="5"/>
  <c r="K65" i="4"/>
  <c r="L33" i="4" s="1"/>
  <c r="G65" i="4"/>
  <c r="H33" i="4" s="1"/>
  <c r="P60" i="4"/>
  <c r="O60" i="4"/>
  <c r="P55" i="4"/>
  <c r="O55" i="4"/>
  <c r="L52" i="4"/>
  <c r="H52" i="4"/>
  <c r="L51" i="4"/>
  <c r="H51" i="4"/>
  <c r="L50" i="4"/>
  <c r="H50" i="4"/>
  <c r="L49" i="4"/>
  <c r="H49" i="4"/>
  <c r="H48" i="4"/>
  <c r="H47" i="4"/>
  <c r="L47" i="4" s="1"/>
  <c r="H46" i="4"/>
  <c r="L46" i="4" s="1"/>
  <c r="L40" i="4"/>
  <c r="M40" i="4" s="1"/>
  <c r="H40" i="4"/>
  <c r="I40" i="4" s="1"/>
  <c r="L39" i="4"/>
  <c r="H39" i="4"/>
  <c r="L37" i="4"/>
  <c r="M37" i="4" s="1"/>
  <c r="H37" i="4"/>
  <c r="B37" i="4"/>
  <c r="L36" i="4"/>
  <c r="H36" i="4"/>
  <c r="I36" i="4" s="1"/>
  <c r="B36" i="4"/>
  <c r="L35" i="4"/>
  <c r="M35" i="4" s="1"/>
  <c r="H35" i="4"/>
  <c r="L34" i="4"/>
  <c r="H34" i="4"/>
  <c r="I34" i="4" s="1"/>
  <c r="B34" i="4"/>
  <c r="L31" i="4"/>
  <c r="M31" i="4"/>
  <c r="H31" i="4"/>
  <c r="I31" i="4" s="1"/>
  <c r="L30" i="4"/>
  <c r="H30" i="4"/>
  <c r="L29" i="4"/>
  <c r="H29" i="4"/>
  <c r="I29" i="4" s="1"/>
  <c r="L28" i="4"/>
  <c r="M28" i="4" s="1"/>
  <c r="H28" i="4"/>
  <c r="L27" i="4"/>
  <c r="M27" i="4" s="1"/>
  <c r="H27" i="4"/>
  <c r="I27" i="4"/>
  <c r="L26" i="4"/>
  <c r="M26" i="4" s="1"/>
  <c r="H26" i="4"/>
  <c r="I26" i="4" s="1"/>
  <c r="L25" i="4"/>
  <c r="I25" i="4"/>
  <c r="H25" i="4"/>
  <c r="M24" i="4"/>
  <c r="I24" i="4"/>
  <c r="M23" i="4"/>
  <c r="I23" i="4"/>
  <c r="O23" i="4" s="1"/>
  <c r="K122" i="3"/>
  <c r="L90" i="3" s="1"/>
  <c r="G122" i="3"/>
  <c r="L107" i="3"/>
  <c r="H107" i="3"/>
  <c r="L106" i="3"/>
  <c r="H106" i="3"/>
  <c r="H105" i="3"/>
  <c r="L105" i="3" s="1"/>
  <c r="L104" i="3"/>
  <c r="H104" i="3"/>
  <c r="L103" i="3"/>
  <c r="H103" i="3"/>
  <c r="M93" i="3"/>
  <c r="I93" i="3"/>
  <c r="P93" i="3" s="1"/>
  <c r="B93" i="3"/>
  <c r="M92" i="3"/>
  <c r="L92" i="3"/>
  <c r="H92" i="3"/>
  <c r="I92" i="3"/>
  <c r="B92" i="3"/>
  <c r="L91" i="3"/>
  <c r="M91" i="3" s="1"/>
  <c r="H91" i="3"/>
  <c r="B91" i="3"/>
  <c r="L88" i="3"/>
  <c r="H88" i="3"/>
  <c r="L87" i="3"/>
  <c r="H87" i="3"/>
  <c r="I87" i="3" s="1"/>
  <c r="L86" i="3"/>
  <c r="M86" i="3" s="1"/>
  <c r="H86" i="3"/>
  <c r="L85" i="3"/>
  <c r="M85" i="3" s="1"/>
  <c r="H85" i="3"/>
  <c r="I85" i="3" s="1"/>
  <c r="P85" i="3" s="1"/>
  <c r="M84" i="3"/>
  <c r="L84" i="3"/>
  <c r="H84" i="3"/>
  <c r="I84" i="3" s="1"/>
  <c r="L83" i="3"/>
  <c r="M83" i="3" s="1"/>
  <c r="H83" i="3"/>
  <c r="M82" i="3"/>
  <c r="I82" i="3"/>
  <c r="L81" i="3"/>
  <c r="M81" i="3" s="1"/>
  <c r="H81" i="3"/>
  <c r="I81" i="3" s="1"/>
  <c r="P81" i="3" s="1"/>
  <c r="M80" i="3"/>
  <c r="O80" i="3" s="1"/>
  <c r="P80" i="3" s="1"/>
  <c r="I80" i="3"/>
  <c r="K77" i="3"/>
  <c r="G77" i="3"/>
  <c r="K65" i="3"/>
  <c r="L39" i="3" s="1"/>
  <c r="G65" i="3"/>
  <c r="H39" i="3" s="1"/>
  <c r="H48" i="3"/>
  <c r="H47" i="3"/>
  <c r="L48" i="3" s="1"/>
  <c r="H46" i="3"/>
  <c r="M36" i="3"/>
  <c r="O36" i="3" s="1"/>
  <c r="I36" i="3"/>
  <c r="P36" i="3" s="1"/>
  <c r="B36" i="3"/>
  <c r="L35" i="3"/>
  <c r="M35" i="3" s="1"/>
  <c r="H35" i="3"/>
  <c r="B35" i="3"/>
  <c r="L34" i="3"/>
  <c r="M34" i="3" s="1"/>
  <c r="H34" i="3"/>
  <c r="I34" i="3"/>
  <c r="B34" i="3"/>
  <c r="L31" i="3"/>
  <c r="H31" i="3"/>
  <c r="I31" i="3"/>
  <c r="L30" i="3"/>
  <c r="M30" i="3" s="1"/>
  <c r="H30" i="3"/>
  <c r="I30" i="3" s="1"/>
  <c r="L29" i="3"/>
  <c r="H29" i="3"/>
  <c r="L28" i="3"/>
  <c r="H28" i="3"/>
  <c r="I28" i="3" s="1"/>
  <c r="L27" i="3"/>
  <c r="M27" i="3" s="1"/>
  <c r="H27" i="3"/>
  <c r="L26" i="3"/>
  <c r="H26" i="3"/>
  <c r="I26" i="3" s="1"/>
  <c r="M25" i="3"/>
  <c r="I25" i="3"/>
  <c r="M24" i="3"/>
  <c r="L24" i="3"/>
  <c r="H24" i="3"/>
  <c r="I24" i="3" s="1"/>
  <c r="M23" i="3"/>
  <c r="I23" i="3"/>
  <c r="K106" i="2"/>
  <c r="L79" i="2" s="1"/>
  <c r="G106" i="2"/>
  <c r="H79" i="2" s="1"/>
  <c r="L98" i="2"/>
  <c r="H98" i="2"/>
  <c r="L97" i="2"/>
  <c r="H97" i="2"/>
  <c r="L96" i="2"/>
  <c r="H96" i="2"/>
  <c r="L95" i="2"/>
  <c r="H95" i="2"/>
  <c r="H94" i="2"/>
  <c r="L94" i="2" s="1"/>
  <c r="H93" i="2"/>
  <c r="L93" i="2" s="1"/>
  <c r="H92" i="2"/>
  <c r="L92" i="2" s="1"/>
  <c r="M82" i="2"/>
  <c r="I82" i="2"/>
  <c r="B82" i="2"/>
  <c r="L81" i="2"/>
  <c r="H81" i="2"/>
  <c r="I81" i="2" s="1"/>
  <c r="B81" i="2"/>
  <c r="L80" i="2"/>
  <c r="M80" i="2" s="1"/>
  <c r="H80" i="2"/>
  <c r="B80" i="2"/>
  <c r="L77" i="2"/>
  <c r="M77" i="2" s="1"/>
  <c r="H77" i="2"/>
  <c r="I77" i="2" s="1"/>
  <c r="M76" i="2"/>
  <c r="I76" i="2"/>
  <c r="P76" i="2" s="1"/>
  <c r="M75" i="2"/>
  <c r="I75" i="2"/>
  <c r="M74" i="2"/>
  <c r="I74" i="2"/>
  <c r="M73" i="2"/>
  <c r="O73" i="2" s="1"/>
  <c r="I73" i="2"/>
  <c r="M72" i="2"/>
  <c r="I72" i="2"/>
  <c r="K69" i="2"/>
  <c r="G69" i="2"/>
  <c r="K57" i="2"/>
  <c r="L36" i="2" s="1"/>
  <c r="L40" i="2" s="1"/>
  <c r="G57" i="2"/>
  <c r="H30" i="2" s="1"/>
  <c r="L49" i="2"/>
  <c r="L48" i="2"/>
  <c r="L47" i="2"/>
  <c r="H47" i="2"/>
  <c r="L46" i="2"/>
  <c r="H46" i="2"/>
  <c r="L45" i="2"/>
  <c r="H45" i="2"/>
  <c r="H44" i="2"/>
  <c r="L44" i="2" s="1"/>
  <c r="H43" i="2"/>
  <c r="L43" i="2" s="1"/>
  <c r="K86" i="2"/>
  <c r="G86" i="2"/>
  <c r="G85" i="2"/>
  <c r="B34" i="2"/>
  <c r="B37" i="3" s="1"/>
  <c r="B94" i="3" s="1"/>
  <c r="M33" i="2"/>
  <c r="I33" i="2"/>
  <c r="B33" i="2"/>
  <c r="L32" i="2"/>
  <c r="H32" i="2"/>
  <c r="B32" i="2"/>
  <c r="L31" i="2"/>
  <c r="M31" i="2" s="1"/>
  <c r="H31" i="2"/>
  <c r="I31" i="2" s="1"/>
  <c r="B31" i="2"/>
  <c r="L28" i="2"/>
  <c r="H28" i="2"/>
  <c r="M27" i="2"/>
  <c r="I27" i="2"/>
  <c r="P27" i="2" s="1"/>
  <c r="M26" i="2"/>
  <c r="I26" i="2"/>
  <c r="P26" i="2" s="1"/>
  <c r="M25" i="2"/>
  <c r="I25" i="2"/>
  <c r="M24" i="2"/>
  <c r="I24" i="2"/>
  <c r="M23" i="2"/>
  <c r="I23" i="2"/>
  <c r="B141" i="1"/>
  <c r="B140" i="1"/>
  <c r="B139" i="1"/>
  <c r="B138" i="1"/>
  <c r="B89" i="1"/>
  <c r="B88" i="1"/>
  <c r="B87" i="1"/>
  <c r="B86" i="1"/>
  <c r="K72" i="1"/>
  <c r="K124" i="1" s="1"/>
  <c r="G72" i="1"/>
  <c r="G124" i="1" s="1"/>
  <c r="O23" i="5" l="1"/>
  <c r="O78" i="5"/>
  <c r="O87" i="5"/>
  <c r="P35" i="5"/>
  <c r="P81" i="5"/>
  <c r="O84" i="5"/>
  <c r="P32" i="5"/>
  <c r="P26" i="5"/>
  <c r="M92" i="5"/>
  <c r="O27" i="4"/>
  <c r="O81" i="3"/>
  <c r="O82" i="3"/>
  <c r="P82" i="3" s="1"/>
  <c r="O30" i="3"/>
  <c r="P77" i="2"/>
  <c r="H36" i="2"/>
  <c r="H40" i="2" s="1"/>
  <c r="H32" i="8"/>
  <c r="L33" i="3"/>
  <c r="H32" i="7"/>
  <c r="L31" i="5"/>
  <c r="L32" i="8"/>
  <c r="L85" i="2"/>
  <c r="L89" i="2" s="1"/>
  <c r="H95" i="5"/>
  <c r="H96" i="5" s="1"/>
  <c r="H85" i="2"/>
  <c r="H89" i="2" s="1"/>
  <c r="I33" i="8"/>
  <c r="I34" i="8"/>
  <c r="P34" i="8" s="1"/>
  <c r="M26" i="8"/>
  <c r="O34" i="8"/>
  <c r="M29" i="8"/>
  <c r="I25" i="8"/>
  <c r="I27" i="8"/>
  <c r="P27" i="8" s="1"/>
  <c r="M25" i="8"/>
  <c r="P28" i="8"/>
  <c r="I26" i="8"/>
  <c r="M33" i="8"/>
  <c r="M37" i="7"/>
  <c r="O37" i="7" s="1"/>
  <c r="P37" i="7" s="1"/>
  <c r="L40" i="7"/>
  <c r="L42" i="7" s="1"/>
  <c r="M27" i="7"/>
  <c r="M33" i="7"/>
  <c r="P33" i="7" s="1"/>
  <c r="I25" i="7"/>
  <c r="I28" i="7"/>
  <c r="P27" i="6"/>
  <c r="P35" i="6"/>
  <c r="I37" i="6"/>
  <c r="P33" i="6"/>
  <c r="M28" i="6"/>
  <c r="O28" i="6" s="1"/>
  <c r="P28" i="6" s="1"/>
  <c r="I29" i="6"/>
  <c r="O29" i="6" s="1"/>
  <c r="P29" i="6" s="1"/>
  <c r="M32" i="6"/>
  <c r="O32" i="6" s="1"/>
  <c r="M25" i="6"/>
  <c r="I38" i="6"/>
  <c r="O38" i="6" s="1"/>
  <c r="P38" i="6" s="1"/>
  <c r="M29" i="5"/>
  <c r="O29" i="5" s="1"/>
  <c r="P29" i="5" s="1"/>
  <c r="O35" i="5"/>
  <c r="O28" i="5"/>
  <c r="P28" i="5" s="1"/>
  <c r="I27" i="5"/>
  <c r="P27" i="5" s="1"/>
  <c r="M79" i="5"/>
  <c r="O79" i="5" s="1"/>
  <c r="I83" i="5"/>
  <c r="I85" i="5" s="1"/>
  <c r="M89" i="5"/>
  <c r="O89" i="5" s="1"/>
  <c r="L95" i="5"/>
  <c r="L96" i="5" s="1"/>
  <c r="I33" i="5"/>
  <c r="O32" i="5"/>
  <c r="I82" i="5"/>
  <c r="P82" i="5" s="1"/>
  <c r="M83" i="5"/>
  <c r="M85" i="5" s="1"/>
  <c r="M90" i="5"/>
  <c r="O90" i="5" s="1"/>
  <c r="M33" i="5"/>
  <c r="O33" i="5" s="1"/>
  <c r="P34" i="5"/>
  <c r="O24" i="4"/>
  <c r="M25" i="4"/>
  <c r="I35" i="4"/>
  <c r="O35" i="4" s="1"/>
  <c r="M30" i="4"/>
  <c r="P26" i="4"/>
  <c r="M29" i="4"/>
  <c r="O29" i="4" s="1"/>
  <c r="I28" i="4"/>
  <c r="O28" i="4" s="1"/>
  <c r="I30" i="4"/>
  <c r="O30" i="4" s="1"/>
  <c r="P30" i="4" s="1"/>
  <c r="M34" i="4"/>
  <c r="O34" i="4" s="1"/>
  <c r="M36" i="4"/>
  <c r="O36" i="4" s="1"/>
  <c r="I37" i="4"/>
  <c r="P37" i="4" s="1"/>
  <c r="L42" i="4"/>
  <c r="L44" i="4" s="1"/>
  <c r="O85" i="3"/>
  <c r="M26" i="3"/>
  <c r="O26" i="3" s="1"/>
  <c r="M31" i="3"/>
  <c r="O31" i="3" s="1"/>
  <c r="M88" i="3"/>
  <c r="M89" i="3" s="1"/>
  <c r="I91" i="3"/>
  <c r="P91" i="3" s="1"/>
  <c r="O93" i="3"/>
  <c r="I27" i="3"/>
  <c r="M28" i="3"/>
  <c r="P84" i="3"/>
  <c r="I29" i="3"/>
  <c r="P92" i="3"/>
  <c r="O27" i="3"/>
  <c r="M29" i="3"/>
  <c r="P29" i="3" s="1"/>
  <c r="I35" i="3"/>
  <c r="P35" i="3" s="1"/>
  <c r="I83" i="3"/>
  <c r="I86" i="3"/>
  <c r="P86" i="3" s="1"/>
  <c r="M87" i="3"/>
  <c r="I88" i="3"/>
  <c r="I28" i="2"/>
  <c r="P28" i="2" s="1"/>
  <c r="I32" i="2"/>
  <c r="O26" i="2"/>
  <c r="M28" i="2"/>
  <c r="M32" i="2"/>
  <c r="M81" i="2"/>
  <c r="P81" i="2" s="1"/>
  <c r="P33" i="2"/>
  <c r="O77" i="2"/>
  <c r="P25" i="2"/>
  <c r="P74" i="2"/>
  <c r="I80" i="2"/>
  <c r="P80" i="2" s="1"/>
  <c r="L30" i="2"/>
  <c r="L96" i="3"/>
  <c r="L100" i="3" s="1"/>
  <c r="H42" i="4"/>
  <c r="H43" i="4" s="1"/>
  <c r="I39" i="3"/>
  <c r="H40" i="3"/>
  <c r="I40" i="3" s="1"/>
  <c r="H33" i="3"/>
  <c r="L39" i="2"/>
  <c r="H44" i="3"/>
  <c r="M36" i="2"/>
  <c r="L41" i="2"/>
  <c r="L37" i="2"/>
  <c r="M37" i="2" s="1"/>
  <c r="G40" i="8"/>
  <c r="K40" i="8"/>
  <c r="K40" i="7"/>
  <c r="G40" i="6"/>
  <c r="I40" i="6" s="1"/>
  <c r="K40" i="6"/>
  <c r="M40" i="6" s="1"/>
  <c r="K95" i="5"/>
  <c r="G40" i="7"/>
  <c r="I40" i="7" s="1"/>
  <c r="G95" i="5"/>
  <c r="K40" i="5"/>
  <c r="M40" i="5" s="1"/>
  <c r="G42" i="4"/>
  <c r="G40" i="5"/>
  <c r="K99" i="3"/>
  <c r="K42" i="3"/>
  <c r="G42" i="3"/>
  <c r="G99" i="3"/>
  <c r="G88" i="2"/>
  <c r="K88" i="2"/>
  <c r="G39" i="2"/>
  <c r="K41" i="8"/>
  <c r="G41" i="8"/>
  <c r="G41" i="7"/>
  <c r="K41" i="6"/>
  <c r="K41" i="7"/>
  <c r="G41" i="6"/>
  <c r="I41" i="6" s="1"/>
  <c r="G96" i="5"/>
  <c r="K96" i="5"/>
  <c r="K41" i="5"/>
  <c r="G43" i="4"/>
  <c r="K43" i="4" s="1"/>
  <c r="G41" i="5"/>
  <c r="K100" i="3"/>
  <c r="G43" i="3"/>
  <c r="G100" i="3"/>
  <c r="G89" i="2"/>
  <c r="K43" i="3"/>
  <c r="K89" i="2"/>
  <c r="G40" i="2"/>
  <c r="G37" i="3"/>
  <c r="G34" i="2"/>
  <c r="K33" i="3"/>
  <c r="G33" i="3"/>
  <c r="G30" i="2"/>
  <c r="K44" i="8"/>
  <c r="M44" i="8" s="1"/>
  <c r="G44" i="7"/>
  <c r="I44" i="7" s="1"/>
  <c r="G44" i="8"/>
  <c r="I44" i="8" s="1"/>
  <c r="K44" i="7"/>
  <c r="G44" i="6"/>
  <c r="I44" i="6" s="1"/>
  <c r="G99" i="5"/>
  <c r="I99" i="5" s="1"/>
  <c r="K44" i="6"/>
  <c r="K99" i="5"/>
  <c r="K44" i="5"/>
  <c r="G44" i="5"/>
  <c r="I44" i="5" s="1"/>
  <c r="G46" i="4"/>
  <c r="K103" i="3"/>
  <c r="M103" i="3" s="1"/>
  <c r="G103" i="3"/>
  <c r="I103" i="3" s="1"/>
  <c r="G46" i="3"/>
  <c r="I46" i="3" s="1"/>
  <c r="K46" i="3"/>
  <c r="K92" i="2"/>
  <c r="M92" i="2" s="1"/>
  <c r="G43" i="2"/>
  <c r="I43" i="2" s="1"/>
  <c r="G92" i="2"/>
  <c r="I92" i="2" s="1"/>
  <c r="G46" i="8"/>
  <c r="I46" i="8" s="1"/>
  <c r="K46" i="8"/>
  <c r="M46" i="8" s="1"/>
  <c r="K46" i="7"/>
  <c r="G46" i="7"/>
  <c r="I46" i="7" s="1"/>
  <c r="K46" i="6"/>
  <c r="M46" i="6" s="1"/>
  <c r="K101" i="5"/>
  <c r="M101" i="5" s="1"/>
  <c r="G101" i="5"/>
  <c r="I101" i="5" s="1"/>
  <c r="G46" i="6"/>
  <c r="I46" i="6" s="1"/>
  <c r="K46" i="5"/>
  <c r="M46" i="5" s="1"/>
  <c r="G48" i="4"/>
  <c r="G46" i="5"/>
  <c r="I46" i="5" s="1"/>
  <c r="K105" i="3"/>
  <c r="M105" i="3" s="1"/>
  <c r="K48" i="3"/>
  <c r="M48" i="3" s="1"/>
  <c r="G48" i="3"/>
  <c r="I48" i="3" s="1"/>
  <c r="G105" i="3"/>
  <c r="I105" i="3" s="1"/>
  <c r="G94" i="2"/>
  <c r="I94" i="2" s="1"/>
  <c r="K94" i="2"/>
  <c r="M94" i="2" s="1"/>
  <c r="G45" i="2"/>
  <c r="K37" i="3"/>
  <c r="K34" i="2"/>
  <c r="K42" i="8"/>
  <c r="G42" i="8"/>
  <c r="G42" i="7"/>
  <c r="K42" i="7"/>
  <c r="G42" i="6"/>
  <c r="K97" i="5"/>
  <c r="G97" i="5"/>
  <c r="K42" i="5"/>
  <c r="G44" i="4"/>
  <c r="G42" i="5"/>
  <c r="K101" i="3"/>
  <c r="G101" i="3"/>
  <c r="G44" i="3"/>
  <c r="K44" i="3"/>
  <c r="K90" i="2"/>
  <c r="G41" i="2"/>
  <c r="G90" i="2"/>
  <c r="G49" i="7"/>
  <c r="I49" i="7" s="1"/>
  <c r="K49" i="8"/>
  <c r="M49" i="8" s="1"/>
  <c r="G49" i="8"/>
  <c r="I49" i="8" s="1"/>
  <c r="K49" i="7"/>
  <c r="M49" i="7" s="1"/>
  <c r="G49" i="6"/>
  <c r="I49" i="6" s="1"/>
  <c r="K49" i="6"/>
  <c r="M49" i="6" s="1"/>
  <c r="K104" i="5"/>
  <c r="M104" i="5" s="1"/>
  <c r="G104" i="5"/>
  <c r="I104" i="5" s="1"/>
  <c r="K49" i="5"/>
  <c r="M49" i="5" s="1"/>
  <c r="G49" i="5"/>
  <c r="I49" i="5" s="1"/>
  <c r="G51" i="4"/>
  <c r="K51" i="4" s="1"/>
  <c r="G108" i="3"/>
  <c r="I108" i="3" s="1"/>
  <c r="K108" i="3"/>
  <c r="M108" i="3" s="1"/>
  <c r="K97" i="2"/>
  <c r="M97" i="2" s="1"/>
  <c r="K51" i="3"/>
  <c r="M51" i="3" s="1"/>
  <c r="G51" i="3"/>
  <c r="I51" i="3" s="1"/>
  <c r="G48" i="2"/>
  <c r="G97" i="2"/>
  <c r="I97" i="2" s="1"/>
  <c r="G43" i="7"/>
  <c r="I43" i="7" s="1"/>
  <c r="K43" i="8"/>
  <c r="M43" i="8" s="1"/>
  <c r="K43" i="7"/>
  <c r="M43" i="7" s="1"/>
  <c r="G43" i="8"/>
  <c r="I43" i="8" s="1"/>
  <c r="G43" i="6"/>
  <c r="I43" i="6" s="1"/>
  <c r="K43" i="6"/>
  <c r="M43" i="6" s="1"/>
  <c r="K98" i="5"/>
  <c r="M98" i="5" s="1"/>
  <c r="G98" i="5"/>
  <c r="I98" i="5" s="1"/>
  <c r="K43" i="5"/>
  <c r="M43" i="5" s="1"/>
  <c r="G43" i="5"/>
  <c r="I43" i="5" s="1"/>
  <c r="G102" i="3"/>
  <c r="I102" i="3" s="1"/>
  <c r="G45" i="4"/>
  <c r="K102" i="3"/>
  <c r="M102" i="3" s="1"/>
  <c r="K45" i="3"/>
  <c r="M45" i="3" s="1"/>
  <c r="G45" i="3"/>
  <c r="I45" i="3" s="1"/>
  <c r="G42" i="2"/>
  <c r="K91" i="2"/>
  <c r="M91" i="2" s="1"/>
  <c r="G91" i="2"/>
  <c r="I91" i="2" s="1"/>
  <c r="K47" i="8"/>
  <c r="M47" i="8" s="1"/>
  <c r="G47" i="8"/>
  <c r="K47" i="7"/>
  <c r="M47" i="7" s="1"/>
  <c r="G47" i="7"/>
  <c r="I47" i="7" s="1"/>
  <c r="G47" i="6"/>
  <c r="I47" i="6" s="1"/>
  <c r="G102" i="5"/>
  <c r="I102" i="5" s="1"/>
  <c r="K47" i="6"/>
  <c r="M47" i="6" s="1"/>
  <c r="K102" i="5"/>
  <c r="M102" i="5" s="1"/>
  <c r="G47" i="5"/>
  <c r="I47" i="5" s="1"/>
  <c r="G49" i="4"/>
  <c r="K49" i="4" s="1"/>
  <c r="K47" i="5"/>
  <c r="M47" i="5" s="1"/>
  <c r="K106" i="3"/>
  <c r="M106" i="3" s="1"/>
  <c r="G49" i="3"/>
  <c r="I49" i="3" s="1"/>
  <c r="G106" i="3"/>
  <c r="I106" i="3" s="1"/>
  <c r="G95" i="2"/>
  <c r="I95" i="2" s="1"/>
  <c r="K49" i="3"/>
  <c r="K95" i="2"/>
  <c r="M95" i="2" s="1"/>
  <c r="G46" i="2"/>
  <c r="G53" i="8"/>
  <c r="G53" i="6"/>
  <c r="G53" i="7"/>
  <c r="G53" i="5"/>
  <c r="G58" i="5"/>
  <c r="G60" i="4"/>
  <c r="G55" i="4"/>
  <c r="G55" i="3"/>
  <c r="G60" i="3"/>
  <c r="G52" i="2"/>
  <c r="I78" i="2"/>
  <c r="K45" i="8"/>
  <c r="M45" i="8" s="1"/>
  <c r="G45" i="7"/>
  <c r="I45" i="7" s="1"/>
  <c r="K45" i="7"/>
  <c r="M45" i="7" s="1"/>
  <c r="K45" i="6"/>
  <c r="G45" i="8"/>
  <c r="I45" i="8" s="1"/>
  <c r="G45" i="6"/>
  <c r="I45" i="6" s="1"/>
  <c r="K100" i="5"/>
  <c r="G100" i="5"/>
  <c r="I100" i="5" s="1"/>
  <c r="K45" i="5"/>
  <c r="M45" i="5" s="1"/>
  <c r="G45" i="5"/>
  <c r="I45" i="5" s="1"/>
  <c r="K104" i="3"/>
  <c r="M104" i="3" s="1"/>
  <c r="G47" i="4"/>
  <c r="K47" i="4" s="1"/>
  <c r="G104" i="3"/>
  <c r="I104" i="3" s="1"/>
  <c r="K47" i="3"/>
  <c r="G47" i="3"/>
  <c r="I47" i="3" s="1"/>
  <c r="K93" i="2"/>
  <c r="M93" i="2" s="1"/>
  <c r="G44" i="2"/>
  <c r="G93" i="2"/>
  <c r="I93" i="2" s="1"/>
  <c r="P75" i="2"/>
  <c r="O76" i="2"/>
  <c r="P82" i="2"/>
  <c r="P31" i="2"/>
  <c r="O31" i="2"/>
  <c r="O72" i="2"/>
  <c r="P72" i="2" s="1"/>
  <c r="O75" i="2"/>
  <c r="O82" i="2"/>
  <c r="I29" i="2"/>
  <c r="P73" i="2"/>
  <c r="O81" i="2"/>
  <c r="M29" i="2"/>
  <c r="O23" i="2"/>
  <c r="K48" i="8"/>
  <c r="M48" i="8" s="1"/>
  <c r="G48" i="7"/>
  <c r="I48" i="7" s="1"/>
  <c r="G48" i="8"/>
  <c r="I48" i="8" s="1"/>
  <c r="G48" i="6"/>
  <c r="I48" i="6" s="1"/>
  <c r="K48" i="7"/>
  <c r="M48" i="7" s="1"/>
  <c r="G103" i="5"/>
  <c r="I103" i="5" s="1"/>
  <c r="K48" i="6"/>
  <c r="M48" i="6" s="1"/>
  <c r="K103" i="5"/>
  <c r="M103" i="5" s="1"/>
  <c r="K48" i="5"/>
  <c r="M48" i="5" s="1"/>
  <c r="G48" i="5"/>
  <c r="I48" i="5" s="1"/>
  <c r="G50" i="4"/>
  <c r="K107" i="3"/>
  <c r="M107" i="3" s="1"/>
  <c r="G107" i="3"/>
  <c r="I107" i="3" s="1"/>
  <c r="G50" i="3"/>
  <c r="I50" i="3" s="1"/>
  <c r="K96" i="2"/>
  <c r="M96" i="2" s="1"/>
  <c r="K50" i="3"/>
  <c r="G96" i="2"/>
  <c r="I96" i="2" s="1"/>
  <c r="G47" i="2"/>
  <c r="O27" i="2"/>
  <c r="O32" i="2"/>
  <c r="O74" i="2"/>
  <c r="O28" i="3"/>
  <c r="O24" i="2"/>
  <c r="P24" i="2" s="1"/>
  <c r="O25" i="2"/>
  <c r="P26" i="3"/>
  <c r="P30" i="3"/>
  <c r="L42" i="3"/>
  <c r="L44" i="3"/>
  <c r="L40" i="3"/>
  <c r="M40" i="3" s="1"/>
  <c r="M39" i="3"/>
  <c r="L43" i="3"/>
  <c r="K85" i="2"/>
  <c r="P27" i="3"/>
  <c r="P34" i="3"/>
  <c r="O34" i="3"/>
  <c r="L46" i="3"/>
  <c r="O84" i="3"/>
  <c r="O86" i="3"/>
  <c r="O40" i="4"/>
  <c r="P40" i="4" s="1"/>
  <c r="O87" i="3"/>
  <c r="M78" i="2"/>
  <c r="O23" i="3"/>
  <c r="P23" i="3" s="1"/>
  <c r="I32" i="3"/>
  <c r="P31" i="3"/>
  <c r="O33" i="2"/>
  <c r="P24" i="3"/>
  <c r="O24" i="3"/>
  <c r="P23" i="2"/>
  <c r="B83" i="2"/>
  <c r="P25" i="3"/>
  <c r="P28" i="3"/>
  <c r="O35" i="3"/>
  <c r="O83" i="3"/>
  <c r="P83" i="3" s="1"/>
  <c r="O25" i="3"/>
  <c r="L50" i="3"/>
  <c r="L49" i="3"/>
  <c r="P23" i="4"/>
  <c r="P27" i="4"/>
  <c r="O37" i="4"/>
  <c r="O92" i="3"/>
  <c r="O26" i="4"/>
  <c r="H42" i="3"/>
  <c r="I89" i="3"/>
  <c r="H96" i="3"/>
  <c r="H90" i="3"/>
  <c r="L47" i="3"/>
  <c r="H43" i="3"/>
  <c r="P87" i="3"/>
  <c r="P24" i="4"/>
  <c r="O25" i="4"/>
  <c r="P25" i="4" s="1"/>
  <c r="O31" i="4"/>
  <c r="P31" i="4" s="1"/>
  <c r="O37" i="5"/>
  <c r="P37" i="5" s="1"/>
  <c r="M39" i="4"/>
  <c r="O24" i="5"/>
  <c r="P24" i="5" s="1"/>
  <c r="I30" i="5"/>
  <c r="P23" i="5"/>
  <c r="M25" i="5"/>
  <c r="M30" i="5" s="1"/>
  <c r="I39" i="4"/>
  <c r="O26" i="5"/>
  <c r="P78" i="5"/>
  <c r="P80" i="5"/>
  <c r="L48" i="4"/>
  <c r="H40" i="5"/>
  <c r="P90" i="5"/>
  <c r="O80" i="5"/>
  <c r="L41" i="5"/>
  <c r="O81" i="5"/>
  <c r="L44" i="5"/>
  <c r="I38" i="5"/>
  <c r="P84" i="5"/>
  <c r="O34" i="5"/>
  <c r="O92" i="5"/>
  <c r="P92" i="5" s="1"/>
  <c r="O24" i="6"/>
  <c r="P24" i="6" s="1"/>
  <c r="O37" i="6"/>
  <c r="P37" i="6" s="1"/>
  <c r="I93" i="5"/>
  <c r="O93" i="5" s="1"/>
  <c r="O25" i="6"/>
  <c r="L99" i="5"/>
  <c r="O34" i="6"/>
  <c r="I88" i="5"/>
  <c r="P88" i="5" s="1"/>
  <c r="P25" i="6"/>
  <c r="O23" i="6"/>
  <c r="P23" i="6" s="1"/>
  <c r="M26" i="6"/>
  <c r="O33" i="6"/>
  <c r="L45" i="6"/>
  <c r="O35" i="6"/>
  <c r="O24" i="7"/>
  <c r="P24" i="7" s="1"/>
  <c r="O27" i="6"/>
  <c r="O26" i="7"/>
  <c r="P28" i="7"/>
  <c r="O28" i="7"/>
  <c r="L44" i="6"/>
  <c r="L42" i="8"/>
  <c r="L38" i="8"/>
  <c r="M38" i="8" s="1"/>
  <c r="M37" i="8"/>
  <c r="L40" i="8"/>
  <c r="L41" i="8"/>
  <c r="L100" i="5"/>
  <c r="P34" i="7"/>
  <c r="O34" i="7"/>
  <c r="L41" i="6"/>
  <c r="I27" i="7"/>
  <c r="P27" i="7" s="1"/>
  <c r="H41" i="7"/>
  <c r="H42" i="7"/>
  <c r="L44" i="7"/>
  <c r="O25" i="8"/>
  <c r="P25" i="8" s="1"/>
  <c r="O35" i="7"/>
  <c r="O27" i="8"/>
  <c r="O30" i="8"/>
  <c r="P30" i="8" s="1"/>
  <c r="M25" i="7"/>
  <c r="P26" i="7"/>
  <c r="I29" i="7"/>
  <c r="P29" i="7" s="1"/>
  <c r="O38" i="7"/>
  <c r="P38" i="7" s="1"/>
  <c r="O30" i="7"/>
  <c r="P30" i="7" s="1"/>
  <c r="P35" i="7"/>
  <c r="O23" i="8"/>
  <c r="P23" i="8" s="1"/>
  <c r="O28" i="8"/>
  <c r="L46" i="7"/>
  <c r="I29" i="8"/>
  <c r="O35" i="8"/>
  <c r="P35" i="8"/>
  <c r="O24" i="8"/>
  <c r="P24" i="8" s="1"/>
  <c r="H40" i="8"/>
  <c r="H42" i="8"/>
  <c r="H38" i="8"/>
  <c r="I38" i="8" s="1"/>
  <c r="I37" i="8"/>
  <c r="H41" i="8"/>
  <c r="O83" i="5" l="1"/>
  <c r="P83" i="5" s="1"/>
  <c r="P26" i="8"/>
  <c r="O33" i="8"/>
  <c r="M31" i="8"/>
  <c r="M30" i="6"/>
  <c r="I30" i="6"/>
  <c r="O82" i="5"/>
  <c r="O27" i="5"/>
  <c r="I32" i="4"/>
  <c r="P28" i="4"/>
  <c r="P29" i="4"/>
  <c r="M32" i="3"/>
  <c r="O88" i="3"/>
  <c r="P88" i="3" s="1"/>
  <c r="O29" i="3"/>
  <c r="O28" i="2"/>
  <c r="H37" i="2"/>
  <c r="I37" i="2" s="1"/>
  <c r="O37" i="2" s="1"/>
  <c r="P37" i="2" s="1"/>
  <c r="H90" i="2"/>
  <c r="I90" i="2" s="1"/>
  <c r="H39" i="2"/>
  <c r="I39" i="2" s="1"/>
  <c r="I36" i="2"/>
  <c r="O36" i="2" s="1"/>
  <c r="P36" i="2" s="1"/>
  <c r="H41" i="2"/>
  <c r="I41" i="2" s="1"/>
  <c r="M85" i="2"/>
  <c r="I95" i="5"/>
  <c r="M42" i="7"/>
  <c r="I41" i="7"/>
  <c r="M33" i="3"/>
  <c r="L41" i="7"/>
  <c r="M41" i="7" s="1"/>
  <c r="I40" i="2"/>
  <c r="M89" i="2"/>
  <c r="L90" i="2"/>
  <c r="M90" i="2" s="1"/>
  <c r="M100" i="3"/>
  <c r="M97" i="5"/>
  <c r="M44" i="6"/>
  <c r="O44" i="6" s="1"/>
  <c r="P44" i="6" s="1"/>
  <c r="L101" i="3"/>
  <c r="M101" i="3" s="1"/>
  <c r="M46" i="7"/>
  <c r="O46" i="7" s="1"/>
  <c r="P46" i="7" s="1"/>
  <c r="M40" i="7"/>
  <c r="O40" i="7" s="1"/>
  <c r="P40" i="7" s="1"/>
  <c r="M99" i="5"/>
  <c r="O99" i="5" s="1"/>
  <c r="P99" i="5" s="1"/>
  <c r="M42" i="8"/>
  <c r="L99" i="3"/>
  <c r="M99" i="3" s="1"/>
  <c r="L97" i="3"/>
  <c r="M97" i="3" s="1"/>
  <c r="H88" i="2"/>
  <c r="I88" i="2" s="1"/>
  <c r="M42" i="5"/>
  <c r="L88" i="2"/>
  <c r="M88" i="2" s="1"/>
  <c r="I85" i="2"/>
  <c r="H86" i="2"/>
  <c r="I86" i="2" s="1"/>
  <c r="L86" i="2"/>
  <c r="M86" i="2" s="1"/>
  <c r="M95" i="5"/>
  <c r="I89" i="2"/>
  <c r="H44" i="4"/>
  <c r="I44" i="4" s="1"/>
  <c r="I40" i="8"/>
  <c r="M40" i="8"/>
  <c r="P33" i="8"/>
  <c r="I41" i="8"/>
  <c r="I51" i="4"/>
  <c r="I47" i="4"/>
  <c r="M43" i="3"/>
  <c r="M44" i="7"/>
  <c r="O44" i="7" s="1"/>
  <c r="P44" i="7" s="1"/>
  <c r="I44" i="3"/>
  <c r="I31" i="8"/>
  <c r="O26" i="8"/>
  <c r="I31" i="7"/>
  <c r="O33" i="7"/>
  <c r="O27" i="7"/>
  <c r="P26" i="6"/>
  <c r="P32" i="6"/>
  <c r="P33" i="5"/>
  <c r="P25" i="5"/>
  <c r="M96" i="5"/>
  <c r="P89" i="5"/>
  <c r="P79" i="5"/>
  <c r="P35" i="4"/>
  <c r="P34" i="4"/>
  <c r="L43" i="4"/>
  <c r="M43" i="4" s="1"/>
  <c r="M32" i="4"/>
  <c r="O32" i="4" s="1"/>
  <c r="P32" i="4" s="1"/>
  <c r="P36" i="4"/>
  <c r="I42" i="3"/>
  <c r="O91" i="3"/>
  <c r="M44" i="3"/>
  <c r="M46" i="3"/>
  <c r="O46" i="3" s="1"/>
  <c r="P46" i="3" s="1"/>
  <c r="P32" i="2"/>
  <c r="O80" i="2"/>
  <c r="M47" i="3"/>
  <c r="O47" i="3" s="1"/>
  <c r="P47" i="3" s="1"/>
  <c r="I42" i="8"/>
  <c r="M100" i="5"/>
  <c r="O100" i="5" s="1"/>
  <c r="P100" i="5" s="1"/>
  <c r="P49" i="8"/>
  <c r="P49" i="5"/>
  <c r="M96" i="3"/>
  <c r="M49" i="4"/>
  <c r="M45" i="6"/>
  <c r="O45" i="6" s="1"/>
  <c r="I33" i="3"/>
  <c r="M41" i="8"/>
  <c r="M42" i="3"/>
  <c r="M41" i="5"/>
  <c r="I43" i="3"/>
  <c r="I42" i="7"/>
  <c r="M44" i="5"/>
  <c r="I49" i="4"/>
  <c r="P104" i="5"/>
  <c r="I43" i="4"/>
  <c r="M41" i="6"/>
  <c r="O41" i="6" s="1"/>
  <c r="P41" i="6" s="1"/>
  <c r="O30" i="6"/>
  <c r="P30" i="6" s="1"/>
  <c r="M49" i="3"/>
  <c r="M50" i="3"/>
  <c r="O103" i="3"/>
  <c r="P103" i="3" s="1"/>
  <c r="K47" i="2"/>
  <c r="M47" i="2" s="1"/>
  <c r="O45" i="5"/>
  <c r="P45" i="5" s="1"/>
  <c r="K55" i="4"/>
  <c r="O102" i="5"/>
  <c r="P102" i="5" s="1"/>
  <c r="O102" i="3"/>
  <c r="P102" i="3" s="1"/>
  <c r="I48" i="2"/>
  <c r="K48" i="2"/>
  <c r="M48" i="2" s="1"/>
  <c r="O108" i="3"/>
  <c r="K94" i="3"/>
  <c r="M94" i="3" s="1"/>
  <c r="M37" i="3"/>
  <c r="K40" i="2"/>
  <c r="M40" i="2" s="1"/>
  <c r="O45" i="7"/>
  <c r="P45" i="7" s="1"/>
  <c r="O88" i="5"/>
  <c r="O104" i="3"/>
  <c r="P104" i="3" s="1"/>
  <c r="O32" i="3"/>
  <c r="P32" i="3" s="1"/>
  <c r="I47" i="2"/>
  <c r="K60" i="4"/>
  <c r="O106" i="3"/>
  <c r="P106" i="3" s="1"/>
  <c r="O47" i="7"/>
  <c r="P47" i="7" s="1"/>
  <c r="O91" i="2"/>
  <c r="P91" i="2" s="1"/>
  <c r="O104" i="5"/>
  <c r="O49" i="7"/>
  <c r="K90" i="3"/>
  <c r="M90" i="3" s="1"/>
  <c r="G90" i="3"/>
  <c r="I90" i="3" s="1"/>
  <c r="G83" i="2"/>
  <c r="I83" i="2" s="1"/>
  <c r="I34" i="2"/>
  <c r="O48" i="7"/>
  <c r="P48" i="7" s="1"/>
  <c r="O85" i="5"/>
  <c r="P85" i="5" s="1"/>
  <c r="O46" i="5"/>
  <c r="P46" i="5" s="1"/>
  <c r="O107" i="3"/>
  <c r="P107" i="3" s="1"/>
  <c r="K44" i="2"/>
  <c r="M44" i="2" s="1"/>
  <c r="I44" i="2"/>
  <c r="K58" i="5"/>
  <c r="P51" i="3"/>
  <c r="P108" i="3"/>
  <c r="K43" i="2"/>
  <c r="M43" i="2" s="1"/>
  <c r="I37" i="3"/>
  <c r="G94" i="3"/>
  <c r="I94" i="3" s="1"/>
  <c r="O48" i="8"/>
  <c r="O25" i="7"/>
  <c r="P48" i="8"/>
  <c r="O48" i="5"/>
  <c r="P48" i="5" s="1"/>
  <c r="H100" i="3"/>
  <c r="I100" i="3" s="1"/>
  <c r="H99" i="3"/>
  <c r="I99" i="3" s="1"/>
  <c r="H101" i="3"/>
  <c r="I101" i="3" s="1"/>
  <c r="H97" i="3"/>
  <c r="I97" i="3" s="1"/>
  <c r="I96" i="3"/>
  <c r="O89" i="3"/>
  <c r="P89" i="3" s="1"/>
  <c r="O97" i="2"/>
  <c r="O103" i="5"/>
  <c r="P103" i="5" s="1"/>
  <c r="O92" i="2"/>
  <c r="P92" i="2" s="1"/>
  <c r="O48" i="3"/>
  <c r="P48" i="3" s="1"/>
  <c r="O93" i="2"/>
  <c r="P93" i="2" s="1"/>
  <c r="M47" i="4"/>
  <c r="G108" i="5"/>
  <c r="K53" i="5"/>
  <c r="O47" i="6"/>
  <c r="P47" i="6" s="1"/>
  <c r="I42" i="2"/>
  <c r="K42" i="2"/>
  <c r="M42" i="2" s="1"/>
  <c r="K45" i="4"/>
  <c r="I45" i="4"/>
  <c r="M51" i="4"/>
  <c r="O49" i="6"/>
  <c r="K45" i="2"/>
  <c r="M45" i="2" s="1"/>
  <c r="I45" i="2"/>
  <c r="O46" i="6"/>
  <c r="P46" i="6" s="1"/>
  <c r="H41" i="5"/>
  <c r="I40" i="5"/>
  <c r="O96" i="2"/>
  <c r="P29" i="2"/>
  <c r="K101" i="2"/>
  <c r="G101" i="2"/>
  <c r="K52" i="2"/>
  <c r="K53" i="7"/>
  <c r="G58" i="7"/>
  <c r="G32" i="8"/>
  <c r="I32" i="8" s="1"/>
  <c r="I47" i="8"/>
  <c r="K32" i="8"/>
  <c r="M32" i="8" s="1"/>
  <c r="O98" i="5"/>
  <c r="P98" i="5" s="1"/>
  <c r="O43" i="7"/>
  <c r="P43" i="7" s="1"/>
  <c r="O51" i="3"/>
  <c r="K44" i="4"/>
  <c r="K42" i="6"/>
  <c r="I42" i="6"/>
  <c r="O40" i="6"/>
  <c r="P40" i="6" s="1"/>
  <c r="O38" i="8"/>
  <c r="P38" i="8" s="1"/>
  <c r="I97" i="5"/>
  <c r="I96" i="5"/>
  <c r="O38" i="5"/>
  <c r="P38" i="5" s="1"/>
  <c r="O39" i="4"/>
  <c r="P39" i="4" s="1"/>
  <c r="O105" i="3"/>
  <c r="P105" i="3" s="1"/>
  <c r="O39" i="3"/>
  <c r="P39" i="3" s="1"/>
  <c r="O29" i="2"/>
  <c r="P96" i="2"/>
  <c r="G58" i="6"/>
  <c r="K53" i="6"/>
  <c r="K46" i="2"/>
  <c r="M46" i="2" s="1"/>
  <c r="I46" i="2"/>
  <c r="G50" i="7"/>
  <c r="K50" i="8"/>
  <c r="M50" i="8" s="1"/>
  <c r="G50" i="8"/>
  <c r="I50" i="8" s="1"/>
  <c r="G50" i="6"/>
  <c r="K50" i="6"/>
  <c r="M50" i="6" s="1"/>
  <c r="G105" i="5"/>
  <c r="I105" i="5" s="1"/>
  <c r="K50" i="7"/>
  <c r="M50" i="7" s="1"/>
  <c r="K105" i="5"/>
  <c r="M105" i="5" s="1"/>
  <c r="K50" i="5"/>
  <c r="M50" i="5" s="1"/>
  <c r="G86" i="5"/>
  <c r="K86" i="5"/>
  <c r="M86" i="5" s="1"/>
  <c r="M91" i="5" s="1"/>
  <c r="G50" i="5"/>
  <c r="I50" i="5" s="1"/>
  <c r="G31" i="5"/>
  <c r="G52" i="4"/>
  <c r="K31" i="5"/>
  <c r="M31" i="5" s="1"/>
  <c r="M36" i="5" s="1"/>
  <c r="K109" i="3"/>
  <c r="M109" i="3" s="1"/>
  <c r="K33" i="4"/>
  <c r="M33" i="4" s="1"/>
  <c r="G109" i="3"/>
  <c r="I109" i="3" s="1"/>
  <c r="G52" i="3"/>
  <c r="I52" i="3" s="1"/>
  <c r="K52" i="3"/>
  <c r="M52" i="3" s="1"/>
  <c r="K98" i="2"/>
  <c r="M98" i="2" s="1"/>
  <c r="G49" i="2"/>
  <c r="G98" i="2"/>
  <c r="I98" i="2" s="1"/>
  <c r="O49" i="5"/>
  <c r="O49" i="8"/>
  <c r="O94" i="2"/>
  <c r="P94" i="2" s="1"/>
  <c r="O37" i="8"/>
  <c r="P37" i="8" s="1"/>
  <c r="O46" i="8"/>
  <c r="P46" i="8" s="1"/>
  <c r="M31" i="7"/>
  <c r="P25" i="7"/>
  <c r="O47" i="5"/>
  <c r="P47" i="5" s="1"/>
  <c r="O29" i="8"/>
  <c r="P29" i="8" s="1"/>
  <c r="O30" i="5"/>
  <c r="P30" i="5" s="1"/>
  <c r="O25" i="5"/>
  <c r="O40" i="3"/>
  <c r="P40" i="3" s="1"/>
  <c r="K50" i="4"/>
  <c r="I50" i="4"/>
  <c r="K60" i="3"/>
  <c r="G117" i="3"/>
  <c r="K53" i="8"/>
  <c r="O95" i="2"/>
  <c r="P95" i="2" s="1"/>
  <c r="O45" i="3"/>
  <c r="P45" i="3" s="1"/>
  <c r="P97" i="2"/>
  <c r="P49" i="6"/>
  <c r="K46" i="4"/>
  <c r="I46" i="4"/>
  <c r="I42" i="4"/>
  <c r="K42" i="4"/>
  <c r="O45" i="8"/>
  <c r="P45" i="8" s="1"/>
  <c r="O44" i="8"/>
  <c r="P44" i="8" s="1"/>
  <c r="O48" i="6"/>
  <c r="P48" i="6" s="1"/>
  <c r="O26" i="6"/>
  <c r="O29" i="7"/>
  <c r="P93" i="5"/>
  <c r="O78" i="2"/>
  <c r="P78" i="2" s="1"/>
  <c r="G112" i="3"/>
  <c r="K55" i="3"/>
  <c r="O43" i="5"/>
  <c r="P43" i="5" s="1"/>
  <c r="O43" i="6"/>
  <c r="P43" i="6" s="1"/>
  <c r="O43" i="8"/>
  <c r="P43" i="8" s="1"/>
  <c r="P49" i="7"/>
  <c r="K41" i="2"/>
  <c r="M41" i="2" s="1"/>
  <c r="M34" i="2"/>
  <c r="K83" i="2"/>
  <c r="M83" i="2" s="1"/>
  <c r="I48" i="4"/>
  <c r="K48" i="4"/>
  <c r="O101" i="5"/>
  <c r="P101" i="5" s="1"/>
  <c r="G79" i="2"/>
  <c r="I79" i="2" s="1"/>
  <c r="K30" i="2"/>
  <c r="M30" i="2" s="1"/>
  <c r="I30" i="2"/>
  <c r="K79" i="2"/>
  <c r="M79" i="2" s="1"/>
  <c r="K39" i="2"/>
  <c r="M39" i="2" s="1"/>
  <c r="O42" i="8" l="1"/>
  <c r="P42" i="8" s="1"/>
  <c r="O85" i="2"/>
  <c r="P85" i="2" s="1"/>
  <c r="O86" i="2"/>
  <c r="P86" i="2" s="1"/>
  <c r="O95" i="5"/>
  <c r="P95" i="5" s="1"/>
  <c r="O42" i="7"/>
  <c r="P42" i="7" s="1"/>
  <c r="O40" i="8"/>
  <c r="P40" i="8" s="1"/>
  <c r="M38" i="3"/>
  <c r="M41" i="3" s="1"/>
  <c r="M59" i="3" s="1"/>
  <c r="O100" i="3"/>
  <c r="P100" i="3" s="1"/>
  <c r="O89" i="2"/>
  <c r="P89" i="2" s="1"/>
  <c r="O42" i="3"/>
  <c r="P42" i="3" s="1"/>
  <c r="O33" i="3"/>
  <c r="P33" i="3" s="1"/>
  <c r="O99" i="3"/>
  <c r="P99" i="3" s="1"/>
  <c r="I41" i="5"/>
  <c r="O41" i="5" s="1"/>
  <c r="I42" i="5"/>
  <c r="O44" i="3"/>
  <c r="P44" i="3" s="1"/>
  <c r="I84" i="2"/>
  <c r="I87" i="2" s="1"/>
  <c r="O43" i="3"/>
  <c r="P43" i="3" s="1"/>
  <c r="I36" i="8"/>
  <c r="I39" i="8" s="1"/>
  <c r="O31" i="8"/>
  <c r="P31" i="8" s="1"/>
  <c r="M36" i="8"/>
  <c r="M39" i="8" s="1"/>
  <c r="O41" i="8"/>
  <c r="P41" i="8" s="1"/>
  <c r="O88" i="2"/>
  <c r="P88" i="2" s="1"/>
  <c r="O90" i="2"/>
  <c r="P90" i="2" s="1"/>
  <c r="P45" i="6"/>
  <c r="O41" i="7"/>
  <c r="P41" i="7" s="1"/>
  <c r="O43" i="4"/>
  <c r="P43" i="4" s="1"/>
  <c r="O49" i="4"/>
  <c r="P49" i="4" s="1"/>
  <c r="O101" i="3"/>
  <c r="P101" i="3" s="1"/>
  <c r="I38" i="3"/>
  <c r="M84" i="2"/>
  <c r="P109" i="3"/>
  <c r="M35" i="2"/>
  <c r="M38" i="2" s="1"/>
  <c r="P52" i="3"/>
  <c r="O44" i="5"/>
  <c r="P44" i="5" s="1"/>
  <c r="I95" i="3"/>
  <c r="I98" i="3" s="1"/>
  <c r="I111" i="3" s="1"/>
  <c r="P47" i="2"/>
  <c r="M95" i="3"/>
  <c r="M98" i="3" s="1"/>
  <c r="M39" i="5"/>
  <c r="O51" i="4"/>
  <c r="O49" i="3"/>
  <c r="P49" i="3" s="1"/>
  <c r="O34" i="2"/>
  <c r="P34" i="2" s="1"/>
  <c r="O52" i="3"/>
  <c r="O109" i="3"/>
  <c r="O46" i="2"/>
  <c r="P46" i="2" s="1"/>
  <c r="O32" i="8"/>
  <c r="P32" i="8" s="1"/>
  <c r="O90" i="3"/>
  <c r="P90" i="3" s="1"/>
  <c r="M50" i="4"/>
  <c r="M44" i="4"/>
  <c r="O42" i="2"/>
  <c r="P42" i="2" s="1"/>
  <c r="O47" i="4"/>
  <c r="P47" i="4" s="1"/>
  <c r="M94" i="5"/>
  <c r="O79" i="2"/>
  <c r="P79" i="2" s="1"/>
  <c r="O31" i="7"/>
  <c r="P31" i="7" s="1"/>
  <c r="P50" i="8"/>
  <c r="K108" i="5"/>
  <c r="G113" i="5"/>
  <c r="O43" i="2"/>
  <c r="P43" i="2" s="1"/>
  <c r="O48" i="2"/>
  <c r="O50" i="8"/>
  <c r="O45" i="2"/>
  <c r="P45" i="2" s="1"/>
  <c r="O96" i="3"/>
  <c r="P96" i="3" s="1"/>
  <c r="M48" i="4"/>
  <c r="O47" i="2"/>
  <c r="K58" i="7"/>
  <c r="O97" i="3"/>
  <c r="P97" i="3" s="1"/>
  <c r="O40" i="2"/>
  <c r="P40" i="2" s="1"/>
  <c r="O83" i="2"/>
  <c r="P83" i="2" s="1"/>
  <c r="O98" i="2"/>
  <c r="O39" i="2"/>
  <c r="P39" i="2" s="1"/>
  <c r="I86" i="5"/>
  <c r="O30" i="2"/>
  <c r="P30" i="2" s="1"/>
  <c r="M42" i="4"/>
  <c r="K117" i="3"/>
  <c r="G32" i="7"/>
  <c r="I32" i="7" s="1"/>
  <c r="K32" i="7"/>
  <c r="M32" i="7" s="1"/>
  <c r="I50" i="7"/>
  <c r="I35" i="2"/>
  <c r="O97" i="5"/>
  <c r="P97" i="5" s="1"/>
  <c r="P51" i="4"/>
  <c r="O47" i="8"/>
  <c r="P47" i="8" s="1"/>
  <c r="O37" i="3"/>
  <c r="P37" i="3" s="1"/>
  <c r="P48" i="2"/>
  <c r="M38" i="4"/>
  <c r="O41" i="2"/>
  <c r="P41" i="2" s="1"/>
  <c r="K112" i="3"/>
  <c r="O50" i="5"/>
  <c r="P50" i="5" s="1"/>
  <c r="K58" i="6"/>
  <c r="M42" i="6"/>
  <c r="P42" i="6" s="1"/>
  <c r="O44" i="2"/>
  <c r="P44" i="2" s="1"/>
  <c r="O94" i="3"/>
  <c r="P94" i="3" s="1"/>
  <c r="P98" i="2"/>
  <c r="I52" i="4"/>
  <c r="K52" i="4"/>
  <c r="G33" i="4"/>
  <c r="M46" i="4"/>
  <c r="K49" i="2"/>
  <c r="M49" i="2" s="1"/>
  <c r="I49" i="2"/>
  <c r="I31" i="5"/>
  <c r="O31" i="5" s="1"/>
  <c r="O105" i="5"/>
  <c r="P105" i="5" s="1"/>
  <c r="G31" i="6"/>
  <c r="I31" i="6" s="1"/>
  <c r="K31" i="6"/>
  <c r="M31" i="6" s="1"/>
  <c r="I50" i="6"/>
  <c r="O50" i="6" s="1"/>
  <c r="M45" i="4"/>
  <c r="O40" i="5"/>
  <c r="P40" i="5" s="1"/>
  <c r="O96" i="5"/>
  <c r="P96" i="5" s="1"/>
  <c r="O50" i="3"/>
  <c r="P50" i="3" s="1"/>
  <c r="O38" i="3" l="1"/>
  <c r="P38" i="3" s="1"/>
  <c r="O42" i="5"/>
  <c r="P42" i="5" s="1"/>
  <c r="I41" i="3"/>
  <c r="I59" i="3" s="1"/>
  <c r="P41" i="5"/>
  <c r="O36" i="8"/>
  <c r="P36" i="8" s="1"/>
  <c r="O84" i="2"/>
  <c r="P84" i="2" s="1"/>
  <c r="M87" i="2"/>
  <c r="O87" i="2" s="1"/>
  <c r="P87" i="2" s="1"/>
  <c r="P49" i="2"/>
  <c r="O95" i="3"/>
  <c r="P95" i="3" s="1"/>
  <c r="O42" i="6"/>
  <c r="I36" i="7"/>
  <c r="M107" i="5"/>
  <c r="M112" i="5"/>
  <c r="O98" i="3"/>
  <c r="P98" i="3" s="1"/>
  <c r="M111" i="3"/>
  <c r="M116" i="3"/>
  <c r="O50" i="4"/>
  <c r="P50" i="4" s="1"/>
  <c r="I112" i="3"/>
  <c r="I113" i="3"/>
  <c r="O32" i="7"/>
  <c r="P32" i="7" s="1"/>
  <c r="O45" i="4"/>
  <c r="P45" i="4" s="1"/>
  <c r="I91" i="5"/>
  <c r="M51" i="2"/>
  <c r="O86" i="5"/>
  <c r="P86" i="5" s="1"/>
  <c r="M36" i="7"/>
  <c r="O44" i="4"/>
  <c r="P44" i="4" s="1"/>
  <c r="M52" i="5"/>
  <c r="M57" i="5"/>
  <c r="I38" i="2"/>
  <c r="O38" i="2" s="1"/>
  <c r="O48" i="4"/>
  <c r="P48" i="4" s="1"/>
  <c r="I36" i="6"/>
  <c r="P31" i="5"/>
  <c r="I36" i="5"/>
  <c r="O46" i="4"/>
  <c r="P46" i="4" s="1"/>
  <c r="I33" i="4"/>
  <c r="M60" i="3"/>
  <c r="M61" i="3"/>
  <c r="P50" i="6"/>
  <c r="M52" i="4"/>
  <c r="M54" i="3"/>
  <c r="O42" i="4"/>
  <c r="P42" i="4" s="1"/>
  <c r="K113" i="5"/>
  <c r="I116" i="3"/>
  <c r="O31" i="6"/>
  <c r="P31" i="6" s="1"/>
  <c r="M36" i="6"/>
  <c r="O35" i="2"/>
  <c r="P35" i="2" s="1"/>
  <c r="O39" i="8"/>
  <c r="P39" i="8" s="1"/>
  <c r="M52" i="8"/>
  <c r="I100" i="2"/>
  <c r="O49" i="2"/>
  <c r="M41" i="4"/>
  <c r="M59" i="4" s="1"/>
  <c r="O50" i="7"/>
  <c r="P50" i="7" s="1"/>
  <c r="I52" i="8"/>
  <c r="O41" i="3" l="1"/>
  <c r="P41" i="3" s="1"/>
  <c r="M100" i="2"/>
  <c r="I54" i="3"/>
  <c r="O54" i="3" s="1"/>
  <c r="P54" i="3" s="1"/>
  <c r="I114" i="3"/>
  <c r="M62" i="3"/>
  <c r="M61" i="4"/>
  <c r="I39" i="5"/>
  <c r="O36" i="5"/>
  <c r="P36" i="5" s="1"/>
  <c r="M114" i="5"/>
  <c r="M115" i="5" s="1"/>
  <c r="I117" i="3"/>
  <c r="I118" i="3"/>
  <c r="M54" i="5"/>
  <c r="M55" i="5" s="1"/>
  <c r="M117" i="3"/>
  <c r="M118" i="3"/>
  <c r="O116" i="3"/>
  <c r="P116" i="3" s="1"/>
  <c r="I39" i="7"/>
  <c r="M54" i="4"/>
  <c r="I101" i="2"/>
  <c r="I102" i="2"/>
  <c r="I53" i="8"/>
  <c r="I54" i="8"/>
  <c r="M101" i="2"/>
  <c r="O100" i="2"/>
  <c r="P100" i="2" s="1"/>
  <c r="M102" i="2"/>
  <c r="I39" i="6"/>
  <c r="M113" i="3"/>
  <c r="M112" i="3"/>
  <c r="O111" i="3"/>
  <c r="P111" i="3" s="1"/>
  <c r="M109" i="5"/>
  <c r="M110" i="5" s="1"/>
  <c r="M56" i="3"/>
  <c r="M55" i="3"/>
  <c r="M53" i="8"/>
  <c r="O52" i="8"/>
  <c r="P52" i="8" s="1"/>
  <c r="M54" i="8"/>
  <c r="O36" i="6"/>
  <c r="P36" i="6" s="1"/>
  <c r="M39" i="6"/>
  <c r="O52" i="4"/>
  <c r="P52" i="4" s="1"/>
  <c r="P38" i="2"/>
  <c r="I51" i="2"/>
  <c r="I38" i="4"/>
  <c r="O33" i="4"/>
  <c r="P33" i="4" s="1"/>
  <c r="M52" i="2"/>
  <c r="M53" i="2"/>
  <c r="I60" i="3"/>
  <c r="O60" i="3" s="1"/>
  <c r="I61" i="3"/>
  <c r="O59" i="3"/>
  <c r="P59" i="3" s="1"/>
  <c r="O36" i="7"/>
  <c r="P36" i="7" s="1"/>
  <c r="M39" i="7"/>
  <c r="I94" i="5"/>
  <c r="O91" i="5"/>
  <c r="P91" i="5" s="1"/>
  <c r="M59" i="5"/>
  <c r="I56" i="3" l="1"/>
  <c r="I55" i="3"/>
  <c r="O55" i="3" s="1"/>
  <c r="P55" i="3" s="1"/>
  <c r="M57" i="3"/>
  <c r="M54" i="2"/>
  <c r="I119" i="3"/>
  <c r="M55" i="8"/>
  <c r="I55" i="8"/>
  <c r="I103" i="2"/>
  <c r="M103" i="2"/>
  <c r="M119" i="3"/>
  <c r="O102" i="2"/>
  <c r="P102" i="2" s="1"/>
  <c r="I41" i="4"/>
  <c r="O38" i="4"/>
  <c r="P38" i="4" s="1"/>
  <c r="O53" i="8"/>
  <c r="P53" i="8" s="1"/>
  <c r="O118" i="3"/>
  <c r="P118" i="3" s="1"/>
  <c r="I52" i="5"/>
  <c r="I57" i="5"/>
  <c r="O39" i="5"/>
  <c r="P39" i="5" s="1"/>
  <c r="I107" i="5"/>
  <c r="I112" i="5"/>
  <c r="O94" i="5"/>
  <c r="P94" i="5" s="1"/>
  <c r="I62" i="3"/>
  <c r="I52" i="2"/>
  <c r="O52" i="2" s="1"/>
  <c r="I53" i="2"/>
  <c r="O39" i="6"/>
  <c r="P39" i="6" s="1"/>
  <c r="M52" i="6"/>
  <c r="M57" i="6"/>
  <c r="O101" i="2"/>
  <c r="P101" i="2" s="1"/>
  <c r="O117" i="3"/>
  <c r="P117" i="3" s="1"/>
  <c r="M52" i="7"/>
  <c r="M57" i="7"/>
  <c r="O39" i="7"/>
  <c r="P39" i="7" s="1"/>
  <c r="O61" i="3"/>
  <c r="P61" i="3" s="1"/>
  <c r="O51" i="2"/>
  <c r="P51" i="2" s="1"/>
  <c r="I57" i="7"/>
  <c r="I52" i="7"/>
  <c r="O113" i="3"/>
  <c r="P113" i="3" s="1"/>
  <c r="M114" i="3"/>
  <c r="M56" i="4"/>
  <c r="M57" i="4" s="1"/>
  <c r="M62" i="4"/>
  <c r="P60" i="3"/>
  <c r="M60" i="5"/>
  <c r="O54" i="8"/>
  <c r="P54" i="8" s="1"/>
  <c r="O112" i="3"/>
  <c r="P112" i="3" s="1"/>
  <c r="I52" i="6"/>
  <c r="I57" i="6"/>
  <c r="O55" i="8" l="1"/>
  <c r="P55" i="8" s="1"/>
  <c r="I57" i="3"/>
  <c r="O57" i="3" s="1"/>
  <c r="P57" i="3" s="1"/>
  <c r="O56" i="3"/>
  <c r="P56" i="3" s="1"/>
  <c r="O103" i="2"/>
  <c r="P103" i="2" s="1"/>
  <c r="O119" i="3"/>
  <c r="P119" i="3" s="1"/>
  <c r="I54" i="7"/>
  <c r="I55" i="7" s="1"/>
  <c r="O57" i="6"/>
  <c r="P57" i="6" s="1"/>
  <c r="M59" i="6"/>
  <c r="M60" i="6" s="1"/>
  <c r="O62" i="3"/>
  <c r="P62" i="3" s="1"/>
  <c r="I114" i="5"/>
  <c r="O112" i="5"/>
  <c r="P112" i="5" s="1"/>
  <c r="I59" i="5"/>
  <c r="I60" i="5" s="1"/>
  <c r="O57" i="5"/>
  <c r="P57" i="5" s="1"/>
  <c r="I54" i="6"/>
  <c r="I59" i="7"/>
  <c r="I60" i="7" s="1"/>
  <c r="M59" i="7"/>
  <c r="M60" i="7" s="1"/>
  <c r="O57" i="7"/>
  <c r="P57" i="7" s="1"/>
  <c r="I54" i="5"/>
  <c r="O52" i="5"/>
  <c r="P52" i="5" s="1"/>
  <c r="P52" i="2"/>
  <c r="I59" i="6"/>
  <c r="M54" i="7"/>
  <c r="M55" i="7" s="1"/>
  <c r="O52" i="7"/>
  <c r="P52" i="7" s="1"/>
  <c r="O52" i="6"/>
  <c r="P52" i="6" s="1"/>
  <c r="M54" i="6"/>
  <c r="M55" i="6" s="1"/>
  <c r="I109" i="5"/>
  <c r="I110" i="5" s="1"/>
  <c r="O107" i="5"/>
  <c r="P107" i="5" s="1"/>
  <c r="I54" i="4"/>
  <c r="I59" i="4"/>
  <c r="O41" i="4"/>
  <c r="P41" i="4" s="1"/>
  <c r="O114" i="3"/>
  <c r="P114" i="3" s="1"/>
  <c r="I54" i="2"/>
  <c r="O53" i="2"/>
  <c r="P53" i="2" s="1"/>
  <c r="O60" i="7" l="1"/>
  <c r="P60" i="7" s="1"/>
  <c r="O60" i="5"/>
  <c r="P60" i="5" s="1"/>
  <c r="O110" i="5"/>
  <c r="P110" i="5" s="1"/>
  <c r="O55" i="7"/>
  <c r="P55" i="7" s="1"/>
  <c r="O54" i="5"/>
  <c r="P54" i="5" s="1"/>
  <c r="O54" i="2"/>
  <c r="P54" i="2" s="1"/>
  <c r="I61" i="4"/>
  <c r="I62" i="4" s="1"/>
  <c r="O59" i="4"/>
  <c r="P59" i="4" s="1"/>
  <c r="O54" i="7"/>
  <c r="P54" i="7" s="1"/>
  <c r="O59" i="5"/>
  <c r="P59" i="5" s="1"/>
  <c r="O59" i="6"/>
  <c r="P59" i="6" s="1"/>
  <c r="O59" i="7"/>
  <c r="P59" i="7" s="1"/>
  <c r="I56" i="4"/>
  <c r="I57" i="4" s="1"/>
  <c r="O54" i="4"/>
  <c r="P54" i="4" s="1"/>
  <c r="O54" i="6"/>
  <c r="P54" i="6" s="1"/>
  <c r="I60" i="6"/>
  <c r="O60" i="6" s="1"/>
  <c r="I55" i="5"/>
  <c r="O114" i="5"/>
  <c r="P114" i="5" s="1"/>
  <c r="O109" i="5"/>
  <c r="P109" i="5" s="1"/>
  <c r="I55" i="6"/>
  <c r="O55" i="6" s="1"/>
  <c r="I115" i="5"/>
  <c r="P60" i="6" l="1"/>
  <c r="O57" i="4"/>
  <c r="P57" i="4" s="1"/>
  <c r="P55" i="6"/>
  <c r="O62" i="4"/>
  <c r="P62" i="4" s="1"/>
  <c r="O115" i="5"/>
  <c r="P115" i="5" s="1"/>
  <c r="O56" i="4"/>
  <c r="P56" i="4" s="1"/>
  <c r="O61" i="4"/>
  <c r="P61" i="4" s="1"/>
  <c r="O55" i="5"/>
  <c r="P55" i="5" s="1"/>
</calcChain>
</file>

<file path=xl/sharedStrings.xml><?xml version="1.0" encoding="utf-8"?>
<sst xmlns="http://schemas.openxmlformats.org/spreadsheetml/2006/main" count="1105" uniqueCount="94">
  <si>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</si>
  <si>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</si>
  <si>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</si>
  <si>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</si>
  <si>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</si>
  <si>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</si>
  <si>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</si>
  <si>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</si>
  <si>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2022 Board-Approved</t>
  </si>
  <si>
    <t>2023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</si>
  <si>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</si>
  <si>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</si>
  <si>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</si>
  <si>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</si>
  <si>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</si>
  <si>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</si>
  <si>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</si>
  <si>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</si>
  <si>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</si>
  <si>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</si>
  <si>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Recovery of Monthly Billing Transition Costs - effective until December 31, 2022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</si>
  <si>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</si>
  <si>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</si>
  <si>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</si>
  <si>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</si>
  <si>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Derecognition Variance Account - effective until December 31, 2022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</si>
  <si>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</si>
  <si>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</si>
  <si>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</si>
  <si>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</si>
  <si>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</si>
  <si>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(2021) - effective until December 31, 2023</t>
  </si>
  <si>
    <t>Rate Rider for Disposition of Capacity Based Recovery Account (2021) - Applicable only for Class B Customers - effective until December 31, 2023</t>
  </si>
  <si>
    <t>Rate Rider for Disposition of Global Adjustment Account (2021) - Applicable only for Non-RPP Customers - effective until December 31, 2023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</si>
  <si>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</si>
  <si>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</si>
  <si>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</si>
  <si>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</si>
  <si>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</si>
  <si>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</si>
  <si>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</si>
  <si>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</si>
  <si>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</si>
  <si>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</si>
  <si>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</si>
  <si>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</si>
  <si>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</si>
  <si>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</si>
  <si>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</si>
  <si>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</si>
  <si>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</si>
  <si>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</si>
  <si>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</si>
  <si>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</si>
  <si>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</si>
  <si>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Rate Rider for Disposition of Capital Related Revenue Requirement Variance Account - effective until December. 31, 2024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</si>
  <si>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</si>
  <si>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</si>
  <si>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</si>
  <si>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</si>
  <si>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</si>
  <si>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</si>
  <si>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</si>
  <si>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</si>
  <si>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</si>
  <si>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</si>
  <si>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</si>
  <si>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</si>
  <si>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</si>
  <si>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</si>
  <si>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</si>
  <si>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Rate Rider for Disposition of Deferral/Variance Accounts for Non -Wholesale Market Participants (2021) -effective until December 31, 2023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</si>
  <si>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</si>
  <si>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</si>
  <si>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</si>
  <si>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</si>
  <si>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</si>
  <si>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</si>
  <si>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</si>
  <si>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</si>
  <si>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</si>
  <si>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</si>
  <si>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</si>
  <si>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</si>
  <si>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</si>
  <si>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</si>
  <si>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</si>
  <si>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</si>
  <si>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</si>
  <si>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</si>
  <si>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</si>
  <si>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</si>
  <si>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</si>
  <si>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Rate Rider for Smart Metering Entity Charge - effective until December 31,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</si>
</sst>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_-&quot;$&quot;* #,##0.000_-;\-&quot;$&quot;* #,##0.000_-;_-&quot;$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6"/>
      <color theme="0"/>
      <name val="Algerian"/>
      <family val="5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168" fontId="16" fillId="0" borderId="0"/>
    <xf numFmtId="43" fontId="1" fillId="0" borderId="0" applyFont="0" applyFill="0" applyBorder="0" applyAlignment="0" applyProtection="0"/>
  </cellStyleXfs>
  <cellXfs count="546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0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/>
    </xf>
    <xf numFmtId="0" fontId="10" fillId="3" borderId="0" xfId="0" applyFont="1" applyFill="1" applyAlignment="1">
      <alignment vertical="center"/>
    </xf>
    <xf numFmtId="0" fontId="13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4" fillId="5" borderId="0" xfId="0" applyFont="1" applyFill="1" applyAlignment="1" applyProtection="1">
      <alignment horizontal="center" vertical="center"/>
    </xf>
    <xf numFmtId="44" fontId="15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3" fillId="3" borderId="0" xfId="0" applyFont="1" applyFill="1" applyProtection="1"/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Protection="1"/>
    <xf numFmtId="165" fontId="11" fillId="4" borderId="1" xfId="1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/>
    <xf numFmtId="0" fontId="11" fillId="3" borderId="0" xfId="0" applyFont="1" applyFill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9" xfId="0" quotePrefix="1" applyFont="1" applyFill="1" applyBorder="1" applyAlignment="1" applyProtection="1">
      <alignment horizontal="center" vertical="center"/>
    </xf>
    <xf numFmtId="0" fontId="11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44" fontId="0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top" wrapText="1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ont="1" applyFill="1"/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0" fillId="4" borderId="8" xfId="2" applyNumberFormat="1" applyFont="1" applyFill="1" applyBorder="1" applyAlignment="1" applyProtection="1">
      <alignment vertical="center"/>
      <protection locked="0"/>
    </xf>
    <xf numFmtId="44" fontId="10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3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1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3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1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/>
    <xf numFmtId="0" fontId="13" fillId="3" borderId="0" xfId="5" applyFont="1" applyFill="1" applyProtection="1"/>
    <xf numFmtId="0" fontId="13" fillId="8" borderId="12" xfId="5" applyFont="1" applyFill="1" applyBorder="1" applyAlignment="1" applyProtection="1">
      <alignment vertical="top"/>
    </xf>
    <xf numFmtId="0" fontId="13" fillId="8" borderId="12" xfId="5" applyFont="1" applyFill="1" applyBorder="1" applyAlignment="1" applyProtection="1">
      <alignment horizontal="center" vertical="center"/>
      <protection locked="0"/>
    </xf>
    <xf numFmtId="0" fontId="13" fillId="8" borderId="12" xfId="5" applyFont="1" applyFill="1" applyBorder="1" applyAlignment="1" applyProtection="1">
      <alignment vertical="center"/>
    </xf>
    <xf numFmtId="167" fontId="13" fillId="8" borderId="13" xfId="2" applyNumberFormat="1" applyFont="1" applyFill="1" applyBorder="1" applyAlignment="1" applyProtection="1">
      <alignment vertical="center"/>
      <protection locked="0"/>
    </xf>
    <xf numFmtId="0" fontId="13" fillId="8" borderId="13" xfId="5" applyFont="1" applyFill="1" applyBorder="1" applyAlignment="1" applyProtection="1">
      <alignment vertical="center"/>
      <protection locked="0"/>
    </xf>
    <xf numFmtId="44" fontId="13" fillId="8" borderId="17" xfId="2" applyFont="1" applyFill="1" applyBorder="1" applyAlignment="1" applyProtection="1">
      <alignment vertical="center"/>
    </xf>
    <xf numFmtId="44" fontId="13" fillId="8" borderId="13" xfId="5" applyNumberFormat="1" applyFont="1" applyFill="1" applyBorder="1" applyAlignment="1" applyProtection="1">
      <alignment vertical="center"/>
    </xf>
    <xf numFmtId="10" fontId="13" fillId="8" borderId="14" xfId="3" applyNumberFormat="1" applyFont="1" applyFill="1" applyBorder="1" applyAlignment="1" applyProtection="1">
      <alignment vertical="center"/>
    </xf>
    <xf numFmtId="0" fontId="11" fillId="0" borderId="0" xfId="0" applyFont="1" applyFill="1" applyProtection="1"/>
    <xf numFmtId="10" fontId="11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44" fontId="2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3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2" fillId="10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0" fontId="0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2" fillId="6" borderId="8" xfId="0" applyNumberFormat="1" applyFont="1" applyFill="1" applyBorder="1" applyAlignment="1" applyProtection="1">
      <alignment vertical="center"/>
    </xf>
    <xf numFmtId="164" fontId="0" fillId="3" borderId="8" xfId="0" applyNumberFormat="1" applyFont="1" applyFill="1" applyBorder="1" applyAlignment="1" applyProtection="1">
      <alignment vertical="center"/>
      <protection locked="0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0" fontId="16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6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0" fillId="2" borderId="0" xfId="0" applyFont="1" applyFill="1" applyBorder="1" applyProtection="1"/>
    <xf numFmtId="0" fontId="18" fillId="2" borderId="0" xfId="0" applyFont="1" applyFill="1" applyAlignment="1" applyProtection="1">
      <alignment vertical="top" wrapText="1"/>
    </xf>
    <xf numFmtId="0" fontId="18" fillId="2" borderId="0" xfId="0" applyFont="1" applyFill="1" applyAlignment="1" applyProtection="1">
      <alignment horizontal="center" vertical="top" wrapText="1"/>
    </xf>
    <xf numFmtId="0" fontId="10" fillId="3" borderId="0" xfId="0" applyFont="1" applyFill="1"/>
    <xf numFmtId="0" fontId="3" fillId="3" borderId="0" xfId="0" applyFont="1" applyFill="1"/>
    <xf numFmtId="0" fontId="19" fillId="2" borderId="0" xfId="0" applyFont="1" applyFill="1" applyBorder="1" applyAlignment="1" applyProtection="1"/>
    <xf numFmtId="0" fontId="19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Protection="1"/>
    <xf numFmtId="0" fontId="10" fillId="3" borderId="0" xfId="0" applyFont="1" applyFill="1" applyProtection="1"/>
    <xf numFmtId="0" fontId="10" fillId="3" borderId="0" xfId="0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right"/>
    </xf>
    <xf numFmtId="0" fontId="16" fillId="3" borderId="0" xfId="0" applyFont="1" applyFill="1" applyAlignment="1" applyProtection="1">
      <alignment horizontal="right"/>
    </xf>
    <xf numFmtId="0" fontId="20" fillId="3" borderId="0" xfId="0" applyFont="1" applyFill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10" fillId="3" borderId="0" xfId="0" applyFont="1" applyFill="1" applyBorder="1"/>
    <xf numFmtId="0" fontId="24" fillId="5" borderId="0" xfId="0" applyFont="1" applyFill="1" applyAlignment="1" applyProtection="1">
      <alignment horizontal="center"/>
    </xf>
    <xf numFmtId="44" fontId="25" fillId="3" borderId="0" xfId="0" applyNumberFormat="1" applyFont="1" applyFill="1" applyBorder="1" applyAlignment="1" applyProtection="1">
      <alignment horizontal="center"/>
    </xf>
    <xf numFmtId="164" fontId="10" fillId="3" borderId="0" xfId="3" applyNumberFormat="1" applyFont="1" applyFill="1" applyBorder="1"/>
    <xf numFmtId="44" fontId="10" fillId="3" borderId="0" xfId="0" applyNumberFormat="1" applyFont="1" applyFill="1" applyBorder="1" applyAlignment="1" applyProtection="1">
      <alignment vertical="center"/>
    </xf>
    <xf numFmtId="164" fontId="26" fillId="3" borderId="0" xfId="3" applyNumberFormat="1" applyFont="1" applyFill="1" applyBorder="1" applyAlignment="1" applyProtection="1">
      <alignment vertical="center"/>
    </xf>
    <xf numFmtId="0" fontId="16" fillId="3" borderId="0" xfId="0" applyFont="1" applyFill="1" applyProtection="1"/>
    <xf numFmtId="0" fontId="23" fillId="3" borderId="0" xfId="0" applyFont="1" applyFill="1" applyAlignment="1" applyProtection="1">
      <alignment horizontal="center"/>
    </xf>
    <xf numFmtId="0" fontId="23" fillId="3" borderId="0" xfId="0" applyFont="1" applyFill="1" applyProtection="1"/>
    <xf numFmtId="165" fontId="23" fillId="4" borderId="1" xfId="1" applyNumberFormat="1" applyFont="1" applyFill="1" applyBorder="1" applyProtection="1">
      <protection locked="0"/>
    </xf>
    <xf numFmtId="44" fontId="10" fillId="3" borderId="0" xfId="0" applyNumberFormat="1" applyFont="1" applyFill="1" applyProtection="1"/>
    <xf numFmtId="0" fontId="16" fillId="6" borderId="0" xfId="0" applyFont="1" applyFill="1" applyProtection="1"/>
    <xf numFmtId="0" fontId="16" fillId="3" borderId="5" xfId="0" applyFont="1" applyFill="1" applyBorder="1" applyAlignment="1" applyProtection="1">
      <alignment horizontal="center"/>
    </xf>
    <xf numFmtId="0" fontId="23" fillId="3" borderId="6" xfId="0" applyFont="1" applyFill="1" applyBorder="1" applyAlignment="1" applyProtection="1">
      <alignment horizontal="center"/>
    </xf>
    <xf numFmtId="0" fontId="23" fillId="3" borderId="7" xfId="0" applyFont="1" applyFill="1" applyBorder="1" applyAlignment="1" applyProtection="1">
      <alignment horizontal="center"/>
    </xf>
    <xf numFmtId="0" fontId="23" fillId="3" borderId="5" xfId="0" applyFont="1" applyFill="1" applyBorder="1" applyAlignment="1" applyProtection="1">
      <alignment horizontal="center"/>
    </xf>
    <xf numFmtId="0" fontId="16" fillId="3" borderId="9" xfId="0" quotePrefix="1" applyFont="1" applyFill="1" applyBorder="1" applyAlignment="1" applyProtection="1">
      <alignment horizontal="center"/>
    </xf>
    <xf numFmtId="0" fontId="23" fillId="3" borderId="10" xfId="0" quotePrefix="1" applyFont="1" applyFill="1" applyBorder="1" applyAlignment="1" applyProtection="1">
      <alignment horizontal="center"/>
    </xf>
    <xf numFmtId="0" fontId="23" fillId="3" borderId="9" xfId="0" quotePrefix="1" applyFont="1" applyFill="1" applyBorder="1" applyAlignment="1" applyProtection="1">
      <alignment horizontal="center"/>
    </xf>
    <xf numFmtId="0" fontId="10" fillId="6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10" fillId="5" borderId="0" xfId="0" applyFont="1" applyFill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vertical="center"/>
    </xf>
    <xf numFmtId="44" fontId="10" fillId="4" borderId="8" xfId="2" applyFont="1" applyFill="1" applyBorder="1" applyAlignment="1" applyProtection="1">
      <alignment vertical="top"/>
      <protection locked="0"/>
    </xf>
    <xf numFmtId="0" fontId="10" fillId="3" borderId="8" xfId="0" applyFont="1" applyFill="1" applyBorder="1" applyAlignment="1" applyProtection="1">
      <alignment vertical="center"/>
    </xf>
    <xf numFmtId="44" fontId="10" fillId="3" borderId="7" xfId="4" applyFont="1" applyFill="1" applyBorder="1" applyAlignment="1" applyProtection="1">
      <alignment vertical="center"/>
    </xf>
    <xf numFmtId="44" fontId="10" fillId="3" borderId="8" xfId="0" applyNumberFormat="1" applyFont="1" applyFill="1" applyBorder="1" applyAlignment="1" applyProtection="1">
      <alignment vertical="center"/>
    </xf>
    <xf numFmtId="164" fontId="10" fillId="3" borderId="7" xfId="3" applyNumberFormat="1" applyFont="1" applyFill="1" applyBorder="1" applyAlignment="1" applyProtection="1">
      <alignment vertical="center"/>
    </xf>
    <xf numFmtId="0" fontId="10" fillId="3" borderId="7" xfId="0" applyFont="1" applyFill="1" applyBorder="1" applyAlignment="1" applyProtection="1">
      <alignment vertical="center"/>
    </xf>
    <xf numFmtId="166" fontId="10" fillId="4" borderId="8" xfId="2" applyNumberFormat="1" applyFont="1" applyFill="1" applyBorder="1" applyAlignment="1" applyProtection="1">
      <alignment vertical="center"/>
      <protection locked="0"/>
    </xf>
    <xf numFmtId="165" fontId="10" fillId="3" borderId="8" xfId="0" applyNumberFormat="1" applyFont="1" applyFill="1" applyBorder="1" applyAlignment="1" applyProtection="1">
      <alignment vertical="center"/>
    </xf>
    <xf numFmtId="44" fontId="10" fillId="3" borderId="7" xfId="2" applyFont="1" applyFill="1" applyBorder="1" applyAlignment="1" applyProtection="1">
      <alignment vertical="center"/>
    </xf>
    <xf numFmtId="0" fontId="10" fillId="4" borderId="0" xfId="0" applyFont="1" applyFill="1" applyProtection="1"/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top"/>
      <protection locked="0"/>
    </xf>
    <xf numFmtId="0" fontId="10" fillId="4" borderId="0" xfId="0" applyFont="1" applyFill="1" applyAlignment="1" applyProtection="1">
      <alignment vertical="center"/>
    </xf>
    <xf numFmtId="167" fontId="10" fillId="4" borderId="1" xfId="2" applyNumberFormat="1" applyFont="1" applyFill="1" applyBorder="1" applyAlignment="1" applyProtection="1">
      <alignment vertical="center"/>
      <protection locked="0"/>
    </xf>
    <xf numFmtId="44" fontId="10" fillId="4" borderId="4" xfId="0" applyNumberFormat="1" applyFont="1" applyFill="1" applyBorder="1" applyAlignment="1" applyProtection="1">
      <alignment vertical="center"/>
      <protection locked="0"/>
    </xf>
    <xf numFmtId="44" fontId="26" fillId="4" borderId="4" xfId="2" applyFont="1" applyFill="1" applyBorder="1" applyAlignment="1" applyProtection="1">
      <alignment vertical="center"/>
    </xf>
    <xf numFmtId="44" fontId="26" fillId="4" borderId="1" xfId="0" applyNumberFormat="1" applyFont="1" applyFill="1" applyBorder="1" applyAlignment="1" applyProtection="1">
      <alignment vertical="center"/>
    </xf>
    <xf numFmtId="164" fontId="26" fillId="4" borderId="4" xfId="3" applyNumberFormat="1" applyFont="1" applyFill="1" applyBorder="1" applyAlignment="1" applyProtection="1">
      <alignment vertical="center"/>
    </xf>
    <xf numFmtId="0" fontId="10" fillId="4" borderId="0" xfId="0" applyFont="1" applyFill="1" applyBorder="1"/>
    <xf numFmtId="0" fontId="10" fillId="4" borderId="0" xfId="0" applyFont="1" applyFill="1"/>
    <xf numFmtId="1" fontId="10" fillId="3" borderId="7" xfId="0" applyNumberFormat="1" applyFont="1" applyFill="1" applyBorder="1" applyAlignment="1" applyProtection="1">
      <alignment vertical="center"/>
    </xf>
    <xf numFmtId="44" fontId="10" fillId="4" borderId="8" xfId="4" applyNumberFormat="1" applyFont="1" applyFill="1" applyBorder="1" applyAlignment="1" applyProtection="1">
      <alignment vertical="center"/>
      <protection locked="0"/>
    </xf>
    <xf numFmtId="0" fontId="26" fillId="4" borderId="2" xfId="0" applyFont="1" applyFill="1" applyBorder="1" applyAlignment="1" applyProtection="1">
      <alignment vertical="top" wrapText="1"/>
    </xf>
    <xf numFmtId="0" fontId="10" fillId="4" borderId="3" xfId="0" applyFont="1" applyFill="1" applyBorder="1" applyProtection="1"/>
    <xf numFmtId="0" fontId="10" fillId="4" borderId="3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vertical="center"/>
    </xf>
    <xf numFmtId="44" fontId="26" fillId="4" borderId="4" xfId="0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center"/>
    </xf>
    <xf numFmtId="1" fontId="10" fillId="3" borderId="8" xfId="0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center" wrapText="1"/>
    </xf>
    <xf numFmtId="0" fontId="10" fillId="4" borderId="3" xfId="0" applyFont="1" applyFill="1" applyBorder="1" applyAlignment="1" applyProtection="1">
      <alignment horizontal="center" vertical="top"/>
    </xf>
    <xf numFmtId="0" fontId="26" fillId="4" borderId="0" xfId="0" applyFont="1" applyFill="1" applyAlignment="1" applyProtection="1">
      <alignment vertical="center"/>
    </xf>
    <xf numFmtId="0" fontId="26" fillId="4" borderId="1" xfId="0" applyFont="1" applyFill="1" applyBorder="1" applyAlignment="1" applyProtection="1">
      <alignment vertical="center"/>
    </xf>
    <xf numFmtId="0" fontId="26" fillId="4" borderId="4" xfId="0" applyFont="1" applyFill="1" applyBorder="1" applyAlignment="1" applyProtection="1">
      <alignment vertical="center"/>
    </xf>
    <xf numFmtId="167" fontId="10" fillId="4" borderId="8" xfId="2" applyNumberFormat="1" applyFont="1" applyFill="1" applyBorder="1" applyAlignment="1" applyProtection="1">
      <alignment vertical="top"/>
      <protection locked="0"/>
    </xf>
    <xf numFmtId="0" fontId="0" fillId="5" borderId="0" xfId="0" applyFont="1" applyFill="1" applyAlignment="1" applyProtection="1">
      <alignment horizontal="center" vertical="top"/>
      <protection locked="0"/>
    </xf>
    <xf numFmtId="44" fontId="10" fillId="4" borderId="8" xfId="2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/>
    <xf numFmtId="0" fontId="10" fillId="8" borderId="11" xfId="0" applyFont="1" applyFill="1" applyBorder="1" applyProtection="1"/>
    <xf numFmtId="0" fontId="10" fillId="8" borderId="12" xfId="0" applyFont="1" applyFill="1" applyBorder="1" applyAlignment="1" applyProtection="1">
      <alignment vertical="top"/>
    </xf>
    <xf numFmtId="0" fontId="10" fillId="8" borderId="12" xfId="0" applyFont="1" applyFill="1" applyBorder="1" applyAlignment="1" applyProtection="1">
      <alignment horizontal="center" vertical="top"/>
      <protection locked="0"/>
    </xf>
    <xf numFmtId="0" fontId="10" fillId="8" borderId="12" xfId="0" applyFont="1" applyFill="1" applyBorder="1" applyAlignment="1" applyProtection="1">
      <alignment vertical="center"/>
    </xf>
    <xf numFmtId="167" fontId="10" fillId="8" borderId="13" xfId="2" applyNumberFormat="1" applyFont="1" applyFill="1" applyBorder="1" applyAlignment="1" applyProtection="1">
      <alignment vertical="top"/>
      <protection locked="0"/>
    </xf>
    <xf numFmtId="0" fontId="10" fillId="8" borderId="13" xfId="0" applyFont="1" applyFill="1" applyBorder="1" applyAlignment="1" applyProtection="1">
      <alignment vertical="center"/>
      <protection locked="0"/>
    </xf>
    <xf numFmtId="44" fontId="10" fillId="8" borderId="12" xfId="2" applyFont="1" applyFill="1" applyBorder="1" applyAlignment="1" applyProtection="1">
      <alignment vertical="center"/>
    </xf>
    <xf numFmtId="44" fontId="10" fillId="8" borderId="13" xfId="0" applyNumberFormat="1" applyFont="1" applyFill="1" applyBorder="1" applyAlignment="1" applyProtection="1">
      <alignment vertical="center"/>
    </xf>
    <xf numFmtId="164" fontId="10" fillId="8" borderId="14" xfId="3" applyNumberFormat="1" applyFont="1" applyFill="1" applyBorder="1" applyAlignment="1" applyProtection="1">
      <alignment vertical="center"/>
    </xf>
    <xf numFmtId="0" fontId="26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horizontal="center" vertical="top"/>
    </xf>
    <xf numFmtId="0" fontId="26" fillId="3" borderId="8" xfId="0" applyFont="1" applyFill="1" applyBorder="1" applyAlignment="1" applyProtection="1">
      <alignment vertical="center"/>
    </xf>
    <xf numFmtId="9" fontId="26" fillId="3" borderId="8" xfId="0" applyNumberFormat="1" applyFont="1" applyFill="1" applyBorder="1" applyAlignment="1" applyProtection="1">
      <alignment vertical="center"/>
    </xf>
    <xf numFmtId="44" fontId="26" fillId="3" borderId="15" xfId="0" applyNumberFormat="1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vertical="center"/>
    </xf>
    <xf numFmtId="44" fontId="26" fillId="3" borderId="8" xfId="0" applyNumberFormat="1" applyFont="1" applyFill="1" applyBorder="1" applyAlignment="1" applyProtection="1">
      <alignment vertical="center"/>
    </xf>
    <xf numFmtId="164" fontId="26" fillId="3" borderId="7" xfId="3" applyNumberFormat="1" applyFont="1" applyFill="1" applyBorder="1" applyAlignment="1" applyProtection="1">
      <alignment vertical="center"/>
    </xf>
    <xf numFmtId="164" fontId="10" fillId="3" borderId="8" xfId="0" applyNumberFormat="1" applyFont="1" applyFill="1" applyBorder="1" applyAlignment="1" applyProtection="1">
      <alignment vertical="center"/>
      <protection locked="0"/>
    </xf>
    <xf numFmtId="9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top" indent="1"/>
    </xf>
    <xf numFmtId="9" fontId="10" fillId="3" borderId="8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</xf>
    <xf numFmtId="0" fontId="10" fillId="9" borderId="0" xfId="0" applyFont="1" applyFill="1" applyAlignment="1" applyProtection="1">
      <alignment vertical="top"/>
    </xf>
    <xf numFmtId="0" fontId="26" fillId="9" borderId="9" xfId="0" applyFont="1" applyFill="1" applyBorder="1" applyAlignment="1" applyProtection="1">
      <alignment vertical="center"/>
    </xf>
    <xf numFmtId="44" fontId="26" fillId="9" borderId="9" xfId="0" applyNumberFormat="1" applyFont="1" applyFill="1" applyBorder="1" applyAlignment="1" applyProtection="1">
      <alignment vertical="center"/>
    </xf>
    <xf numFmtId="0" fontId="26" fillId="9" borderId="16" xfId="0" applyFont="1" applyFill="1" applyBorder="1" applyAlignment="1" applyProtection="1">
      <alignment vertical="center"/>
    </xf>
    <xf numFmtId="44" fontId="26" fillId="9" borderId="8" xfId="0" applyNumberFormat="1" applyFont="1" applyFill="1" applyBorder="1" applyAlignment="1" applyProtection="1">
      <alignment vertical="center"/>
    </xf>
    <xf numFmtId="164" fontId="26" fillId="9" borderId="7" xfId="3" applyNumberFormat="1" applyFont="1" applyFill="1" applyBorder="1" applyAlignment="1" applyProtection="1">
      <alignment vertical="center"/>
    </xf>
    <xf numFmtId="0" fontId="16" fillId="3" borderId="0" xfId="5" applyFont="1" applyFill="1" applyProtection="1"/>
    <xf numFmtId="0" fontId="16" fillId="8" borderId="11" xfId="5" applyFont="1" applyFill="1" applyBorder="1" applyProtection="1"/>
    <xf numFmtId="0" fontId="16" fillId="8" borderId="12" xfId="5" applyFont="1" applyFill="1" applyBorder="1" applyAlignment="1" applyProtection="1">
      <alignment vertical="top"/>
    </xf>
    <xf numFmtId="0" fontId="16" fillId="8" borderId="12" xfId="5" applyFont="1" applyFill="1" applyBorder="1" applyAlignment="1" applyProtection="1">
      <alignment horizontal="center" vertical="top"/>
      <protection locked="0"/>
    </xf>
    <xf numFmtId="0" fontId="16" fillId="8" borderId="12" xfId="5" applyFont="1" applyFill="1" applyBorder="1" applyAlignment="1" applyProtection="1">
      <alignment vertical="center"/>
    </xf>
    <xf numFmtId="167" fontId="16" fillId="8" borderId="13" xfId="2" applyNumberFormat="1" applyFont="1" applyFill="1" applyBorder="1" applyAlignment="1" applyProtection="1">
      <alignment vertical="top"/>
      <protection locked="0"/>
    </xf>
    <xf numFmtId="0" fontId="16" fillId="8" borderId="13" xfId="5" applyFont="1" applyFill="1" applyBorder="1" applyAlignment="1" applyProtection="1">
      <alignment vertical="center"/>
      <protection locked="0"/>
    </xf>
    <xf numFmtId="44" fontId="16" fillId="8" borderId="17" xfId="2" applyFont="1" applyFill="1" applyBorder="1" applyAlignment="1" applyProtection="1">
      <alignment vertical="center"/>
    </xf>
    <xf numFmtId="44" fontId="16" fillId="8" borderId="13" xfId="5" applyNumberFormat="1" applyFont="1" applyFill="1" applyBorder="1" applyAlignment="1" applyProtection="1">
      <alignment vertical="center"/>
    </xf>
    <xf numFmtId="10" fontId="16" fillId="8" borderId="14" xfId="3" applyNumberFormat="1" applyFont="1" applyFill="1" applyBorder="1" applyAlignment="1" applyProtection="1">
      <alignment vertical="center"/>
    </xf>
    <xf numFmtId="10" fontId="23" fillId="4" borderId="1" xfId="3" applyNumberFormat="1" applyFont="1" applyFill="1" applyBorder="1" applyProtection="1">
      <protection locked="0"/>
    </xf>
    <xf numFmtId="0" fontId="26" fillId="3" borderId="0" xfId="0" applyFont="1" applyFill="1" applyProtection="1"/>
    <xf numFmtId="0" fontId="26" fillId="3" borderId="0" xfId="0" applyFont="1" applyFill="1" applyBorder="1"/>
    <xf numFmtId="0" fontId="20" fillId="4" borderId="0" xfId="0" applyFont="1" applyFill="1" applyAlignment="1" applyProtection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27" fillId="3" borderId="0" xfId="0" applyFont="1" applyFill="1" applyBorder="1" applyAlignment="1" applyProtection="1">
      <alignment horizontal="left"/>
    </xf>
    <xf numFmtId="0" fontId="10" fillId="3" borderId="0" xfId="0" applyFont="1" applyFill="1" applyAlignment="1">
      <alignment horizontal="center"/>
    </xf>
    <xf numFmtId="0" fontId="10" fillId="2" borderId="0" xfId="0" applyFont="1" applyFill="1" applyBorder="1" applyAlignment="1" applyProtection="1"/>
    <xf numFmtId="0" fontId="10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3" fillId="3" borderId="0" xfId="0" applyFont="1" applyFill="1" applyAlignment="1" applyProtection="1"/>
    <xf numFmtId="0" fontId="5" fillId="3" borderId="0" xfId="0" applyFont="1" applyFill="1" applyBorder="1"/>
    <xf numFmtId="0" fontId="16" fillId="3" borderId="0" xfId="0" applyFont="1" applyFill="1" applyAlignment="1" applyProtection="1"/>
    <xf numFmtId="0" fontId="13" fillId="3" borderId="0" xfId="0" applyFont="1" applyFill="1" applyAlignment="1" applyProtection="1"/>
    <xf numFmtId="0" fontId="16" fillId="6" borderId="0" xfId="0" applyFont="1" applyFill="1" applyAlignment="1" applyProtection="1"/>
    <xf numFmtId="166" fontId="10" fillId="4" borderId="8" xfId="2" applyNumberFormat="1" applyFont="1" applyFill="1" applyBorder="1" applyAlignment="1" applyProtection="1">
      <alignment vertical="top"/>
      <protection locked="0"/>
    </xf>
    <xf numFmtId="165" fontId="10" fillId="3" borderId="8" xfId="1" applyNumberFormat="1" applyFont="1" applyFill="1" applyBorder="1" applyAlignment="1" applyProtection="1">
      <alignment vertical="center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top" wrapText="1"/>
    </xf>
    <xf numFmtId="0" fontId="1" fillId="10" borderId="4" xfId="0" applyFont="1" applyFill="1" applyBorder="1" applyAlignment="1" applyProtection="1">
      <alignment vertical="center"/>
    </xf>
    <xf numFmtId="0" fontId="1" fillId="10" borderId="1" xfId="0" applyFont="1" applyFill="1" applyBorder="1" applyAlignment="1" applyProtection="1">
      <alignment vertical="center"/>
    </xf>
    <xf numFmtId="0" fontId="11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10" fillId="8" borderId="11" xfId="0" applyFont="1" applyFill="1" applyBorder="1" applyAlignment="1" applyProtection="1"/>
    <xf numFmtId="44" fontId="10" fillId="9" borderId="8" xfId="0" applyNumberFormat="1" applyFont="1" applyFill="1" applyBorder="1" applyAlignment="1" applyProtection="1">
      <alignment vertical="center"/>
    </xf>
    <xf numFmtId="164" fontId="10" fillId="9" borderId="7" xfId="3" applyNumberFormat="1" applyFont="1" applyFill="1" applyBorder="1" applyAlignment="1" applyProtection="1">
      <alignment vertical="center"/>
    </xf>
    <xf numFmtId="0" fontId="10" fillId="8" borderId="11" xfId="5" applyFont="1" applyFill="1" applyBorder="1" applyAlignment="1" applyProtection="1"/>
    <xf numFmtId="0" fontId="10" fillId="8" borderId="12" xfId="5" applyFont="1" applyFill="1" applyBorder="1" applyAlignment="1" applyProtection="1">
      <alignment vertical="top"/>
    </xf>
    <xf numFmtId="0" fontId="10" fillId="8" borderId="12" xfId="5" applyFont="1" applyFill="1" applyBorder="1" applyAlignment="1" applyProtection="1">
      <alignment horizontal="center" vertical="top"/>
      <protection locked="0"/>
    </xf>
    <xf numFmtId="0" fontId="10" fillId="8" borderId="12" xfId="5" applyFont="1" applyFill="1" applyBorder="1" applyAlignment="1" applyProtection="1">
      <alignment vertical="center"/>
    </xf>
    <xf numFmtId="0" fontId="10" fillId="8" borderId="13" xfId="5" applyFont="1" applyFill="1" applyBorder="1" applyAlignment="1" applyProtection="1">
      <alignment vertical="center"/>
      <protection locked="0"/>
    </xf>
    <xf numFmtId="44" fontId="10" fillId="8" borderId="17" xfId="2" applyFont="1" applyFill="1" applyBorder="1" applyAlignment="1" applyProtection="1">
      <alignment vertical="center"/>
    </xf>
    <xf numFmtId="44" fontId="10" fillId="8" borderId="13" xfId="5" applyNumberFormat="1" applyFont="1" applyFill="1" applyBorder="1" applyAlignment="1" applyProtection="1">
      <alignment vertical="center"/>
    </xf>
    <xf numFmtId="0" fontId="26" fillId="3" borderId="0" xfId="5" applyFont="1" applyFill="1" applyAlignment="1" applyProtection="1">
      <alignment vertical="top"/>
    </xf>
    <xf numFmtId="0" fontId="10" fillId="3" borderId="0" xfId="5" applyFont="1" applyFill="1" applyAlignment="1" applyProtection="1">
      <alignment vertical="top"/>
    </xf>
    <xf numFmtId="0" fontId="10" fillId="3" borderId="0" xfId="5" applyFont="1" applyFill="1" applyAlignment="1" applyProtection="1">
      <alignment horizontal="center" vertical="top"/>
    </xf>
    <xf numFmtId="0" fontId="26" fillId="3" borderId="8" xfId="5" applyFont="1" applyFill="1" applyBorder="1" applyAlignment="1" applyProtection="1">
      <alignment vertical="center"/>
    </xf>
    <xf numFmtId="9" fontId="26" fillId="3" borderId="8" xfId="5" applyNumberFormat="1" applyFont="1" applyFill="1" applyBorder="1" applyAlignment="1" applyProtection="1">
      <alignment vertical="center"/>
    </xf>
    <xf numFmtId="44" fontId="26" fillId="3" borderId="15" xfId="5" applyNumberFormat="1" applyFont="1" applyFill="1" applyBorder="1" applyAlignment="1" applyProtection="1">
      <alignment vertical="center"/>
    </xf>
    <xf numFmtId="0" fontId="26" fillId="3" borderId="0" xfId="5" applyFont="1" applyFill="1" applyBorder="1" applyAlignment="1" applyProtection="1">
      <alignment vertical="center"/>
    </xf>
    <xf numFmtId="0" fontId="10" fillId="3" borderId="8" xfId="5" applyFont="1" applyFill="1" applyBorder="1" applyAlignment="1" applyProtection="1">
      <alignment vertical="center"/>
    </xf>
    <xf numFmtId="9" fontId="10" fillId="3" borderId="8" xfId="5" applyNumberFormat="1" applyFont="1" applyFill="1" applyBorder="1" applyAlignment="1" applyProtection="1">
      <alignment vertical="top"/>
      <protection locked="0"/>
    </xf>
    <xf numFmtId="9" fontId="10" fillId="3" borderId="8" xfId="5" applyNumberFormat="1" applyFont="1" applyFill="1" applyBorder="1" applyAlignment="1" applyProtection="1">
      <alignment vertical="center"/>
    </xf>
    <xf numFmtId="44" fontId="10" fillId="3" borderId="8" xfId="5" applyNumberFormat="1" applyFont="1" applyFill="1" applyBorder="1" applyAlignment="1" applyProtection="1">
      <alignment vertical="center"/>
    </xf>
    <xf numFmtId="0" fontId="10" fillId="3" borderId="0" xfId="5" applyFont="1" applyFill="1" applyBorder="1" applyAlignment="1" applyProtection="1">
      <alignment vertical="center"/>
    </xf>
    <xf numFmtId="0" fontId="10" fillId="9" borderId="0" xfId="5" applyFont="1" applyFill="1" applyAlignment="1" applyProtection="1">
      <alignment vertical="top"/>
    </xf>
    <xf numFmtId="44" fontId="26" fillId="9" borderId="22" xfId="0" applyNumberFormat="1" applyFont="1" applyFill="1" applyBorder="1" applyAlignment="1" applyProtection="1">
      <alignment vertical="center"/>
    </xf>
    <xf numFmtId="0" fontId="10" fillId="8" borderId="17" xfId="5" applyFont="1" applyFill="1" applyBorder="1" applyAlignment="1" applyProtection="1">
      <alignment vertical="center"/>
    </xf>
    <xf numFmtId="167" fontId="10" fillId="8" borderId="17" xfId="2" applyNumberFormat="1" applyFont="1" applyFill="1" applyBorder="1" applyAlignment="1" applyProtection="1">
      <alignment vertical="top"/>
      <protection locked="0"/>
    </xf>
    <xf numFmtId="0" fontId="10" fillId="8" borderId="17" xfId="5" applyFont="1" applyFill="1" applyBorder="1" applyAlignment="1" applyProtection="1">
      <alignment vertical="center"/>
      <protection locked="0"/>
    </xf>
    <xf numFmtId="44" fontId="10" fillId="8" borderId="13" xfId="2" applyFont="1" applyFill="1" applyBorder="1" applyAlignment="1" applyProtection="1">
      <alignment vertical="center"/>
    </xf>
    <xf numFmtId="10" fontId="10" fillId="8" borderId="14" xfId="3" applyNumberFormat="1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13" fillId="6" borderId="0" xfId="0" applyFont="1" applyFill="1" applyAlignment="1" applyProtection="1"/>
    <xf numFmtId="0" fontId="10" fillId="6" borderId="0" xfId="0" applyFont="1" applyFill="1" applyAlignment="1" applyProtection="1"/>
    <xf numFmtId="0" fontId="26" fillId="3" borderId="0" xfId="0" applyFont="1" applyFill="1" applyAlignment="1" applyProtection="1">
      <alignment horizontal="center"/>
    </xf>
    <xf numFmtId="0" fontId="26" fillId="3" borderId="5" xfId="0" applyFont="1" applyFill="1" applyBorder="1" applyAlignment="1" applyProtection="1">
      <alignment horizontal="center"/>
    </xf>
    <xf numFmtId="0" fontId="26" fillId="3" borderId="6" xfId="0" applyFont="1" applyFill="1" applyBorder="1" applyAlignment="1" applyProtection="1">
      <alignment horizontal="center"/>
    </xf>
    <xf numFmtId="0" fontId="26" fillId="3" borderId="7" xfId="0" applyFont="1" applyFill="1" applyBorder="1" applyAlignment="1" applyProtection="1">
      <alignment horizontal="center"/>
    </xf>
    <xf numFmtId="0" fontId="26" fillId="3" borderId="9" xfId="0" quotePrefix="1" applyFont="1" applyFill="1" applyBorder="1" applyAlignment="1" applyProtection="1">
      <alignment horizontal="center"/>
    </xf>
    <xf numFmtId="0" fontId="26" fillId="3" borderId="10" xfId="0" quotePrefix="1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vertical="top"/>
    </xf>
    <xf numFmtId="0" fontId="10" fillId="10" borderId="3" xfId="0" applyFont="1" applyFill="1" applyBorder="1" applyAlignment="1" applyProtection="1">
      <alignment horizontal="center" vertical="top"/>
      <protection locked="0"/>
    </xf>
    <xf numFmtId="0" fontId="10" fillId="10" borderId="0" xfId="0" applyFont="1" applyFill="1" applyAlignment="1" applyProtection="1">
      <alignment vertical="center"/>
    </xf>
    <xf numFmtId="167" fontId="10" fillId="10" borderId="1" xfId="2" applyNumberFormat="1" applyFont="1" applyFill="1" applyBorder="1" applyAlignment="1" applyProtection="1">
      <alignment vertical="center"/>
      <protection locked="0"/>
    </xf>
    <xf numFmtId="44" fontId="10" fillId="10" borderId="4" xfId="0" applyNumberFormat="1" applyFont="1" applyFill="1" applyBorder="1" applyAlignment="1" applyProtection="1">
      <alignment vertical="center"/>
      <protection locked="0"/>
    </xf>
    <xf numFmtId="44" fontId="26" fillId="10" borderId="4" xfId="2" applyFont="1" applyFill="1" applyBorder="1" applyAlignment="1" applyProtection="1">
      <alignment vertical="center"/>
    </xf>
    <xf numFmtId="44" fontId="26" fillId="10" borderId="1" xfId="0" applyNumberFormat="1" applyFont="1" applyFill="1" applyBorder="1" applyAlignment="1" applyProtection="1">
      <alignment vertical="center"/>
    </xf>
    <xf numFmtId="164" fontId="26" fillId="10" borderId="4" xfId="3" applyNumberFormat="1" applyFont="1" applyFill="1" applyBorder="1" applyAlignment="1" applyProtection="1">
      <alignment vertical="center"/>
    </xf>
    <xf numFmtId="44" fontId="10" fillId="4" borderId="8" xfId="4" applyNumberFormat="1" applyFont="1" applyFill="1" applyBorder="1" applyAlignment="1" applyProtection="1">
      <alignment vertical="top"/>
      <protection locked="0"/>
    </xf>
    <xf numFmtId="0" fontId="26" fillId="6" borderId="2" xfId="0" applyFont="1" applyFill="1" applyBorder="1" applyAlignment="1" applyProtection="1">
      <alignment vertical="top" wrapText="1"/>
    </xf>
    <xf numFmtId="0" fontId="10" fillId="10" borderId="3" xfId="0" applyFont="1" applyFill="1" applyBorder="1" applyProtection="1"/>
    <xf numFmtId="0" fontId="10" fillId="10" borderId="3" xfId="0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vertical="center"/>
    </xf>
    <xf numFmtId="0" fontId="10" fillId="10" borderId="4" xfId="0" applyFont="1" applyFill="1" applyBorder="1" applyAlignment="1" applyProtection="1">
      <alignment vertical="center"/>
    </xf>
    <xf numFmtId="44" fontId="26" fillId="10" borderId="4" xfId="0" applyNumberFormat="1" applyFont="1" applyFill="1" applyBorder="1" applyAlignment="1" applyProtection="1">
      <alignment vertical="center"/>
    </xf>
    <xf numFmtId="0" fontId="10" fillId="10" borderId="3" xfId="0" applyFont="1" applyFill="1" applyBorder="1" applyAlignment="1" applyProtection="1">
      <alignment horizontal="center" vertical="top"/>
    </xf>
    <xf numFmtId="0" fontId="26" fillId="10" borderId="0" xfId="0" applyFont="1" applyFill="1" applyAlignment="1" applyProtection="1">
      <alignment vertical="center"/>
    </xf>
    <xf numFmtId="0" fontId="26" fillId="10" borderId="1" xfId="0" applyFont="1" applyFill="1" applyBorder="1" applyAlignment="1" applyProtection="1">
      <alignment vertical="center"/>
    </xf>
    <xf numFmtId="165" fontId="10" fillId="10" borderId="1" xfId="1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top" wrapText="1"/>
    </xf>
    <xf numFmtId="165" fontId="1" fillId="6" borderId="7" xfId="0" applyNumberFormat="1" applyFont="1" applyFill="1" applyBorder="1" applyAlignment="1" applyProtection="1">
      <alignment vertical="center"/>
    </xf>
    <xf numFmtId="44" fontId="10" fillId="3" borderId="15" xfId="5" applyNumberFormat="1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vertical="center"/>
    </xf>
    <xf numFmtId="44" fontId="10" fillId="3" borderId="22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 applyProtection="1">
      <alignment vertical="center"/>
    </xf>
    <xf numFmtId="0" fontId="10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8" fillId="3" borderId="0" xfId="0" applyFont="1" applyFill="1" applyBorder="1" applyAlignment="1" applyProtection="1">
      <alignment horizontal="left" vertical="top"/>
    </xf>
    <xf numFmtId="0" fontId="28" fillId="3" borderId="0" xfId="0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horizontal="left"/>
    </xf>
    <xf numFmtId="0" fontId="23" fillId="4" borderId="1" xfId="0" applyFont="1" applyFill="1" applyBorder="1" applyAlignment="1" applyProtection="1">
      <alignment horizontal="center"/>
    </xf>
    <xf numFmtId="0" fontId="26" fillId="3" borderId="0" xfId="0" applyFont="1" applyFill="1" applyAlignment="1" applyProtection="1">
      <alignment horizontal="left"/>
    </xf>
    <xf numFmtId="165" fontId="16" fillId="3" borderId="0" xfId="0" applyNumberFormat="1" applyFont="1" applyFill="1" applyProtection="1"/>
    <xf numFmtId="165" fontId="23" fillId="4" borderId="1" xfId="1" applyNumberFormat="1" applyFont="1" applyFill="1" applyBorder="1" applyAlignment="1" applyProtection="1">
      <alignment horizontal="center"/>
    </xf>
    <xf numFmtId="44" fontId="10" fillId="3" borderId="0" xfId="0" applyNumberFormat="1" applyFont="1" applyFill="1"/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6" fillId="10" borderId="4" xfId="0" applyFont="1" applyFill="1" applyBorder="1" applyAlignment="1" applyProtection="1">
      <alignment vertical="center"/>
    </xf>
    <xf numFmtId="165" fontId="10" fillId="3" borderId="7" xfId="0" applyNumberFormat="1" applyFont="1" applyFill="1" applyBorder="1" applyAlignment="1" applyProtection="1">
      <alignment vertical="center"/>
    </xf>
    <xf numFmtId="0" fontId="26" fillId="3" borderId="0" xfId="0" applyFont="1" applyFill="1" applyAlignment="1" applyProtection="1">
      <alignment horizontal="center" vertical="top"/>
    </xf>
    <xf numFmtId="0" fontId="26" fillId="3" borderId="0" xfId="0" applyFont="1" applyFill="1"/>
    <xf numFmtId="9" fontId="26" fillId="3" borderId="0" xfId="0" applyNumberFormat="1" applyFont="1" applyFill="1" applyBorder="1" applyAlignment="1" applyProtection="1">
      <alignment vertical="center"/>
    </xf>
    <xf numFmtId="9" fontId="26" fillId="3" borderId="8" xfId="0" applyNumberFormat="1" applyFont="1" applyFill="1" applyBorder="1" applyAlignment="1" applyProtection="1">
      <alignment vertical="center"/>
      <protection locked="0"/>
    </xf>
    <xf numFmtId="0" fontId="10" fillId="8" borderId="11" xfId="5" applyFont="1" applyFill="1" applyBorder="1" applyProtection="1"/>
    <xf numFmtId="0" fontId="10" fillId="3" borderId="0" xfId="5" applyFont="1" applyFill="1" applyAlignment="1" applyProtection="1">
      <alignment horizontal="left" vertical="top" indent="1"/>
    </xf>
    <xf numFmtId="0" fontId="16" fillId="8" borderId="17" xfId="5" applyFont="1" applyFill="1" applyBorder="1" applyAlignment="1" applyProtection="1">
      <alignment vertical="center"/>
    </xf>
    <xf numFmtId="167" fontId="16" fillId="8" borderId="17" xfId="2" applyNumberFormat="1" applyFont="1" applyFill="1" applyBorder="1" applyAlignment="1" applyProtection="1">
      <alignment vertical="top"/>
      <protection locked="0"/>
    </xf>
    <xf numFmtId="0" fontId="16" fillId="8" borderId="17" xfId="5" applyFont="1" applyFill="1" applyBorder="1" applyAlignment="1" applyProtection="1">
      <alignment vertical="center"/>
      <protection locked="0"/>
    </xf>
    <xf numFmtId="44" fontId="16" fillId="8" borderId="13" xfId="2" applyFont="1" applyFill="1" applyBorder="1" applyAlignment="1" applyProtection="1">
      <alignment vertical="center"/>
    </xf>
    <xf numFmtId="164" fontId="16" fillId="8" borderId="14" xfId="3" applyNumberFormat="1" applyFont="1" applyFill="1" applyBorder="1" applyAlignment="1" applyProtection="1">
      <alignment vertical="center"/>
    </xf>
    <xf numFmtId="0" fontId="10" fillId="6" borderId="0" xfId="0" applyFont="1" applyFill="1" applyProtection="1"/>
    <xf numFmtId="0" fontId="23" fillId="3" borderId="0" xfId="0" applyFont="1" applyFill="1"/>
    <xf numFmtId="0" fontId="29" fillId="3" borderId="23" xfId="0" applyFont="1" applyFill="1" applyBorder="1" applyAlignment="1">
      <alignment horizontal="right" vertical="top"/>
    </xf>
    <xf numFmtId="0" fontId="30" fillId="3" borderId="0" xfId="0" applyFont="1" applyFill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0" fillId="3" borderId="7" xfId="1" applyNumberFormat="1" applyFont="1" applyFill="1" applyBorder="1" applyAlignment="1" applyProtection="1">
      <alignment vertical="center"/>
    </xf>
    <xf numFmtId="44" fontId="26" fillId="3" borderId="20" xfId="0" applyNumberFormat="1" applyFont="1" applyFill="1" applyBorder="1" applyAlignment="1" applyProtection="1">
      <alignment vertical="center"/>
    </xf>
    <xf numFmtId="44" fontId="10" fillId="3" borderId="20" xfId="0" applyNumberFormat="1" applyFont="1" applyFill="1" applyBorder="1" applyAlignment="1" applyProtection="1">
      <alignment vertical="center"/>
    </xf>
    <xf numFmtId="44" fontId="26" fillId="9" borderId="21" xfId="0" applyNumberFormat="1" applyFont="1" applyFill="1" applyBorder="1" applyAlignment="1" applyProtection="1">
      <alignment vertical="center"/>
    </xf>
    <xf numFmtId="44" fontId="10" fillId="3" borderId="20" xfId="5" applyNumberFormat="1" applyFont="1" applyFill="1" applyBorder="1" applyAlignment="1" applyProtection="1">
      <alignment vertical="center"/>
    </xf>
    <xf numFmtId="44" fontId="10" fillId="3" borderId="21" xfId="0" applyNumberFormat="1" applyFont="1" applyFill="1" applyBorder="1" applyAlignment="1" applyProtection="1">
      <alignment vertical="center"/>
    </xf>
    <xf numFmtId="164" fontId="10" fillId="3" borderId="0" xfId="0" applyNumberFormat="1" applyFont="1" applyFill="1" applyProtection="1"/>
    <xf numFmtId="164" fontId="10" fillId="3" borderId="0" xfId="0" applyNumberFormat="1" applyFont="1" applyFill="1"/>
    <xf numFmtId="0" fontId="26" fillId="10" borderId="2" xfId="0" applyFont="1" applyFill="1" applyBorder="1" applyAlignment="1" applyProtection="1">
      <alignment vertical="top" wrapText="1"/>
    </xf>
    <xf numFmtId="0" fontId="10" fillId="3" borderId="0" xfId="0" applyFont="1" applyFill="1" applyAlignment="1" applyProtection="1">
      <alignment vertical="center" wrapText="1"/>
    </xf>
    <xf numFmtId="0" fontId="24" fillId="3" borderId="0" xfId="0" applyFont="1" applyFill="1" applyAlignment="1" applyProtection="1">
      <alignment horizontal="left"/>
    </xf>
    <xf numFmtId="167" fontId="10" fillId="4" borderId="8" xfId="2" applyNumberFormat="1" applyFont="1" applyFill="1" applyBorder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44" fontId="10" fillId="3" borderId="9" xfId="0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44" fontId="20" fillId="3" borderId="0" xfId="2" applyFont="1" applyFill="1" applyAlignment="1" applyProtection="1">
      <alignment horizontal="center"/>
    </xf>
    <xf numFmtId="0" fontId="24" fillId="3" borderId="0" xfId="0" applyFont="1" applyFill="1" applyAlignment="1" applyProtection="1">
      <alignment horizontal="center"/>
    </xf>
    <xf numFmtId="43" fontId="10" fillId="3" borderId="0" xfId="1" applyNumberFormat="1" applyFont="1" applyFill="1" applyProtection="1"/>
    <xf numFmtId="166" fontId="10" fillId="4" borderId="8" xfId="4" applyNumberFormat="1" applyFont="1" applyFill="1" applyBorder="1" applyAlignment="1" applyProtection="1">
      <alignment vertical="top"/>
      <protection locked="0"/>
    </xf>
    <xf numFmtId="165" fontId="10" fillId="3" borderId="8" xfId="1" applyNumberFormat="1" applyFont="1" applyFill="1" applyBorder="1" applyAlignment="1" applyProtection="1">
      <alignment horizontal="left"/>
    </xf>
    <xf numFmtId="0" fontId="10" fillId="6" borderId="0" xfId="0" applyFont="1" applyFill="1"/>
    <xf numFmtId="169" fontId="10" fillId="3" borderId="0" xfId="0" applyNumberFormat="1" applyFont="1" applyFill="1"/>
    <xf numFmtId="165" fontId="20" fillId="3" borderId="0" xfId="1" applyNumberFormat="1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right" vertical="center"/>
    </xf>
    <xf numFmtId="1" fontId="10" fillId="3" borderId="8" xfId="0" applyNumberFormat="1" applyFont="1" applyFill="1" applyBorder="1" applyAlignment="1" applyProtection="1">
      <alignment horizontal="right" vertical="center"/>
    </xf>
    <xf numFmtId="165" fontId="10" fillId="3" borderId="8" xfId="1" applyNumberFormat="1" applyFont="1" applyFill="1" applyBorder="1" applyAlignment="1" applyProtection="1">
      <alignment horizontal="right" vertical="center"/>
    </xf>
    <xf numFmtId="1" fontId="10" fillId="3" borderId="7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Protection="1"/>
    <xf numFmtId="44" fontId="10" fillId="3" borderId="0" xfId="0" applyNumberFormat="1" applyFont="1" applyFill="1" applyBorder="1" applyProtection="1"/>
    <xf numFmtId="164" fontId="10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0" fillId="0" borderId="0" xfId="0" applyFont="1" applyFill="1" applyAlignment="1" applyProtection="1">
      <alignment vertical="top" wrapText="1"/>
    </xf>
    <xf numFmtId="0" fontId="10" fillId="7" borderId="18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31" fillId="2" borderId="0" xfId="0" applyFont="1" applyFill="1" applyAlignment="1" applyProtection="1">
      <alignment vertical="top" wrapText="1"/>
    </xf>
    <xf numFmtId="0" fontId="31" fillId="2" borderId="0" xfId="0" applyFont="1" applyFill="1" applyAlignment="1" applyProtection="1">
      <alignment horizontal="center" vertical="center" wrapText="1"/>
    </xf>
    <xf numFmtId="0" fontId="31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1" fillId="2" borderId="0" xfId="0" applyFont="1" applyFill="1" applyAlignment="1" applyProtection="1">
      <alignment horizontal="center" vertical="top" wrapText="1"/>
    </xf>
    <xf numFmtId="0" fontId="32" fillId="3" borderId="0" xfId="0" applyFont="1" applyFill="1"/>
    <xf numFmtId="0" fontId="33" fillId="3" borderId="0" xfId="0" applyFont="1" applyFill="1" applyAlignment="1">
      <alignment horizontal="right" vertical="top"/>
    </xf>
    <xf numFmtId="0" fontId="2" fillId="9" borderId="0" xfId="0" applyFont="1" applyFill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indent="7"/>
    </xf>
    <xf numFmtId="0" fontId="26" fillId="9" borderId="0" xfId="0" applyFont="1" applyFill="1" applyAlignment="1" applyProtection="1">
      <alignment horizontal="left" vertical="top" wrapText="1"/>
    </xf>
    <xf numFmtId="0" fontId="23" fillId="3" borderId="0" xfId="0" applyFont="1" applyFill="1" applyAlignment="1" applyProtection="1">
      <alignment horizontal="center" wrapText="1"/>
    </xf>
    <xf numFmtId="0" fontId="10" fillId="3" borderId="0" xfId="0" applyFont="1" applyFill="1" applyAlignment="1">
      <alignment horizontal="center" wrapText="1"/>
    </xf>
    <xf numFmtId="0" fontId="23" fillId="3" borderId="8" xfId="0" applyFont="1" applyFill="1" applyBorder="1" applyAlignment="1" applyProtection="1">
      <alignment horizontal="center" wrapText="1"/>
    </xf>
    <xf numFmtId="0" fontId="10" fillId="3" borderId="9" xfId="0" applyFont="1" applyFill="1" applyBorder="1" applyAlignment="1">
      <alignment wrapText="1"/>
    </xf>
    <xf numFmtId="0" fontId="23" fillId="3" borderId="7" xfId="0" applyFont="1" applyFill="1" applyBorder="1" applyAlignment="1" applyProtection="1">
      <alignment horizontal="center" wrapText="1"/>
    </xf>
    <xf numFmtId="0" fontId="10" fillId="3" borderId="10" xfId="0" applyFont="1" applyFill="1" applyBorder="1" applyAlignment="1">
      <alignment wrapText="1"/>
    </xf>
    <xf numFmtId="0" fontId="22" fillId="3" borderId="0" xfId="0" applyFont="1" applyFill="1" applyAlignment="1" applyProtection="1">
      <alignment horizontal="center"/>
    </xf>
    <xf numFmtId="0" fontId="22" fillId="6" borderId="0" xfId="0" applyFont="1" applyFill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 indent="7"/>
    </xf>
    <xf numFmtId="0" fontId="20" fillId="4" borderId="0" xfId="0" applyFont="1" applyFill="1" applyAlignment="1" applyProtection="1">
      <alignment horizontal="left" vertical="center"/>
    </xf>
    <xf numFmtId="0" fontId="10" fillId="3" borderId="0" xfId="5" applyFont="1" applyFill="1" applyAlignment="1" applyProtection="1">
      <alignment horizontal="left" vertical="top" wrapText="1"/>
    </xf>
    <xf numFmtId="0" fontId="26" fillId="3" borderId="0" xfId="0" applyFont="1" applyFill="1" applyAlignment="1" applyProtection="1">
      <alignment horizontal="center" wrapText="1"/>
    </xf>
    <xf numFmtId="0" fontId="26" fillId="3" borderId="8" xfId="0" applyFont="1" applyFill="1" applyBorder="1" applyAlignment="1" applyProtection="1">
      <alignment horizontal="center" wrapText="1"/>
    </xf>
    <xf numFmtId="0" fontId="26" fillId="3" borderId="7" xfId="0" applyFont="1" applyFill="1" applyBorder="1" applyAlignment="1" applyProtection="1">
      <alignment horizontal="center" wrapText="1"/>
    </xf>
    <xf numFmtId="0" fontId="26" fillId="9" borderId="0" xfId="5" applyFont="1" applyFill="1" applyAlignment="1" applyProtection="1">
      <alignment horizontal="left" vertical="top" wrapText="1"/>
    </xf>
    <xf numFmtId="0" fontId="10" fillId="3" borderId="0" xfId="0" applyFont="1" applyFill="1" applyAlignment="1" applyProtection="1">
      <alignment horizontal="left" vertical="top" wrapText="1"/>
    </xf>
    <xf numFmtId="0" fontId="26" fillId="9" borderId="24" xfId="0" applyFont="1" applyFill="1" applyBorder="1" applyAlignment="1" applyProtection="1">
      <alignment horizontal="left" vertical="top" wrapText="1"/>
    </xf>
    <xf numFmtId="0" fontId="10" fillId="3" borderId="24" xfId="0" applyFont="1" applyFill="1" applyBorder="1" applyAlignment="1" applyProtection="1">
      <alignment horizontal="left" vertical="top" wrapText="1"/>
    </xf>
  </cellXfs>
  <cellStyles count="8">
    <cellStyle name="$_9. Rev2Cost_GDPIPI" xfId="6" xr:uid="{B84A6A85-48A4-4C47-AA5A-29D0B59C1D85}"/>
    <cellStyle name="Comma" xfId="1" builtinId="3"/>
    <cellStyle name="Comma 2 2 4" xfId="7" xr:uid="{DF0BAB75-287F-4905-9D83-95A0E328DB35}"/>
    <cellStyle name="Currency" xfId="2" builtinId="4"/>
    <cellStyle name="Currency 10" xfId="4" xr:uid="{AC57FC46-2E30-4B97-BE4F-236932C25DA4}"/>
    <cellStyle name="Normal" xfId="0" builtinId="0"/>
    <cellStyle name="Normal 2" xfId="5" xr:uid="{653B3B71-6F0B-4E2A-BBE6-55650895A39E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fmlaLink="$O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O$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N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$O$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O$1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68</xdr:row>
          <xdr:rowOff>95250</xdr:rowOff>
        </xdr:from>
        <xdr:to>
          <xdr:col>18</xdr:col>
          <xdr:colOff>12700</xdr:colOff>
          <xdr:row>70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68</xdr:row>
          <xdr:rowOff>184150</xdr:rowOff>
        </xdr:from>
        <xdr:to>
          <xdr:col>10</xdr:col>
          <xdr:colOff>603250</xdr:colOff>
          <xdr:row>70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120</xdr:row>
          <xdr:rowOff>152400</xdr:rowOff>
        </xdr:from>
        <xdr:to>
          <xdr:col>10</xdr:col>
          <xdr:colOff>698500</xdr:colOff>
          <xdr:row>121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171450</xdr:rowOff>
        </xdr:from>
        <xdr:to>
          <xdr:col>10</xdr:col>
          <xdr:colOff>552450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120</xdr:row>
          <xdr:rowOff>19050</xdr:rowOff>
        </xdr:from>
        <xdr:to>
          <xdr:col>17</xdr:col>
          <xdr:colOff>374650</xdr:colOff>
          <xdr:row>122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15</xdr:col>
          <xdr:colOff>38100</xdr:colOff>
          <xdr:row>17</xdr:row>
          <xdr:rowOff>171450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57150</xdr:rowOff>
        </xdr:from>
        <xdr:to>
          <xdr:col>17</xdr:col>
          <xdr:colOff>342900</xdr:colOff>
          <xdr:row>18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16</xdr:row>
          <xdr:rowOff>171450</xdr:rowOff>
        </xdr:from>
        <xdr:to>
          <xdr:col>10</xdr:col>
          <xdr:colOff>717550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65</xdr:row>
          <xdr:rowOff>95250</xdr:rowOff>
        </xdr:from>
        <xdr:to>
          <xdr:col>17</xdr:col>
          <xdr:colOff>228600</xdr:colOff>
          <xdr:row>67</xdr:row>
          <xdr:rowOff>107950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65</xdr:row>
          <xdr:rowOff>184150</xdr:rowOff>
        </xdr:from>
        <xdr:to>
          <xdr:col>10</xdr:col>
          <xdr:colOff>717550</xdr:colOff>
          <xdr:row>67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95250</xdr:rowOff>
        </xdr:from>
        <xdr:to>
          <xdr:col>15</xdr:col>
          <xdr:colOff>857250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171450</xdr:rowOff>
        </xdr:from>
        <xdr:to>
          <xdr:col>10</xdr:col>
          <xdr:colOff>438150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73</xdr:row>
          <xdr:rowOff>114300</xdr:rowOff>
        </xdr:from>
        <xdr:to>
          <xdr:col>15</xdr:col>
          <xdr:colOff>704850</xdr:colOff>
          <xdr:row>75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73</xdr:row>
          <xdr:rowOff>171450</xdr:rowOff>
        </xdr:from>
        <xdr:to>
          <xdr:col>10</xdr:col>
          <xdr:colOff>381000</xdr:colOff>
          <xdr:row>75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146050</xdr:rowOff>
        </xdr:from>
        <xdr:to>
          <xdr:col>15</xdr:col>
          <xdr:colOff>546100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17</xdr:row>
          <xdr:rowOff>31750</xdr:rowOff>
        </xdr:from>
        <xdr:to>
          <xdr:col>10</xdr:col>
          <xdr:colOff>165100</xdr:colOff>
          <xdr:row>18</xdr:row>
          <xdr:rowOff>133350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71</xdr:row>
          <xdr:rowOff>57150</xdr:rowOff>
        </xdr:from>
        <xdr:to>
          <xdr:col>15</xdr:col>
          <xdr:colOff>488950</xdr:colOff>
          <xdr:row>73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72</xdr:row>
          <xdr:rowOff>31750</xdr:rowOff>
        </xdr:from>
        <xdr:to>
          <xdr:col>10</xdr:col>
          <xdr:colOff>171450</xdr:colOff>
          <xdr:row>73</xdr:row>
          <xdr:rowOff>133350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95250</xdr:rowOff>
        </xdr:from>
        <xdr:to>
          <xdr:col>15</xdr:col>
          <xdr:colOff>222250</xdr:colOff>
          <xdr:row>18</xdr:row>
          <xdr:rowOff>133350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19050</xdr:rowOff>
        </xdr:from>
        <xdr:to>
          <xdr:col>10</xdr:col>
          <xdr:colOff>69850</xdr:colOff>
          <xdr:row>18</xdr:row>
          <xdr:rowOff>95250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171450</xdr:rowOff>
        </xdr:from>
        <xdr:to>
          <xdr:col>14</xdr:col>
          <xdr:colOff>965200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8</xdr:col>
          <xdr:colOff>1238250</xdr:colOff>
          <xdr:row>18</xdr:row>
          <xdr:rowOff>133350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95250</xdr:rowOff>
        </xdr:from>
        <xdr:to>
          <xdr:col>18</xdr:col>
          <xdr:colOff>336550</xdr:colOff>
          <xdr:row>19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18</xdr:row>
          <xdr:rowOff>19050</xdr:rowOff>
        </xdr:from>
        <xdr:to>
          <xdr:col>11</xdr:col>
          <xdr:colOff>69850</xdr:colOff>
          <xdr:row>19</xdr:row>
          <xdr:rowOff>133350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95250</xdr:rowOff>
        </xdr:from>
        <xdr:to>
          <xdr:col>18</xdr:col>
          <xdr:colOff>450850</xdr:colOff>
          <xdr:row>18</xdr:row>
          <xdr:rowOff>152400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11</xdr:col>
          <xdr:colOff>31750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n/Desktop/2023%20Rates%20Application/2022-2023%20Bill%20Impacts(linked)-202208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C\Finance\Treasury%20and%20Risk%20Mgmt\Rates\RATE%20FILING\2023%20IRM%20Filing\08%20Application\01%20IRM%20model\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C\Finance\Treasury%20and%20Risk%20Mgmt\Rates\RATE%20FILING\2023%20IRM%20Filing\08%20Application\01%20IRM%20model\02%20IRM%20Model%20(OEB)\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2022 Rate App Narrative Table"/>
      <sheetName val="20IRM-2021-BillImpact"/>
      <sheetName val="Rate Riders Rates"/>
      <sheetName val="17IRMRegultoryCharges"/>
      <sheetName val="Summary Final"/>
      <sheetName val="2020-2024 Dist. &amp; Tx Rates"/>
      <sheetName val="Rates Summary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 refreshError="1"/>
      <sheetData sheetId="1" refreshError="1"/>
      <sheetData sheetId="2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34D6-0471-480B-BD09-856A56CCCDA7}">
  <sheetPr>
    <pageSetUpPr fitToPage="1"/>
  </sheetPr>
  <dimension ref="A1:Q406"/>
  <sheetViews>
    <sheetView tabSelected="1" zoomScale="70" zoomScaleNormal="70" workbookViewId="0">
      <selection activeCell="S36" sqref="S36"/>
    </sheetView>
  </sheetViews>
  <sheetFormatPr defaultColWidth="9.26953125" defaultRowHeight="14.5" x14ac:dyDescent="0.35"/>
  <cols>
    <col min="1" max="1" width="1.7265625" style="19" customWidth="1"/>
    <col min="2" max="2" width="122.26953125" style="19" bestFit="1" customWidth="1"/>
    <col min="3" max="3" width="1.453125" style="19" customWidth="1"/>
    <col min="4" max="4" width="12.26953125" style="224" customWidth="1"/>
    <col min="5" max="5" width="1.7265625" style="19" customWidth="1"/>
    <col min="6" max="6" width="1.26953125" style="19" customWidth="1"/>
    <col min="7" max="7" width="12" style="18" bestFit="1" customWidth="1"/>
    <col min="8" max="8" width="10.26953125" style="18" bestFit="1" customWidth="1"/>
    <col min="9" max="9" width="12.453125" style="18" bestFit="1" customWidth="1"/>
    <col min="10" max="10" width="0.7265625" style="18" customWidth="1"/>
    <col min="11" max="11" width="13" style="18" customWidth="1"/>
    <col min="12" max="12" width="10.26953125" style="18" bestFit="1" customWidth="1"/>
    <col min="13" max="13" width="14.26953125" style="18" customWidth="1"/>
    <col min="14" max="14" width="2" style="18" customWidth="1"/>
    <col min="15" max="15" width="10.26953125" style="18" bestFit="1" customWidth="1"/>
    <col min="16" max="16" width="10.26953125" style="18" customWidth="1"/>
    <col min="17" max="17" width="2.26953125" style="18" customWidth="1"/>
    <col min="18" max="16384" width="9.26953125" style="19"/>
  </cols>
  <sheetData>
    <row r="1" spans="1:17" s="229" customFormat="1" ht="20" x14ac:dyDescent="0.35">
      <c r="A1" s="437"/>
      <c r="B1" s="504"/>
      <c r="C1" s="504"/>
      <c r="D1" s="505"/>
      <c r="E1" s="504"/>
      <c r="F1" s="504"/>
      <c r="G1" s="506"/>
      <c r="H1" s="506"/>
      <c r="I1" s="507"/>
      <c r="J1" s="507"/>
      <c r="K1" s="157"/>
      <c r="L1" s="157"/>
      <c r="M1" s="157"/>
      <c r="N1" s="157">
        <v>2</v>
      </c>
      <c r="O1" s="157">
        <v>6</v>
      </c>
      <c r="P1" s="157"/>
      <c r="Q1" s="157"/>
    </row>
    <row r="2" spans="1:17" s="4" customFormat="1" ht="17.5" x14ac:dyDescent="0.35">
      <c r="A2" s="5"/>
      <c r="B2" s="5"/>
      <c r="C2" s="5"/>
      <c r="D2" s="6"/>
      <c r="E2" s="5"/>
      <c r="F2" s="5"/>
      <c r="G2" s="7"/>
      <c r="H2" s="7"/>
      <c r="I2" s="2"/>
      <c r="J2" s="2"/>
      <c r="K2" s="3"/>
      <c r="L2" s="3"/>
      <c r="M2" s="3"/>
      <c r="N2" s="3"/>
      <c r="O2" s="3"/>
      <c r="P2" s="3"/>
      <c r="Q2" s="3"/>
    </row>
    <row r="3" spans="1:17" s="4" customFormat="1" ht="17.5" x14ac:dyDescent="0.35">
      <c r="A3" s="523"/>
      <c r="B3" s="523"/>
      <c r="C3" s="523"/>
      <c r="D3" s="523"/>
      <c r="E3" s="523"/>
      <c r="F3" s="523"/>
      <c r="G3" s="523"/>
      <c r="H3" s="523"/>
      <c r="I3" s="2"/>
      <c r="J3" s="2"/>
      <c r="K3" s="3"/>
      <c r="L3" s="3"/>
      <c r="M3" s="3"/>
      <c r="N3" s="3"/>
      <c r="O3" s="3"/>
      <c r="P3" s="3"/>
      <c r="Q3" s="3"/>
    </row>
    <row r="4" spans="1:17" s="4" customFormat="1" ht="17.5" x14ac:dyDescent="0.35">
      <c r="A4" s="5"/>
      <c r="B4" s="5"/>
      <c r="C4" s="5"/>
      <c r="D4" s="6"/>
      <c r="E4" s="5"/>
      <c r="F4" s="8"/>
      <c r="G4" s="9"/>
      <c r="H4" s="9"/>
      <c r="I4" s="2"/>
      <c r="J4" s="2"/>
      <c r="K4" s="3"/>
      <c r="L4" s="3"/>
      <c r="M4" s="3"/>
      <c r="N4" s="3"/>
      <c r="O4" s="3"/>
      <c r="P4" s="3"/>
      <c r="Q4" s="3"/>
    </row>
    <row r="5" spans="1:17" s="4" customFormat="1" ht="15.5" x14ac:dyDescent="0.35">
      <c r="A5" s="1"/>
      <c r="B5" s="1"/>
      <c r="C5" s="10"/>
      <c r="D5" s="11"/>
      <c r="E5" s="10"/>
      <c r="F5" s="1"/>
      <c r="G5" s="2"/>
      <c r="H5" s="2"/>
      <c r="I5" s="2"/>
      <c r="J5" s="2"/>
      <c r="K5" s="3"/>
      <c r="L5" s="3"/>
      <c r="M5" s="3"/>
      <c r="N5" s="3"/>
      <c r="O5" s="3"/>
      <c r="P5" s="3"/>
      <c r="Q5" s="3"/>
    </row>
    <row r="6" spans="1:17" s="4" customFormat="1" x14ac:dyDescent="0.35">
      <c r="A6" s="1"/>
      <c r="B6" s="1"/>
      <c r="C6" s="1"/>
      <c r="D6" s="12"/>
      <c r="E6" s="1"/>
      <c r="F6" s="1"/>
      <c r="G6" s="2"/>
      <c r="H6" s="2"/>
      <c r="I6" s="2"/>
      <c r="J6" s="2"/>
      <c r="K6" s="3"/>
      <c r="L6" s="3"/>
      <c r="M6" s="3"/>
      <c r="N6" s="3"/>
      <c r="O6" s="3"/>
      <c r="P6" s="3"/>
      <c r="Q6" s="3"/>
    </row>
    <row r="7" spans="1:17" s="4" customFormat="1" x14ac:dyDescent="0.35">
      <c r="A7" s="1"/>
      <c r="B7" s="1"/>
      <c r="C7" s="1"/>
      <c r="D7" s="12"/>
      <c r="E7" s="1"/>
      <c r="F7" s="1"/>
      <c r="G7" s="2"/>
      <c r="H7" s="2"/>
      <c r="I7" s="2"/>
      <c r="J7" s="2"/>
      <c r="K7" s="3"/>
      <c r="L7" s="3"/>
      <c r="M7" s="3"/>
      <c r="N7" s="3"/>
      <c r="O7" s="3"/>
      <c r="P7" s="3"/>
      <c r="Q7" s="3"/>
    </row>
    <row r="8" spans="1:17" s="4" customFormat="1" x14ac:dyDescent="0.35">
      <c r="A8" s="13"/>
      <c r="B8" s="1"/>
      <c r="C8" s="1"/>
      <c r="D8" s="12"/>
      <c r="E8" s="1"/>
      <c r="F8" s="1"/>
      <c r="G8" s="2"/>
      <c r="H8" s="2"/>
      <c r="I8" s="2"/>
      <c r="J8" s="2"/>
      <c r="K8" s="3"/>
      <c r="L8" s="3"/>
      <c r="M8" s="3"/>
      <c r="N8" s="3"/>
      <c r="O8" s="3"/>
      <c r="P8" s="3"/>
      <c r="Q8" s="3"/>
    </row>
    <row r="9" spans="1:17" s="4" customFormat="1" x14ac:dyDescent="0.35">
      <c r="A9" s="14"/>
      <c r="B9" s="14"/>
      <c r="C9" s="14"/>
      <c r="D9" s="15"/>
      <c r="E9" s="14"/>
      <c r="F9" s="14"/>
      <c r="G9" s="16"/>
      <c r="H9" s="16"/>
      <c r="I9" s="3"/>
      <c r="J9" s="3"/>
      <c r="K9" s="3"/>
      <c r="L9" s="3"/>
      <c r="M9" s="3"/>
      <c r="N9" s="3"/>
      <c r="O9" s="3"/>
      <c r="P9" s="3"/>
      <c r="Q9" s="3"/>
    </row>
    <row r="10" spans="1:17" ht="18" x14ac:dyDescent="0.4">
      <c r="A10" s="17"/>
      <c r="B10" s="521" t="s">
        <v>0</v>
      </c>
      <c r="C10" s="521"/>
      <c r="D10" s="521"/>
      <c r="E10" s="521"/>
      <c r="F10" s="521"/>
      <c r="G10" s="521"/>
      <c r="H10" s="521"/>
      <c r="I10" s="521"/>
      <c r="J10" s="521"/>
      <c r="M10" s="3"/>
      <c r="N10" s="3"/>
      <c r="O10" s="3"/>
      <c r="P10" s="3"/>
      <c r="Q10" s="3"/>
    </row>
    <row r="11" spans="1:17" ht="18" x14ac:dyDescent="0.4">
      <c r="A11" s="17"/>
      <c r="B11" s="521" t="s">
        <v>1</v>
      </c>
      <c r="C11" s="521"/>
      <c r="D11" s="521"/>
      <c r="E11" s="521"/>
      <c r="F11" s="521"/>
      <c r="G11" s="521"/>
      <c r="H11" s="521"/>
      <c r="I11" s="521"/>
      <c r="J11" s="521"/>
      <c r="K11" s="20"/>
      <c r="L11" s="21"/>
      <c r="M11" s="22"/>
      <c r="N11" s="22"/>
      <c r="Q11" s="23"/>
    </row>
    <row r="12" spans="1:17" x14ac:dyDescent="0.35">
      <c r="A12" s="17"/>
      <c r="B12" s="17"/>
      <c r="C12" s="17"/>
      <c r="D12" s="24"/>
      <c r="E12" s="17"/>
      <c r="F12" s="17"/>
      <c r="G12" s="25"/>
      <c r="H12" s="25"/>
      <c r="K12" s="20"/>
      <c r="L12" s="21"/>
      <c r="M12" s="22"/>
      <c r="N12" s="22"/>
      <c r="Q12" s="23"/>
    </row>
    <row r="13" spans="1:17" x14ac:dyDescent="0.35">
      <c r="A13" s="17"/>
      <c r="B13" s="17"/>
      <c r="C13" s="17"/>
      <c r="D13" s="24"/>
      <c r="E13" s="17"/>
      <c r="F13" s="17"/>
      <c r="G13" s="25"/>
      <c r="H13" s="25"/>
      <c r="K13" s="20"/>
      <c r="L13" s="21"/>
      <c r="M13" s="22"/>
      <c r="N13" s="22"/>
      <c r="Q13" s="23"/>
    </row>
    <row r="14" spans="1:17" ht="15.5" x14ac:dyDescent="0.35">
      <c r="A14" s="17"/>
      <c r="B14" s="26" t="s">
        <v>2</v>
      </c>
      <c r="C14" s="17"/>
      <c r="D14" s="522" t="s">
        <v>3</v>
      </c>
      <c r="E14" s="522"/>
      <c r="F14" s="522"/>
      <c r="G14" s="522"/>
      <c r="H14" s="522"/>
      <c r="I14" s="522"/>
      <c r="J14" s="522"/>
      <c r="K14" s="20"/>
      <c r="L14" s="27"/>
      <c r="M14" s="3"/>
      <c r="N14" s="3"/>
      <c r="O14" s="3"/>
      <c r="P14" s="3"/>
      <c r="Q14" s="3"/>
    </row>
    <row r="15" spans="1:17" ht="15.5" x14ac:dyDescent="0.35">
      <c r="A15" s="17"/>
      <c r="B15" s="28"/>
      <c r="C15" s="17"/>
      <c r="D15" s="29"/>
      <c r="E15" s="30"/>
      <c r="F15" s="31"/>
      <c r="G15" s="32"/>
      <c r="H15" s="32"/>
      <c r="I15" s="32"/>
      <c r="J15" s="32"/>
      <c r="K15" s="33"/>
      <c r="M15" s="34"/>
      <c r="N15" s="35"/>
      <c r="O15" s="35"/>
      <c r="P15" s="35"/>
      <c r="Q15" s="35"/>
    </row>
    <row r="16" spans="1:17" ht="15.5" x14ac:dyDescent="0.35">
      <c r="A16" s="17"/>
      <c r="B16" s="26" t="s">
        <v>4</v>
      </c>
      <c r="C16" s="17"/>
      <c r="D16" s="38" t="s">
        <v>5</v>
      </c>
      <c r="E16" s="30"/>
      <c r="F16" s="31"/>
      <c r="G16" s="36"/>
      <c r="H16" s="32"/>
      <c r="I16" s="39"/>
      <c r="J16" s="32"/>
      <c r="K16" s="33"/>
      <c r="M16" s="39"/>
      <c r="N16" s="36"/>
      <c r="O16" s="40"/>
      <c r="P16" s="41"/>
      <c r="Q16" s="36"/>
    </row>
    <row r="17" spans="1:17" ht="15.5" x14ac:dyDescent="0.35">
      <c r="A17" s="17"/>
      <c r="B17" s="28"/>
      <c r="C17" s="17"/>
      <c r="D17" s="29"/>
      <c r="E17" s="30"/>
      <c r="F17" s="30"/>
      <c r="G17" s="29"/>
      <c r="H17" s="29"/>
      <c r="I17" s="29"/>
      <c r="J17" s="29"/>
    </row>
    <row r="18" spans="1:17" x14ac:dyDescent="0.35">
      <c r="A18" s="17"/>
      <c r="B18" s="43"/>
      <c r="C18" s="17"/>
      <c r="D18" s="44" t="s">
        <v>6</v>
      </c>
      <c r="E18" s="45"/>
      <c r="F18" s="17"/>
      <c r="G18" s="46">
        <v>750</v>
      </c>
      <c r="H18" s="47" t="s">
        <v>7</v>
      </c>
      <c r="I18" s="25"/>
      <c r="J18" s="25"/>
      <c r="O18" s="48"/>
      <c r="P18" s="48"/>
    </row>
    <row r="19" spans="1:17" x14ac:dyDescent="0.35">
      <c r="A19" s="17"/>
      <c r="B19" s="43"/>
      <c r="C19" s="17"/>
      <c r="D19" s="24"/>
      <c r="E19" s="17"/>
      <c r="F19" s="17"/>
      <c r="G19" s="25"/>
      <c r="H19" s="25"/>
      <c r="I19" s="49"/>
      <c r="J19" s="25"/>
      <c r="O19" s="48"/>
      <c r="P19" s="48"/>
    </row>
    <row r="20" spans="1:17" x14ac:dyDescent="0.35">
      <c r="A20" s="17"/>
      <c r="B20" s="43"/>
      <c r="C20" s="17"/>
      <c r="D20" s="44"/>
      <c r="E20" s="50"/>
      <c r="F20" s="17"/>
      <c r="G20" s="512" t="s">
        <v>8</v>
      </c>
      <c r="H20" s="520"/>
      <c r="I20" s="513"/>
      <c r="J20" s="25"/>
      <c r="K20" s="512" t="s">
        <v>9</v>
      </c>
      <c r="L20" s="520"/>
      <c r="M20" s="513"/>
      <c r="N20" s="25"/>
      <c r="O20" s="512" t="s">
        <v>10</v>
      </c>
      <c r="P20" s="513"/>
      <c r="Q20" s="36"/>
    </row>
    <row r="21" spans="1:17" ht="15" customHeight="1" x14ac:dyDescent="0.35">
      <c r="A21" s="17"/>
      <c r="B21" s="43"/>
      <c r="C21" s="17"/>
      <c r="D21" s="514" t="s">
        <v>11</v>
      </c>
      <c r="E21" s="51"/>
      <c r="F21" s="17"/>
      <c r="G21" s="52" t="s">
        <v>12</v>
      </c>
      <c r="H21" s="53" t="s">
        <v>13</v>
      </c>
      <c r="I21" s="54" t="s">
        <v>14</v>
      </c>
      <c r="J21" s="25"/>
      <c r="K21" s="52" t="s">
        <v>12</v>
      </c>
      <c r="L21" s="53" t="s">
        <v>13</v>
      </c>
      <c r="M21" s="54" t="s">
        <v>14</v>
      </c>
      <c r="N21" s="25"/>
      <c r="O21" s="516" t="s">
        <v>15</v>
      </c>
      <c r="P21" s="518" t="s">
        <v>16</v>
      </c>
      <c r="Q21" s="36"/>
    </row>
    <row r="22" spans="1:17" x14ac:dyDescent="0.35">
      <c r="A22" s="17"/>
      <c r="B22" s="43"/>
      <c r="C22" s="17"/>
      <c r="D22" s="515"/>
      <c r="E22" s="51"/>
      <c r="F22" s="17"/>
      <c r="G22" s="55" t="s">
        <v>17</v>
      </c>
      <c r="H22" s="56"/>
      <c r="I22" s="56" t="s">
        <v>17</v>
      </c>
      <c r="J22" s="25"/>
      <c r="K22" s="55" t="s">
        <v>17</v>
      </c>
      <c r="L22" s="56"/>
      <c r="M22" s="56" t="s">
        <v>17</v>
      </c>
      <c r="N22" s="25"/>
      <c r="O22" s="517"/>
      <c r="P22" s="519"/>
      <c r="Q22" s="36"/>
    </row>
    <row r="23" spans="1:17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40.700000000000003</v>
      </c>
      <c r="H23" s="61">
        <v>1</v>
      </c>
      <c r="I23" s="62">
        <f t="shared" ref="I23:I31" si="0">H23*G23</f>
        <v>40.700000000000003</v>
      </c>
      <c r="J23" s="63"/>
      <c r="K23" s="60">
        <v>43.27</v>
      </c>
      <c r="L23" s="61">
        <v>1</v>
      </c>
      <c r="M23" s="62">
        <f t="shared" ref="M23:M31" si="1">L23*K23</f>
        <v>43.27</v>
      </c>
      <c r="N23" s="63"/>
      <c r="O23" s="64">
        <f t="shared" ref="O23:O37" si="2">+M23-I23</f>
        <v>2.5700000000000003</v>
      </c>
      <c r="P23" s="65">
        <f t="shared" ref="P23:P52" si="3">IF(OR(I23=0,M23=0),"",(O23/I23))</f>
        <v>6.3144963144963151E-2</v>
      </c>
      <c r="Q23" s="66"/>
    </row>
    <row r="24" spans="1:17" x14ac:dyDescent="0.35">
      <c r="A24" s="17"/>
      <c r="B24" s="68" t="s">
        <v>20</v>
      </c>
      <c r="C24" s="58"/>
      <c r="D24" s="59" t="s">
        <v>19</v>
      </c>
      <c r="E24" s="58"/>
      <c r="F24" s="25"/>
      <c r="G24" s="69">
        <v>0.48</v>
      </c>
      <c r="H24" s="70">
        <v>1</v>
      </c>
      <c r="I24" s="71">
        <f t="shared" si="0"/>
        <v>0.48</v>
      </c>
      <c r="J24" s="63"/>
      <c r="K24" s="69">
        <v>0</v>
      </c>
      <c r="L24" s="70">
        <v>1</v>
      </c>
      <c r="M24" s="71">
        <f t="shared" si="1"/>
        <v>0</v>
      </c>
      <c r="N24" s="63"/>
      <c r="O24" s="64">
        <f t="shared" si="2"/>
        <v>-0.48</v>
      </c>
      <c r="P24" s="65" t="str">
        <f t="shared" si="3"/>
        <v/>
      </c>
      <c r="Q24" s="66"/>
    </row>
    <row r="25" spans="1:17" x14ac:dyDescent="0.35">
      <c r="A25" s="17"/>
      <c r="B25" s="68" t="s">
        <v>21</v>
      </c>
      <c r="C25" s="58"/>
      <c r="D25" s="59" t="s">
        <v>19</v>
      </c>
      <c r="E25" s="58"/>
      <c r="F25" s="25"/>
      <c r="G25" s="69">
        <v>-0.02</v>
      </c>
      <c r="H25" s="70">
        <v>1</v>
      </c>
      <c r="I25" s="71">
        <f t="shared" si="0"/>
        <v>-0.02</v>
      </c>
      <c r="J25" s="63"/>
      <c r="K25" s="69">
        <v>-0.02</v>
      </c>
      <c r="L25" s="70">
        <v>1</v>
      </c>
      <c r="M25" s="71">
        <f t="shared" si="1"/>
        <v>-0.02</v>
      </c>
      <c r="N25" s="63"/>
      <c r="O25" s="64">
        <f t="shared" si="2"/>
        <v>0</v>
      </c>
      <c r="P25" s="65">
        <f t="shared" si="3"/>
        <v>0</v>
      </c>
      <c r="Q25" s="66"/>
    </row>
    <row r="26" spans="1:17" x14ac:dyDescent="0.35">
      <c r="A26" s="17"/>
      <c r="B26" s="68" t="s">
        <v>22</v>
      </c>
      <c r="C26" s="58"/>
      <c r="D26" s="59" t="s">
        <v>19</v>
      </c>
      <c r="E26" s="58"/>
      <c r="F26" s="25"/>
      <c r="G26" s="69">
        <v>-0.01</v>
      </c>
      <c r="H26" s="61">
        <v>1</v>
      </c>
      <c r="I26" s="71">
        <f t="shared" si="0"/>
        <v>-0.01</v>
      </c>
      <c r="J26" s="63"/>
      <c r="K26" s="69">
        <v>-0.01</v>
      </c>
      <c r="L26" s="61">
        <v>1</v>
      </c>
      <c r="M26" s="71">
        <f t="shared" si="1"/>
        <v>-0.01</v>
      </c>
      <c r="N26" s="63"/>
      <c r="O26" s="64">
        <f t="shared" si="2"/>
        <v>0</v>
      </c>
      <c r="P26" s="65">
        <f t="shared" si="3"/>
        <v>0</v>
      </c>
      <c r="Q26" s="66"/>
    </row>
    <row r="27" spans="1:17" x14ac:dyDescent="0.35">
      <c r="A27" s="17"/>
      <c r="B27" s="68" t="s">
        <v>23</v>
      </c>
      <c r="C27" s="58"/>
      <c r="D27" s="59" t="s">
        <v>19</v>
      </c>
      <c r="E27" s="58"/>
      <c r="F27" s="25"/>
      <c r="G27" s="69">
        <v>0</v>
      </c>
      <c r="H27" s="70">
        <v>1</v>
      </c>
      <c r="I27" s="71">
        <f t="shared" si="0"/>
        <v>0</v>
      </c>
      <c r="J27" s="63"/>
      <c r="K27" s="69">
        <v>-2.17</v>
      </c>
      <c r="L27" s="70">
        <v>1</v>
      </c>
      <c r="M27" s="71">
        <f t="shared" si="1"/>
        <v>-2.17</v>
      </c>
      <c r="N27" s="63"/>
      <c r="O27" s="64">
        <f t="shared" si="2"/>
        <v>-2.17</v>
      </c>
      <c r="P27" s="65" t="str">
        <f t="shared" si="3"/>
        <v/>
      </c>
      <c r="Q27" s="66"/>
    </row>
    <row r="28" spans="1:17" x14ac:dyDescent="0.35">
      <c r="A28" s="17"/>
      <c r="B28" s="68" t="s">
        <v>24</v>
      </c>
      <c r="C28" s="58"/>
      <c r="D28" s="59" t="s">
        <v>19</v>
      </c>
      <c r="E28" s="58"/>
      <c r="F28" s="25"/>
      <c r="G28" s="69">
        <v>0</v>
      </c>
      <c r="H28" s="70">
        <v>1</v>
      </c>
      <c r="I28" s="71">
        <f t="shared" si="0"/>
        <v>0</v>
      </c>
      <c r="J28" s="63"/>
      <c r="K28" s="69">
        <v>-0.31</v>
      </c>
      <c r="L28" s="70">
        <v>1</v>
      </c>
      <c r="M28" s="71">
        <f t="shared" si="1"/>
        <v>-0.31</v>
      </c>
      <c r="N28" s="63"/>
      <c r="O28" s="64">
        <f t="shared" si="2"/>
        <v>-0.31</v>
      </c>
      <c r="P28" s="65" t="str">
        <f t="shared" si="3"/>
        <v/>
      </c>
      <c r="Q28" s="66"/>
    </row>
    <row r="29" spans="1:17" x14ac:dyDescent="0.35">
      <c r="A29" s="17"/>
      <c r="B29" s="68" t="s">
        <v>25</v>
      </c>
      <c r="C29" s="58"/>
      <c r="D29" s="59" t="s">
        <v>19</v>
      </c>
      <c r="E29" s="58"/>
      <c r="F29" s="25"/>
      <c r="G29" s="69">
        <v>-1.81</v>
      </c>
      <c r="H29" s="70">
        <v>1</v>
      </c>
      <c r="I29" s="71">
        <f t="shared" si="0"/>
        <v>-1.81</v>
      </c>
      <c r="J29" s="63"/>
      <c r="K29" s="69">
        <v>0</v>
      </c>
      <c r="L29" s="70">
        <v>1</v>
      </c>
      <c r="M29" s="71">
        <f t="shared" si="1"/>
        <v>0</v>
      </c>
      <c r="N29" s="63"/>
      <c r="O29" s="64">
        <f t="shared" si="2"/>
        <v>1.81</v>
      </c>
      <c r="P29" s="65" t="str">
        <f t="shared" si="3"/>
        <v/>
      </c>
      <c r="Q29" s="66"/>
    </row>
    <row r="30" spans="1:17" x14ac:dyDescent="0.35">
      <c r="A30" s="17"/>
      <c r="B30" s="68" t="s">
        <v>26</v>
      </c>
      <c r="C30" s="58"/>
      <c r="D30" s="59" t="s">
        <v>19</v>
      </c>
      <c r="E30" s="58"/>
      <c r="F30" s="25"/>
      <c r="G30" s="69">
        <v>-0.1</v>
      </c>
      <c r="H30" s="70">
        <v>1</v>
      </c>
      <c r="I30" s="71">
        <f t="shared" si="0"/>
        <v>-0.1</v>
      </c>
      <c r="J30" s="63"/>
      <c r="K30" s="69">
        <v>-0.1</v>
      </c>
      <c r="L30" s="70">
        <v>1</v>
      </c>
      <c r="M30" s="71">
        <f t="shared" si="1"/>
        <v>-0.1</v>
      </c>
      <c r="N30" s="63"/>
      <c r="O30" s="64">
        <f t="shared" si="2"/>
        <v>0</v>
      </c>
      <c r="P30" s="65">
        <f t="shared" si="3"/>
        <v>0</v>
      </c>
      <c r="Q30" s="66"/>
    </row>
    <row r="31" spans="1:17" x14ac:dyDescent="0.35">
      <c r="A31" s="17"/>
      <c r="B31" s="68" t="s">
        <v>27</v>
      </c>
      <c r="C31" s="58"/>
      <c r="D31" s="59" t="s">
        <v>28</v>
      </c>
      <c r="E31" s="58"/>
      <c r="F31" s="25"/>
      <c r="G31" s="72">
        <v>0</v>
      </c>
      <c r="H31" s="73">
        <f>+$G$18</f>
        <v>750</v>
      </c>
      <c r="I31" s="62">
        <f t="shared" si="0"/>
        <v>0</v>
      </c>
      <c r="J31" s="63"/>
      <c r="K31" s="72"/>
      <c r="L31" s="73">
        <f>+$G$18</f>
        <v>750</v>
      </c>
      <c r="M31" s="62">
        <f t="shared" si="1"/>
        <v>0</v>
      </c>
      <c r="N31" s="63"/>
      <c r="O31" s="64">
        <f t="shared" si="2"/>
        <v>0</v>
      </c>
      <c r="P31" s="65" t="str">
        <f t="shared" si="3"/>
        <v/>
      </c>
      <c r="Q31" s="66"/>
    </row>
    <row r="32" spans="1:17" s="87" customFormat="1" x14ac:dyDescent="0.35">
      <c r="A32" s="75"/>
      <c r="B32" s="76" t="s">
        <v>29</v>
      </c>
      <c r="C32" s="77"/>
      <c r="D32" s="78"/>
      <c r="E32" s="77"/>
      <c r="F32" s="79"/>
      <c r="G32" s="80"/>
      <c r="H32" s="81"/>
      <c r="I32" s="82">
        <f>SUM(I23:I31)</f>
        <v>39.239999999999995</v>
      </c>
      <c r="J32" s="83"/>
      <c r="K32" s="80"/>
      <c r="L32" s="81"/>
      <c r="M32" s="82">
        <f>SUM(M23:M31)</f>
        <v>40.659999999999997</v>
      </c>
      <c r="N32" s="83"/>
      <c r="O32" s="84">
        <f t="shared" si="2"/>
        <v>1.4200000000000017</v>
      </c>
      <c r="P32" s="85">
        <f t="shared" si="3"/>
        <v>3.618756371049954E-2</v>
      </c>
      <c r="Q32" s="86"/>
    </row>
    <row r="33" spans="1:17" ht="15.75" customHeight="1" x14ac:dyDescent="0.35">
      <c r="A33" s="17"/>
      <c r="B33" s="74" t="s">
        <v>30</v>
      </c>
      <c r="C33" s="58"/>
      <c r="D33" s="59" t="s">
        <v>28</v>
      </c>
      <c r="E33" s="58"/>
      <c r="F33" s="25"/>
      <c r="G33" s="88">
        <f>IF(ISBLANK($D16)=TRUE, 0, IF($D16="TOU", $D$166*G46+$D$167*G47+$D$168*G48, IF(AND($D16="non-TOU", H50&gt;0), G50,G49)))</f>
        <v>0.10342000000000001</v>
      </c>
      <c r="H33" s="73">
        <f>$G$18*(1+G60)-$G$18</f>
        <v>22.125000000000114</v>
      </c>
      <c r="I33" s="71">
        <f t="shared" ref="I33:I37" si="4">H33*G33</f>
        <v>2.2881675000000121</v>
      </c>
      <c r="J33" s="63"/>
      <c r="K33" s="88">
        <f>IF(ISBLANK($D16)=TRUE, 0, IF($D16="TOU", $D$166*K46+$D$167*K47+$D$168*K48, IF(AND($D16="non-TOU", L50&gt;0), K50,K49)))</f>
        <v>0.10342000000000001</v>
      </c>
      <c r="L33" s="73">
        <f>$G$18*(1+K60)-$G$18</f>
        <v>22.125000000000114</v>
      </c>
      <c r="M33" s="71">
        <f>L33*K33</f>
        <v>2.2881675000000121</v>
      </c>
      <c r="N33" s="63"/>
      <c r="O33" s="64">
        <f t="shared" si="2"/>
        <v>0</v>
      </c>
      <c r="P33" s="65">
        <f t="shared" si="3"/>
        <v>0</v>
      </c>
      <c r="Q33" s="66"/>
    </row>
    <row r="34" spans="1:17" x14ac:dyDescent="0.35">
      <c r="A34" s="17"/>
      <c r="B34" s="74" t="s">
        <v>31</v>
      </c>
      <c r="C34" s="58"/>
      <c r="D34" s="59" t="s">
        <v>28</v>
      </c>
      <c r="E34" s="58"/>
      <c r="F34" s="25"/>
      <c r="G34" s="89">
        <v>0</v>
      </c>
      <c r="H34" s="73">
        <f>+$G$18</f>
        <v>750</v>
      </c>
      <c r="I34" s="71">
        <f t="shared" si="4"/>
        <v>0</v>
      </c>
      <c r="J34" s="63"/>
      <c r="K34" s="89">
        <v>3.1900000000000001E-3</v>
      </c>
      <c r="L34" s="73">
        <f>+$G$18</f>
        <v>750</v>
      </c>
      <c r="M34" s="71">
        <f>L34*K34</f>
        <v>2.3925000000000001</v>
      </c>
      <c r="N34" s="63"/>
      <c r="O34" s="64">
        <f t="shared" si="2"/>
        <v>2.3925000000000001</v>
      </c>
      <c r="P34" s="65" t="str">
        <f t="shared" si="3"/>
        <v/>
      </c>
      <c r="Q34" s="66"/>
    </row>
    <row r="35" spans="1:17" ht="17.25" customHeight="1" x14ac:dyDescent="0.35">
      <c r="A35" s="17"/>
      <c r="B35" s="74" t="s">
        <v>32</v>
      </c>
      <c r="C35" s="58"/>
      <c r="D35" s="59" t="s">
        <v>28</v>
      </c>
      <c r="E35" s="58"/>
      <c r="F35" s="25"/>
      <c r="G35" s="89">
        <v>0</v>
      </c>
      <c r="H35" s="73">
        <f>+$G$18</f>
        <v>750</v>
      </c>
      <c r="I35" s="71">
        <f t="shared" si="4"/>
        <v>0</v>
      </c>
      <c r="J35" s="63"/>
      <c r="K35" s="89">
        <v>-1.4999999999999999E-4</v>
      </c>
      <c r="L35" s="73">
        <f>+$G$18</f>
        <v>750</v>
      </c>
      <c r="M35" s="71">
        <f>L35*K35</f>
        <v>-0.11249999999999999</v>
      </c>
      <c r="N35" s="63"/>
      <c r="O35" s="64">
        <f t="shared" si="2"/>
        <v>-0.11249999999999999</v>
      </c>
      <c r="P35" s="65" t="str">
        <f t="shared" si="3"/>
        <v/>
      </c>
      <c r="Q35" s="66"/>
    </row>
    <row r="36" spans="1:17" x14ac:dyDescent="0.35">
      <c r="A36" s="17"/>
      <c r="B36" s="74" t="s">
        <v>33</v>
      </c>
      <c r="C36" s="58"/>
      <c r="D36" s="59" t="s">
        <v>28</v>
      </c>
      <c r="E36" s="58"/>
      <c r="F36" s="25"/>
      <c r="G36" s="89">
        <v>0</v>
      </c>
      <c r="H36" s="90"/>
      <c r="I36" s="71">
        <f t="shared" si="4"/>
        <v>0</v>
      </c>
      <c r="J36" s="63"/>
      <c r="K36" s="89">
        <v>-2.5100000000000001E-3</v>
      </c>
      <c r="L36" s="90"/>
      <c r="M36" s="71">
        <f t="shared" ref="M36" si="5">L36*K36</f>
        <v>0</v>
      </c>
      <c r="N36" s="63"/>
      <c r="O36" s="64">
        <f t="shared" si="2"/>
        <v>0</v>
      </c>
      <c r="P36" s="65" t="str">
        <f t="shared" si="3"/>
        <v/>
      </c>
      <c r="Q36" s="66"/>
    </row>
    <row r="37" spans="1:17" x14ac:dyDescent="0.35">
      <c r="A37" s="17"/>
      <c r="B37" s="500" t="s">
        <v>93</v>
      </c>
      <c r="C37" s="58"/>
      <c r="D37" s="59" t="s">
        <v>19</v>
      </c>
      <c r="E37" s="58"/>
      <c r="F37" s="25"/>
      <c r="G37" s="91">
        <v>0.42</v>
      </c>
      <c r="H37" s="61">
        <v>1</v>
      </c>
      <c r="I37" s="71">
        <f t="shared" si="4"/>
        <v>0.42</v>
      </c>
      <c r="J37" s="63"/>
      <c r="K37" s="91">
        <v>0.42</v>
      </c>
      <c r="L37" s="61">
        <v>1</v>
      </c>
      <c r="M37" s="71">
        <f>L37*K37</f>
        <v>0.42</v>
      </c>
      <c r="N37" s="63"/>
      <c r="O37" s="64">
        <f t="shared" si="2"/>
        <v>0</v>
      </c>
      <c r="P37" s="65">
        <f t="shared" si="3"/>
        <v>0</v>
      </c>
      <c r="Q37" s="66"/>
    </row>
    <row r="38" spans="1:17" s="87" customFormat="1" x14ac:dyDescent="0.35">
      <c r="A38" s="75"/>
      <c r="B38" s="92" t="s">
        <v>34</v>
      </c>
      <c r="C38" s="93"/>
      <c r="D38" s="94"/>
      <c r="E38" s="93"/>
      <c r="F38" s="79"/>
      <c r="G38" s="95"/>
      <c r="H38" s="96"/>
      <c r="I38" s="97">
        <f>SUM(I33:I37)+I32</f>
        <v>41.948167500000004</v>
      </c>
      <c r="J38" s="83"/>
      <c r="K38" s="95"/>
      <c r="L38" s="96"/>
      <c r="M38" s="97">
        <f>SUM(M33:M37)+M32</f>
        <v>45.648167500000007</v>
      </c>
      <c r="N38" s="83"/>
      <c r="O38" s="84">
        <f>M38-I38</f>
        <v>3.7000000000000028</v>
      </c>
      <c r="P38" s="85">
        <f t="shared" si="3"/>
        <v>8.8204091394457285E-2</v>
      </c>
      <c r="Q38" s="86"/>
    </row>
    <row r="39" spans="1:17" x14ac:dyDescent="0.35">
      <c r="A39" s="17"/>
      <c r="B39" s="98" t="s">
        <v>35</v>
      </c>
      <c r="C39" s="25"/>
      <c r="D39" s="59" t="s">
        <v>28</v>
      </c>
      <c r="E39" s="25"/>
      <c r="F39" s="25"/>
      <c r="G39" s="72">
        <v>1.0416855437046329E-2</v>
      </c>
      <c r="H39" s="99">
        <f>$G$18*(1+G60)</f>
        <v>772.12500000000011</v>
      </c>
      <c r="I39" s="62">
        <f>H39*G39</f>
        <v>8.043114504329397</v>
      </c>
      <c r="J39" s="63"/>
      <c r="K39" s="72">
        <v>1.158E-2</v>
      </c>
      <c r="L39" s="99">
        <f>$G$18*(1+K60)</f>
        <v>772.12500000000011</v>
      </c>
      <c r="M39" s="62">
        <f>L39*K39</f>
        <v>8.9412075000000009</v>
      </c>
      <c r="N39" s="63"/>
      <c r="O39" s="64">
        <f>+M39-I39</f>
        <v>0.89809299567060386</v>
      </c>
      <c r="P39" s="65">
        <f t="shared" si="3"/>
        <v>0.11165985454853142</v>
      </c>
      <c r="Q39" s="66"/>
    </row>
    <row r="40" spans="1:17" x14ac:dyDescent="0.35">
      <c r="A40" s="17"/>
      <c r="B40" s="98" t="s">
        <v>36</v>
      </c>
      <c r="C40" s="25"/>
      <c r="D40" s="59" t="s">
        <v>28</v>
      </c>
      <c r="E40" s="25"/>
      <c r="F40" s="25"/>
      <c r="G40" s="72">
        <v>6.932461183505656E-3</v>
      </c>
      <c r="H40" s="100">
        <f>+H39</f>
        <v>772.12500000000011</v>
      </c>
      <c r="I40" s="62">
        <f>H40*G40</f>
        <v>5.3527265913143056</v>
      </c>
      <c r="J40" s="63"/>
      <c r="K40" s="72">
        <v>7.3299999999999997E-3</v>
      </c>
      <c r="L40" s="100">
        <f>+L39</f>
        <v>772.12500000000011</v>
      </c>
      <c r="M40" s="62">
        <f>L40*K40</f>
        <v>5.6596762500000004</v>
      </c>
      <c r="N40" s="63"/>
      <c r="O40" s="64">
        <f>+M40-I40</f>
        <v>0.30694965868569479</v>
      </c>
      <c r="P40" s="65">
        <f t="shared" si="3"/>
        <v>5.7344542720297348E-2</v>
      </c>
      <c r="Q40" s="66"/>
    </row>
    <row r="41" spans="1:17" s="87" customFormat="1" x14ac:dyDescent="0.35">
      <c r="A41" s="75"/>
      <c r="B41" s="92" t="s">
        <v>37</v>
      </c>
      <c r="C41" s="77"/>
      <c r="D41" s="94"/>
      <c r="E41" s="77"/>
      <c r="F41" s="101"/>
      <c r="G41" s="102"/>
      <c r="H41" s="103"/>
      <c r="I41" s="97">
        <f>SUM(I38:I40)</f>
        <v>55.344008595643707</v>
      </c>
      <c r="J41" s="104"/>
      <c r="K41" s="102"/>
      <c r="L41" s="103"/>
      <c r="M41" s="97">
        <f>SUM(M38:M40)</f>
        <v>60.249051250000008</v>
      </c>
      <c r="N41" s="104"/>
      <c r="O41" s="84">
        <f>M41-I41</f>
        <v>4.9050426543563006</v>
      </c>
      <c r="P41" s="85">
        <f t="shared" si="3"/>
        <v>8.8628250443398338E-2</v>
      </c>
      <c r="Q41" s="86"/>
    </row>
    <row r="42" spans="1:17" x14ac:dyDescent="0.35">
      <c r="A42" s="17"/>
      <c r="B42" s="68" t="s">
        <v>38</v>
      </c>
      <c r="C42" s="58"/>
      <c r="D42" s="59" t="s">
        <v>28</v>
      </c>
      <c r="E42" s="58"/>
      <c r="F42" s="25"/>
      <c r="G42" s="105">
        <v>3.0000000000000001E-3</v>
      </c>
      <c r="H42" s="90">
        <f>+H39</f>
        <v>772.12500000000011</v>
      </c>
      <c r="I42" s="71">
        <f t="shared" ref="I42:I52" si="6">H42*G42</f>
        <v>2.3163750000000003</v>
      </c>
      <c r="J42" s="63"/>
      <c r="K42" s="105">
        <f>+$G$42</f>
        <v>3.0000000000000001E-3</v>
      </c>
      <c r="L42" s="90">
        <f>+L39</f>
        <v>772.12500000000011</v>
      </c>
      <c r="M42" s="71">
        <f t="shared" ref="M42:M52" si="7">L42*K42</f>
        <v>2.3163750000000003</v>
      </c>
      <c r="N42" s="63"/>
      <c r="O42" s="64">
        <f t="shared" ref="O42:O52" si="8">+M42-I42</f>
        <v>0</v>
      </c>
      <c r="P42" s="65">
        <f t="shared" si="3"/>
        <v>0</v>
      </c>
      <c r="Q42" s="66"/>
    </row>
    <row r="43" spans="1:17" x14ac:dyDescent="0.35">
      <c r="A43" s="17"/>
      <c r="B43" s="68" t="s">
        <v>39</v>
      </c>
      <c r="C43" s="58"/>
      <c r="D43" s="59" t="s">
        <v>28</v>
      </c>
      <c r="E43" s="58"/>
      <c r="F43" s="25"/>
      <c r="G43" s="105">
        <v>5.0000000000000001E-4</v>
      </c>
      <c r="H43" s="90">
        <f>+H39</f>
        <v>772.12500000000011</v>
      </c>
      <c r="I43" s="71">
        <f t="shared" si="6"/>
        <v>0.38606250000000009</v>
      </c>
      <c r="J43" s="63"/>
      <c r="K43" s="105">
        <f>+$G$43</f>
        <v>5.0000000000000001E-4</v>
      </c>
      <c r="L43" s="90">
        <f>+L39</f>
        <v>772.12500000000011</v>
      </c>
      <c r="M43" s="71">
        <f t="shared" si="7"/>
        <v>0.38606250000000009</v>
      </c>
      <c r="N43" s="63"/>
      <c r="O43" s="64">
        <f t="shared" si="8"/>
        <v>0</v>
      </c>
      <c r="P43" s="65">
        <f t="shared" si="3"/>
        <v>0</v>
      </c>
      <c r="Q43" s="66"/>
    </row>
    <row r="44" spans="1:17" x14ac:dyDescent="0.35">
      <c r="A44" s="17"/>
      <c r="B44" s="68" t="s">
        <v>40</v>
      </c>
      <c r="C44" s="58"/>
      <c r="D44" s="59" t="s">
        <v>28</v>
      </c>
      <c r="E44" s="58"/>
      <c r="F44" s="25"/>
      <c r="G44" s="105">
        <v>4.0000000000000002E-4</v>
      </c>
      <c r="H44" s="90">
        <f>+H39</f>
        <v>772.12500000000011</v>
      </c>
      <c r="I44" s="71">
        <f t="shared" si="6"/>
        <v>0.30885000000000007</v>
      </c>
      <c r="J44" s="63"/>
      <c r="K44" s="105">
        <f>+$G$44</f>
        <v>4.0000000000000002E-4</v>
      </c>
      <c r="L44" s="90">
        <f>+L39</f>
        <v>772.12500000000011</v>
      </c>
      <c r="M44" s="71">
        <f t="shared" si="7"/>
        <v>0.30885000000000007</v>
      </c>
      <c r="N44" s="63"/>
      <c r="O44" s="64">
        <f t="shared" si="8"/>
        <v>0</v>
      </c>
      <c r="P44" s="65">
        <f t="shared" si="3"/>
        <v>0</v>
      </c>
      <c r="Q44" s="66"/>
    </row>
    <row r="45" spans="1:17" x14ac:dyDescent="0.35">
      <c r="A45" s="17"/>
      <c r="B45" s="68" t="s">
        <v>41</v>
      </c>
      <c r="C45" s="58"/>
      <c r="D45" s="59" t="s">
        <v>19</v>
      </c>
      <c r="E45" s="58"/>
      <c r="F45" s="25"/>
      <c r="G45" s="106">
        <v>0.25</v>
      </c>
      <c r="H45" s="61">
        <v>1</v>
      </c>
      <c r="I45" s="62">
        <f t="shared" si="6"/>
        <v>0.25</v>
      </c>
      <c r="J45" s="63"/>
      <c r="K45" s="106">
        <f>+$G$45</f>
        <v>0.25</v>
      </c>
      <c r="L45" s="61">
        <v>1</v>
      </c>
      <c r="M45" s="62">
        <f t="shared" si="7"/>
        <v>0.25</v>
      </c>
      <c r="N45" s="63"/>
      <c r="O45" s="64">
        <f t="shared" si="8"/>
        <v>0</v>
      </c>
      <c r="P45" s="65">
        <f t="shared" si="3"/>
        <v>0</v>
      </c>
      <c r="Q45" s="66"/>
    </row>
    <row r="46" spans="1:17" x14ac:dyDescent="0.35">
      <c r="A46" s="17"/>
      <c r="B46" s="68" t="s">
        <v>42</v>
      </c>
      <c r="C46" s="58"/>
      <c r="D46" s="59" t="s">
        <v>28</v>
      </c>
      <c r="E46" s="58"/>
      <c r="F46" s="25"/>
      <c r="G46" s="105">
        <v>8.2000000000000003E-2</v>
      </c>
      <c r="H46" s="107">
        <f>$D$166*$G$18</f>
        <v>480</v>
      </c>
      <c r="I46" s="71">
        <f t="shared" si="6"/>
        <v>39.36</v>
      </c>
      <c r="J46" s="63"/>
      <c r="K46" s="105">
        <f>+$G$46</f>
        <v>8.2000000000000003E-2</v>
      </c>
      <c r="L46" s="90">
        <f t="shared" ref="L46:L52" si="9">$H46</f>
        <v>480</v>
      </c>
      <c r="M46" s="71">
        <f t="shared" si="7"/>
        <v>39.36</v>
      </c>
      <c r="N46" s="63"/>
      <c r="O46" s="64">
        <f t="shared" si="8"/>
        <v>0</v>
      </c>
      <c r="P46" s="65">
        <f t="shared" si="3"/>
        <v>0</v>
      </c>
      <c r="Q46" s="66"/>
    </row>
    <row r="47" spans="1:17" x14ac:dyDescent="0.35">
      <c r="A47" s="17"/>
      <c r="B47" s="68" t="s">
        <v>43</v>
      </c>
      <c r="C47" s="58"/>
      <c r="D47" s="59" t="s">
        <v>28</v>
      </c>
      <c r="E47" s="58"/>
      <c r="F47" s="25"/>
      <c r="G47" s="105">
        <v>0.113</v>
      </c>
      <c r="H47" s="108">
        <f>$D$167*$G$18</f>
        <v>135</v>
      </c>
      <c r="I47" s="71">
        <f t="shared" si="6"/>
        <v>15.255000000000001</v>
      </c>
      <c r="J47" s="63"/>
      <c r="K47" s="105">
        <f>+$G$47</f>
        <v>0.113</v>
      </c>
      <c r="L47" s="90">
        <f t="shared" si="9"/>
        <v>135</v>
      </c>
      <c r="M47" s="71">
        <f t="shared" si="7"/>
        <v>15.255000000000001</v>
      </c>
      <c r="N47" s="63"/>
      <c r="O47" s="64">
        <f t="shared" si="8"/>
        <v>0</v>
      </c>
      <c r="P47" s="65">
        <f t="shared" si="3"/>
        <v>0</v>
      </c>
      <c r="Q47" s="66"/>
    </row>
    <row r="48" spans="1:17" x14ac:dyDescent="0.35">
      <c r="A48" s="17"/>
      <c r="B48" s="68" t="s">
        <v>44</v>
      </c>
      <c r="C48" s="58"/>
      <c r="D48" s="59" t="s">
        <v>28</v>
      </c>
      <c r="E48" s="58"/>
      <c r="F48" s="25"/>
      <c r="G48" s="105">
        <v>0.17</v>
      </c>
      <c r="H48" s="107">
        <f>$D$168*$G$18</f>
        <v>135</v>
      </c>
      <c r="I48" s="71">
        <f t="shared" si="6"/>
        <v>22.950000000000003</v>
      </c>
      <c r="J48" s="63"/>
      <c r="K48" s="105">
        <f>+$G$48</f>
        <v>0.17</v>
      </c>
      <c r="L48" s="90">
        <f t="shared" si="9"/>
        <v>135</v>
      </c>
      <c r="M48" s="71">
        <f t="shared" si="7"/>
        <v>22.950000000000003</v>
      </c>
      <c r="N48" s="63"/>
      <c r="O48" s="64">
        <f t="shared" si="8"/>
        <v>0</v>
      </c>
      <c r="P48" s="65">
        <f t="shared" si="3"/>
        <v>0</v>
      </c>
      <c r="Q48" s="66"/>
    </row>
    <row r="49" spans="1:17" x14ac:dyDescent="0.35">
      <c r="A49" s="17"/>
      <c r="B49" s="68" t="s">
        <v>45</v>
      </c>
      <c r="C49" s="58"/>
      <c r="D49" s="59" t="s">
        <v>28</v>
      </c>
      <c r="E49" s="58"/>
      <c r="F49" s="25"/>
      <c r="G49" s="105">
        <v>9.8000000000000004E-2</v>
      </c>
      <c r="H49" s="90">
        <v>600</v>
      </c>
      <c r="I49" s="71">
        <f t="shared" si="6"/>
        <v>58.800000000000004</v>
      </c>
      <c r="J49" s="63"/>
      <c r="K49" s="105">
        <f>+$G$49</f>
        <v>9.8000000000000004E-2</v>
      </c>
      <c r="L49" s="90">
        <f t="shared" si="9"/>
        <v>600</v>
      </c>
      <c r="M49" s="71">
        <f t="shared" si="7"/>
        <v>58.800000000000004</v>
      </c>
      <c r="N49" s="63"/>
      <c r="O49" s="64">
        <f t="shared" si="8"/>
        <v>0</v>
      </c>
      <c r="P49" s="65">
        <f t="shared" si="3"/>
        <v>0</v>
      </c>
      <c r="Q49" s="66"/>
    </row>
    <row r="50" spans="1:17" x14ac:dyDescent="0.35">
      <c r="A50" s="17"/>
      <c r="B50" s="68" t="s">
        <v>46</v>
      </c>
      <c r="C50" s="58"/>
      <c r="D50" s="59" t="s">
        <v>28</v>
      </c>
      <c r="E50" s="58"/>
      <c r="F50" s="25"/>
      <c r="G50" s="105">
        <v>0.115</v>
      </c>
      <c r="H50" s="90">
        <v>150</v>
      </c>
      <c r="I50" s="71">
        <f t="shared" si="6"/>
        <v>17.25</v>
      </c>
      <c r="J50" s="63"/>
      <c r="K50" s="105">
        <f>+$G$50</f>
        <v>0.115</v>
      </c>
      <c r="L50" s="90">
        <f t="shared" si="9"/>
        <v>150</v>
      </c>
      <c r="M50" s="71">
        <f t="shared" si="7"/>
        <v>17.25</v>
      </c>
      <c r="N50" s="63"/>
      <c r="O50" s="64">
        <f t="shared" si="8"/>
        <v>0</v>
      </c>
      <c r="P50" s="65">
        <f t="shared" si="3"/>
        <v>0</v>
      </c>
      <c r="Q50" s="66"/>
    </row>
    <row r="51" spans="1:17" x14ac:dyDescent="0.35">
      <c r="A51" s="17"/>
      <c r="B51" s="68" t="s">
        <v>47</v>
      </c>
      <c r="C51" s="58"/>
      <c r="D51" s="59" t="s">
        <v>28</v>
      </c>
      <c r="E51" s="58"/>
      <c r="F51" s="25"/>
      <c r="G51" s="105">
        <v>9.6699999999999994E-2</v>
      </c>
      <c r="H51" s="90">
        <v>0</v>
      </c>
      <c r="I51" s="71">
        <f t="shared" si="6"/>
        <v>0</v>
      </c>
      <c r="J51" s="63"/>
      <c r="K51" s="105">
        <f>+$G$52</f>
        <v>9.6699999999999994E-2</v>
      </c>
      <c r="L51" s="90">
        <f t="shared" si="9"/>
        <v>0</v>
      </c>
      <c r="M51" s="71">
        <f t="shared" si="7"/>
        <v>0</v>
      </c>
      <c r="N51" s="63"/>
      <c r="O51" s="64">
        <f t="shared" si="8"/>
        <v>0</v>
      </c>
      <c r="P51" s="65" t="str">
        <f t="shared" si="3"/>
        <v/>
      </c>
      <c r="Q51" s="66"/>
    </row>
    <row r="52" spans="1:17" ht="15" thickBot="1" x14ac:dyDescent="0.4">
      <c r="A52" s="17"/>
      <c r="B52" s="109" t="s">
        <v>48</v>
      </c>
      <c r="C52" s="58"/>
      <c r="D52" s="59" t="s">
        <v>28</v>
      </c>
      <c r="E52" s="58"/>
      <c r="F52" s="25"/>
      <c r="G52" s="105">
        <f>G51</f>
        <v>9.6699999999999994E-2</v>
      </c>
      <c r="H52" s="90">
        <v>0</v>
      </c>
      <c r="I52" s="71">
        <f t="shared" si="6"/>
        <v>0</v>
      </c>
      <c r="J52" s="63"/>
      <c r="K52" s="105">
        <f>+$G$52</f>
        <v>9.6699999999999994E-2</v>
      </c>
      <c r="L52" s="90">
        <f t="shared" si="9"/>
        <v>0</v>
      </c>
      <c r="M52" s="71">
        <f t="shared" si="7"/>
        <v>0</v>
      </c>
      <c r="N52" s="63"/>
      <c r="O52" s="64">
        <f t="shared" si="8"/>
        <v>0</v>
      </c>
      <c r="P52" s="65" t="str">
        <f t="shared" si="3"/>
        <v/>
      </c>
      <c r="Q52" s="66"/>
    </row>
    <row r="53" spans="1:17" ht="15" thickBot="1" x14ac:dyDescent="0.4">
      <c r="A53" s="17"/>
      <c r="B53" s="110"/>
      <c r="C53" s="111"/>
      <c r="D53" s="112"/>
      <c r="E53" s="111"/>
      <c r="F53" s="113"/>
      <c r="G53" s="114"/>
      <c r="H53" s="115"/>
      <c r="I53" s="116"/>
      <c r="J53" s="117"/>
      <c r="K53" s="114"/>
      <c r="L53" s="115"/>
      <c r="M53" s="116"/>
      <c r="N53" s="117"/>
      <c r="O53" s="118"/>
      <c r="P53" s="119"/>
      <c r="Q53" s="66"/>
    </row>
    <row r="54" spans="1:17" x14ac:dyDescent="0.35">
      <c r="A54" s="17"/>
      <c r="B54" s="120" t="s">
        <v>49</v>
      </c>
      <c r="C54" s="58"/>
      <c r="D54" s="24"/>
      <c r="E54" s="58"/>
      <c r="F54" s="121"/>
      <c r="G54" s="122"/>
      <c r="H54" s="122"/>
      <c r="I54" s="123">
        <f>SUM(I42:I48,I41)</f>
        <v>136.17029609564372</v>
      </c>
      <c r="J54" s="124"/>
      <c r="K54" s="122"/>
      <c r="L54" s="122"/>
      <c r="M54" s="123">
        <f>SUM(M42:M48,M41)</f>
        <v>141.07533875000001</v>
      </c>
      <c r="N54" s="124"/>
      <c r="O54" s="125">
        <f>M54-I54</f>
        <v>4.9050426543562935</v>
      </c>
      <c r="P54" s="126">
        <f>IF(OR(I54=0,M54=0),"",(O54/I54))</f>
        <v>3.6021384949556652E-2</v>
      </c>
      <c r="Q54" s="66"/>
    </row>
    <row r="55" spans="1:17" x14ac:dyDescent="0.35">
      <c r="A55" s="17"/>
      <c r="B55" s="127" t="s">
        <v>50</v>
      </c>
      <c r="C55" s="58"/>
      <c r="D55" s="24"/>
      <c r="E55" s="58"/>
      <c r="F55" s="121"/>
      <c r="G55" s="128">
        <v>-0.17</v>
      </c>
      <c r="H55" s="129"/>
      <c r="I55" s="64">
        <f>+I54*G55</f>
        <v>-23.148950336259436</v>
      </c>
      <c r="J55" s="124"/>
      <c r="K55" s="128">
        <f>$G$55</f>
        <v>-0.17</v>
      </c>
      <c r="L55" s="129"/>
      <c r="M55" s="64">
        <f>+M54*K55</f>
        <v>-23.982807587500005</v>
      </c>
      <c r="N55" s="124"/>
      <c r="O55" s="64">
        <f>M55-I55</f>
        <v>-0.83385725124056975</v>
      </c>
      <c r="P55" s="65">
        <f>IF(OR(I55=0,M55=0),"",(O55/I55))</f>
        <v>3.6021384949556638E-2</v>
      </c>
      <c r="Q55" s="66"/>
    </row>
    <row r="56" spans="1:17" x14ac:dyDescent="0.35">
      <c r="A56" s="17"/>
      <c r="B56" s="130" t="s">
        <v>51</v>
      </c>
      <c r="C56" s="58"/>
      <c r="D56" s="24"/>
      <c r="E56" s="58"/>
      <c r="F56" s="131"/>
      <c r="G56" s="132">
        <v>0.13</v>
      </c>
      <c r="H56" s="70"/>
      <c r="I56" s="64">
        <f>I54*G56</f>
        <v>17.702138492433683</v>
      </c>
      <c r="J56" s="133"/>
      <c r="K56" s="132">
        <v>0.13</v>
      </c>
      <c r="L56" s="70"/>
      <c r="M56" s="64">
        <f>M54*K56</f>
        <v>18.339794037500003</v>
      </c>
      <c r="N56" s="133"/>
      <c r="O56" s="64">
        <f>M56-I56</f>
        <v>0.63765554506631972</v>
      </c>
      <c r="P56" s="65">
        <f>IF(OR(I56=0,M56=0),"",(O56/I56))</f>
        <v>3.6021384949556742E-2</v>
      </c>
      <c r="Q56" s="66"/>
    </row>
    <row r="57" spans="1:17" s="143" customFormat="1" ht="15" thickBot="1" x14ac:dyDescent="0.4">
      <c r="A57" s="134"/>
      <c r="B57" s="511" t="s">
        <v>52</v>
      </c>
      <c r="C57" s="511"/>
      <c r="D57" s="511"/>
      <c r="E57" s="135"/>
      <c r="F57" s="136"/>
      <c r="G57" s="137"/>
      <c r="H57" s="137"/>
      <c r="I57" s="138">
        <f>SUM(I54:I56)</f>
        <v>130.72348425181798</v>
      </c>
      <c r="J57" s="139"/>
      <c r="K57" s="137"/>
      <c r="L57" s="137"/>
      <c r="M57" s="138">
        <f>SUM(M54:M56)</f>
        <v>135.43232520000001</v>
      </c>
      <c r="N57" s="139"/>
      <c r="O57" s="140">
        <f>M57-I57</f>
        <v>4.7088409481820293</v>
      </c>
      <c r="P57" s="141">
        <f>IF(OR(I57=0,M57=0),"",(O57/I57))</f>
        <v>3.6021384949556555E-2</v>
      </c>
      <c r="Q57" s="142"/>
    </row>
    <row r="58" spans="1:17" ht="15" thickBot="1" x14ac:dyDescent="0.4">
      <c r="A58" s="144"/>
      <c r="B58" s="110" t="s">
        <v>53</v>
      </c>
      <c r="C58" s="145"/>
      <c r="D58" s="146"/>
      <c r="E58" s="145"/>
      <c r="F58" s="147"/>
      <c r="G58" s="148"/>
      <c r="H58" s="149"/>
      <c r="I58" s="150"/>
      <c r="J58" s="147"/>
      <c r="K58" s="148"/>
      <c r="L58" s="149"/>
      <c r="M58" s="150"/>
      <c r="N58" s="147"/>
      <c r="O58" s="151"/>
      <c r="P58" s="152"/>
      <c r="Q58" s="36"/>
    </row>
    <row r="59" spans="1:17" x14ac:dyDescent="0.35">
      <c r="A59" s="17"/>
      <c r="B59" s="17"/>
      <c r="C59" s="17"/>
      <c r="D59" s="24"/>
      <c r="E59" s="17"/>
      <c r="F59" s="17"/>
      <c r="G59" s="25"/>
      <c r="H59" s="25"/>
      <c r="I59" s="49"/>
      <c r="J59" s="25"/>
      <c r="K59" s="25"/>
      <c r="L59" s="25"/>
      <c r="M59" s="49"/>
      <c r="N59" s="25"/>
      <c r="O59" s="25"/>
      <c r="P59" s="25"/>
      <c r="Q59" s="36"/>
    </row>
    <row r="60" spans="1:17" x14ac:dyDescent="0.35">
      <c r="A60" s="17"/>
      <c r="B60" s="153" t="s">
        <v>54</v>
      </c>
      <c r="C60" s="17"/>
      <c r="D60" s="24"/>
      <c r="E60" s="17"/>
      <c r="F60" s="17"/>
      <c r="G60" s="154">
        <v>2.9499999999999998E-2</v>
      </c>
      <c r="H60" s="155"/>
      <c r="I60" s="155"/>
      <c r="J60" s="155"/>
      <c r="K60" s="154">
        <v>2.9499999999999998E-2</v>
      </c>
      <c r="L60" s="155"/>
      <c r="M60" s="155"/>
      <c r="N60" s="155"/>
      <c r="O60" s="156"/>
      <c r="P60" s="155"/>
      <c r="Q60" s="142"/>
    </row>
    <row r="61" spans="1:17" x14ac:dyDescent="0.35">
      <c r="A61" s="17"/>
      <c r="B61" s="17"/>
      <c r="C61" s="17"/>
      <c r="D61" s="24"/>
      <c r="E61" s="17"/>
      <c r="F61" s="17"/>
      <c r="G61" s="25"/>
      <c r="H61" s="25"/>
      <c r="I61" s="25"/>
      <c r="J61" s="25"/>
      <c r="K61" s="36"/>
      <c r="L61" s="36"/>
      <c r="M61" s="36"/>
      <c r="N61" s="36"/>
      <c r="O61" s="36"/>
      <c r="P61" s="36"/>
      <c r="Q61" s="36"/>
    </row>
    <row r="62" spans="1:17" ht="18" x14ac:dyDescent="0.4">
      <c r="A62" s="17"/>
      <c r="B62" s="521" t="s">
        <v>0</v>
      </c>
      <c r="C62" s="521"/>
      <c r="D62" s="521"/>
      <c r="E62" s="521"/>
      <c r="F62" s="521"/>
      <c r="G62" s="521"/>
      <c r="H62" s="521"/>
      <c r="I62" s="521"/>
      <c r="J62" s="521"/>
    </row>
    <row r="63" spans="1:17" ht="18" x14ac:dyDescent="0.4">
      <c r="A63" s="17"/>
      <c r="B63" s="521" t="s">
        <v>1</v>
      </c>
      <c r="C63" s="521"/>
      <c r="D63" s="521"/>
      <c r="E63" s="521"/>
      <c r="F63" s="521"/>
      <c r="G63" s="521"/>
      <c r="H63" s="521"/>
      <c r="I63" s="521"/>
      <c r="J63" s="521"/>
    </row>
    <row r="64" spans="1:17" x14ac:dyDescent="0.35">
      <c r="A64" s="17"/>
      <c r="B64" s="17"/>
      <c r="C64" s="17"/>
      <c r="D64" s="24"/>
      <c r="E64" s="17"/>
      <c r="F64" s="17"/>
      <c r="G64" s="25"/>
      <c r="H64" s="25"/>
    </row>
    <row r="65" spans="1:17" x14ac:dyDescent="0.35">
      <c r="A65" s="17"/>
      <c r="B65" s="17"/>
      <c r="C65" s="17"/>
      <c r="D65" s="24"/>
      <c r="E65" s="17"/>
      <c r="F65" s="17"/>
      <c r="G65" s="25"/>
      <c r="H65" s="25"/>
      <c r="M65" s="157"/>
      <c r="N65" s="158">
        <v>2</v>
      </c>
    </row>
    <row r="66" spans="1:17" ht="15.5" x14ac:dyDescent="0.35">
      <c r="A66" s="17"/>
      <c r="B66" s="26" t="s">
        <v>2</v>
      </c>
      <c r="C66" s="17"/>
      <c r="D66" s="522" t="s">
        <v>3</v>
      </c>
      <c r="E66" s="522"/>
      <c r="F66" s="522"/>
      <c r="G66" s="522"/>
      <c r="H66" s="522"/>
      <c r="I66" s="522"/>
      <c r="J66" s="522"/>
    </row>
    <row r="67" spans="1:17" ht="15.5" x14ac:dyDescent="0.35">
      <c r="A67" s="17"/>
      <c r="B67" s="28"/>
      <c r="C67" s="17"/>
      <c r="D67" s="29"/>
      <c r="E67" s="30"/>
      <c r="F67" s="31"/>
      <c r="G67" s="32"/>
      <c r="H67" s="32"/>
      <c r="I67" s="32"/>
      <c r="J67" s="32"/>
      <c r="K67" s="36"/>
      <c r="L67" s="36"/>
      <c r="M67" s="32"/>
      <c r="N67" s="36"/>
      <c r="O67" s="36"/>
      <c r="P67" s="36"/>
      <c r="Q67" s="36"/>
    </row>
    <row r="68" spans="1:17" ht="15.5" x14ac:dyDescent="0.35">
      <c r="A68" s="17"/>
      <c r="B68" s="26" t="s">
        <v>4</v>
      </c>
      <c r="C68" s="17"/>
      <c r="D68" s="38" t="s">
        <v>5</v>
      </c>
      <c r="E68" s="30"/>
      <c r="F68" s="31"/>
      <c r="G68" s="36"/>
      <c r="H68" s="32"/>
      <c r="I68" s="39"/>
      <c r="J68" s="32"/>
      <c r="K68" s="42"/>
      <c r="L68" s="36"/>
      <c r="M68" s="39"/>
      <c r="N68" s="36"/>
      <c r="O68" s="40"/>
      <c r="P68" s="41"/>
      <c r="Q68" s="36"/>
    </row>
    <row r="69" spans="1:17" ht="15.5" x14ac:dyDescent="0.35">
      <c r="A69" s="17"/>
      <c r="B69" s="28"/>
      <c r="C69" s="17"/>
      <c r="D69" s="29"/>
      <c r="E69" s="30"/>
      <c r="F69" s="30"/>
      <c r="G69" s="29"/>
      <c r="H69" s="29"/>
      <c r="I69" s="29"/>
      <c r="J69" s="29"/>
    </row>
    <row r="70" spans="1:17" x14ac:dyDescent="0.35">
      <c r="A70" s="17"/>
      <c r="B70" s="43"/>
      <c r="C70" s="17"/>
      <c r="D70" s="44" t="s">
        <v>6</v>
      </c>
      <c r="E70" s="45"/>
      <c r="F70" s="17"/>
      <c r="G70" s="46">
        <v>212</v>
      </c>
      <c r="H70" s="47" t="s">
        <v>7</v>
      </c>
      <c r="I70" s="25"/>
      <c r="J70" s="25"/>
    </row>
    <row r="71" spans="1:17" x14ac:dyDescent="0.35">
      <c r="A71" s="17"/>
      <c r="B71" s="43"/>
      <c r="C71" s="17"/>
      <c r="D71" s="24"/>
      <c r="E71" s="17"/>
      <c r="F71" s="17"/>
      <c r="G71" s="25"/>
      <c r="H71" s="25"/>
      <c r="I71" s="49"/>
      <c r="J71" s="25"/>
    </row>
    <row r="72" spans="1:17" x14ac:dyDescent="0.35">
      <c r="A72" s="17"/>
      <c r="B72" s="43"/>
      <c r="C72" s="17"/>
      <c r="D72" s="44"/>
      <c r="E72" s="50"/>
      <c r="F72" s="17"/>
      <c r="G72" s="512" t="str">
        <f>G20</f>
        <v>2022 Board-Approved</v>
      </c>
      <c r="H72" s="520"/>
      <c r="I72" s="513"/>
      <c r="J72" s="25"/>
      <c r="K72" s="512" t="str">
        <f>K20</f>
        <v>2023 Proposed</v>
      </c>
      <c r="L72" s="520"/>
      <c r="M72" s="513"/>
      <c r="N72" s="25"/>
      <c r="O72" s="512" t="s">
        <v>10</v>
      </c>
      <c r="P72" s="513"/>
      <c r="Q72" s="36"/>
    </row>
    <row r="73" spans="1:17" ht="15" customHeight="1" x14ac:dyDescent="0.35">
      <c r="A73" s="17"/>
      <c r="B73" s="43"/>
      <c r="C73" s="17"/>
      <c r="D73" s="514" t="s">
        <v>11</v>
      </c>
      <c r="E73" s="51"/>
      <c r="F73" s="17"/>
      <c r="G73" s="52" t="s">
        <v>12</v>
      </c>
      <c r="H73" s="53" t="s">
        <v>13</v>
      </c>
      <c r="I73" s="54" t="s">
        <v>14</v>
      </c>
      <c r="J73" s="25"/>
      <c r="K73" s="52" t="s">
        <v>12</v>
      </c>
      <c r="L73" s="53" t="s">
        <v>13</v>
      </c>
      <c r="M73" s="54" t="s">
        <v>14</v>
      </c>
      <c r="N73" s="25"/>
      <c r="O73" s="516" t="s">
        <v>15</v>
      </c>
      <c r="P73" s="518" t="s">
        <v>16</v>
      </c>
      <c r="Q73" s="36"/>
    </row>
    <row r="74" spans="1:17" x14ac:dyDescent="0.35">
      <c r="A74" s="17"/>
      <c r="B74" s="159"/>
      <c r="C74" s="17"/>
      <c r="D74" s="515"/>
      <c r="E74" s="51"/>
      <c r="F74" s="17"/>
      <c r="G74" s="55" t="s">
        <v>17</v>
      </c>
      <c r="H74" s="56"/>
      <c r="I74" s="56" t="s">
        <v>17</v>
      </c>
      <c r="J74" s="25"/>
      <c r="K74" s="55" t="s">
        <v>17</v>
      </c>
      <c r="L74" s="56"/>
      <c r="M74" s="56" t="s">
        <v>17</v>
      </c>
      <c r="N74" s="25"/>
      <c r="O74" s="517"/>
      <c r="P74" s="519"/>
      <c r="Q74" s="36"/>
    </row>
    <row r="75" spans="1:17" x14ac:dyDescent="0.35">
      <c r="A75" s="17"/>
      <c r="B75" s="68" t="s">
        <v>18</v>
      </c>
      <c r="C75" s="58"/>
      <c r="D75" s="59" t="s">
        <v>19</v>
      </c>
      <c r="E75" s="58"/>
      <c r="F75" s="25"/>
      <c r="G75" s="60">
        <v>40.700000000000003</v>
      </c>
      <c r="H75" s="61">
        <v>1</v>
      </c>
      <c r="I75" s="62">
        <f t="shared" ref="I75:I83" si="10">H75*G75</f>
        <v>40.700000000000003</v>
      </c>
      <c r="J75" s="63"/>
      <c r="K75" s="60">
        <v>43.27</v>
      </c>
      <c r="L75" s="61">
        <v>1</v>
      </c>
      <c r="M75" s="62">
        <f t="shared" ref="M75:M83" si="11">L75*K75</f>
        <v>43.27</v>
      </c>
      <c r="N75" s="63"/>
      <c r="O75" s="64">
        <f t="shared" ref="O75:O104" si="12">M75-I75</f>
        <v>2.5700000000000003</v>
      </c>
      <c r="P75" s="65">
        <f t="shared" ref="P75:P104" si="13">IF(OR(I75=0,M75=0),"",(O75/I75))</f>
        <v>6.3144963144963151E-2</v>
      </c>
      <c r="Q75" s="66"/>
    </row>
    <row r="76" spans="1:17" x14ac:dyDescent="0.35">
      <c r="A76" s="17"/>
      <c r="B76" s="68" t="s">
        <v>20</v>
      </c>
      <c r="C76" s="58"/>
      <c r="D76" s="59" t="s">
        <v>19</v>
      </c>
      <c r="E76" s="58"/>
      <c r="F76" s="25"/>
      <c r="G76" s="69">
        <v>0.48</v>
      </c>
      <c r="H76" s="70">
        <v>1</v>
      </c>
      <c r="I76" s="71">
        <f t="shared" si="10"/>
        <v>0.48</v>
      </c>
      <c r="J76" s="63"/>
      <c r="K76" s="69">
        <v>0</v>
      </c>
      <c r="L76" s="70">
        <v>1</v>
      </c>
      <c r="M76" s="71">
        <f t="shared" si="11"/>
        <v>0</v>
      </c>
      <c r="N76" s="63"/>
      <c r="O76" s="64">
        <f t="shared" si="12"/>
        <v>-0.48</v>
      </c>
      <c r="P76" s="65" t="str">
        <f t="shared" si="13"/>
        <v/>
      </c>
      <c r="Q76" s="66"/>
    </row>
    <row r="77" spans="1:17" x14ac:dyDescent="0.35">
      <c r="A77" s="17"/>
      <c r="B77" s="68" t="s">
        <v>21</v>
      </c>
      <c r="C77" s="58"/>
      <c r="D77" s="59" t="s">
        <v>19</v>
      </c>
      <c r="E77" s="58"/>
      <c r="F77" s="25"/>
      <c r="G77" s="69">
        <v>-0.02</v>
      </c>
      <c r="H77" s="70">
        <v>1</v>
      </c>
      <c r="I77" s="71">
        <f t="shared" si="10"/>
        <v>-0.02</v>
      </c>
      <c r="J77" s="63"/>
      <c r="K77" s="69">
        <v>-0.02</v>
      </c>
      <c r="L77" s="70">
        <v>1</v>
      </c>
      <c r="M77" s="71">
        <f t="shared" si="11"/>
        <v>-0.02</v>
      </c>
      <c r="N77" s="63"/>
      <c r="O77" s="64">
        <f t="shared" si="12"/>
        <v>0</v>
      </c>
      <c r="P77" s="65">
        <f t="shared" si="13"/>
        <v>0</v>
      </c>
      <c r="Q77" s="66"/>
    </row>
    <row r="78" spans="1:17" x14ac:dyDescent="0.35">
      <c r="A78" s="17"/>
      <c r="B78" s="68" t="s">
        <v>22</v>
      </c>
      <c r="C78" s="58"/>
      <c r="D78" s="59" t="s">
        <v>19</v>
      </c>
      <c r="E78" s="58"/>
      <c r="F78" s="25"/>
      <c r="G78" s="69">
        <v>-0.01</v>
      </c>
      <c r="H78" s="61">
        <v>1</v>
      </c>
      <c r="I78" s="71">
        <f t="shared" si="10"/>
        <v>-0.01</v>
      </c>
      <c r="J78" s="63"/>
      <c r="K78" s="69">
        <v>-0.01</v>
      </c>
      <c r="L78" s="61">
        <v>1</v>
      </c>
      <c r="M78" s="71">
        <f t="shared" si="11"/>
        <v>-0.01</v>
      </c>
      <c r="N78" s="63"/>
      <c r="O78" s="64">
        <f t="shared" si="12"/>
        <v>0</v>
      </c>
      <c r="P78" s="65">
        <f t="shared" si="13"/>
        <v>0</v>
      </c>
      <c r="Q78" s="66"/>
    </row>
    <row r="79" spans="1:17" x14ac:dyDescent="0.35">
      <c r="A79" s="17"/>
      <c r="B79" s="68" t="s">
        <v>55</v>
      </c>
      <c r="C79" s="58"/>
      <c r="D79" s="59" t="s">
        <v>19</v>
      </c>
      <c r="E79" s="58"/>
      <c r="F79" s="25"/>
      <c r="G79" s="69">
        <v>0</v>
      </c>
      <c r="H79" s="70">
        <v>1</v>
      </c>
      <c r="I79" s="71">
        <f t="shared" si="10"/>
        <v>0</v>
      </c>
      <c r="J79" s="63"/>
      <c r="K79" s="69">
        <v>-2.17</v>
      </c>
      <c r="L79" s="70">
        <v>1</v>
      </c>
      <c r="M79" s="71">
        <f t="shared" si="11"/>
        <v>-2.17</v>
      </c>
      <c r="N79" s="63"/>
      <c r="O79" s="64">
        <f t="shared" si="12"/>
        <v>-2.17</v>
      </c>
      <c r="P79" s="65" t="str">
        <f t="shared" si="13"/>
        <v/>
      </c>
      <c r="Q79" s="66"/>
    </row>
    <row r="80" spans="1:17" x14ac:dyDescent="0.35">
      <c r="A80" s="17"/>
      <c r="B80" s="68" t="s">
        <v>24</v>
      </c>
      <c r="C80" s="58"/>
      <c r="D80" s="59" t="s">
        <v>19</v>
      </c>
      <c r="E80" s="58"/>
      <c r="F80" s="25"/>
      <c r="G80" s="69">
        <v>0</v>
      </c>
      <c r="H80" s="70">
        <v>1</v>
      </c>
      <c r="I80" s="71">
        <f t="shared" si="10"/>
        <v>0</v>
      </c>
      <c r="J80" s="63"/>
      <c r="K80" s="69">
        <v>-0.31</v>
      </c>
      <c r="L80" s="70">
        <v>1</v>
      </c>
      <c r="M80" s="71">
        <f t="shared" si="11"/>
        <v>-0.31</v>
      </c>
      <c r="N80" s="63"/>
      <c r="O80" s="64">
        <f t="shared" si="12"/>
        <v>-0.31</v>
      </c>
      <c r="P80" s="65" t="str">
        <f t="shared" si="13"/>
        <v/>
      </c>
      <c r="Q80" s="66"/>
    </row>
    <row r="81" spans="1:17" x14ac:dyDescent="0.35">
      <c r="A81" s="17"/>
      <c r="B81" s="68" t="s">
        <v>25</v>
      </c>
      <c r="C81" s="58"/>
      <c r="D81" s="59" t="s">
        <v>19</v>
      </c>
      <c r="E81" s="58"/>
      <c r="F81" s="25"/>
      <c r="G81" s="69">
        <v>-1.81</v>
      </c>
      <c r="H81" s="70">
        <v>1</v>
      </c>
      <c r="I81" s="71">
        <f t="shared" si="10"/>
        <v>-1.81</v>
      </c>
      <c r="J81" s="63"/>
      <c r="K81" s="69">
        <v>0</v>
      </c>
      <c r="L81" s="70">
        <v>1</v>
      </c>
      <c r="M81" s="71">
        <f t="shared" si="11"/>
        <v>0</v>
      </c>
      <c r="N81" s="63"/>
      <c r="O81" s="64">
        <f t="shared" si="12"/>
        <v>1.81</v>
      </c>
      <c r="P81" s="65" t="str">
        <f t="shared" si="13"/>
        <v/>
      </c>
      <c r="Q81" s="66"/>
    </row>
    <row r="82" spans="1:17" x14ac:dyDescent="0.35">
      <c r="A82" s="17"/>
      <c r="B82" s="68" t="s">
        <v>26</v>
      </c>
      <c r="C82" s="58"/>
      <c r="D82" s="59" t="s">
        <v>19</v>
      </c>
      <c r="E82" s="58"/>
      <c r="F82" s="25"/>
      <c r="G82" s="69">
        <v>-0.1</v>
      </c>
      <c r="H82" s="70">
        <v>1</v>
      </c>
      <c r="I82" s="71">
        <f t="shared" si="10"/>
        <v>-0.1</v>
      </c>
      <c r="J82" s="63"/>
      <c r="K82" s="69">
        <v>-0.1</v>
      </c>
      <c r="L82" s="70">
        <v>1</v>
      </c>
      <c r="M82" s="71">
        <f t="shared" si="11"/>
        <v>-0.1</v>
      </c>
      <c r="N82" s="63"/>
      <c r="O82" s="64">
        <f t="shared" si="12"/>
        <v>0</v>
      </c>
      <c r="P82" s="65">
        <f t="shared" si="13"/>
        <v>0</v>
      </c>
      <c r="Q82" s="66"/>
    </row>
    <row r="83" spans="1:17" x14ac:dyDescent="0.35">
      <c r="A83" s="17"/>
      <c r="B83" s="68" t="s">
        <v>27</v>
      </c>
      <c r="C83" s="58"/>
      <c r="D83" s="59" t="s">
        <v>28</v>
      </c>
      <c r="E83" s="58"/>
      <c r="F83" s="25"/>
      <c r="G83" s="72">
        <f>G31</f>
        <v>0</v>
      </c>
      <c r="H83" s="73">
        <f>+$G$70</f>
        <v>212</v>
      </c>
      <c r="I83" s="62">
        <f t="shared" si="10"/>
        <v>0</v>
      </c>
      <c r="J83" s="63"/>
      <c r="K83" s="72"/>
      <c r="L83" s="73">
        <f>+$G$70</f>
        <v>212</v>
      </c>
      <c r="M83" s="62">
        <f t="shared" si="11"/>
        <v>0</v>
      </c>
      <c r="N83" s="63"/>
      <c r="O83" s="64">
        <f t="shared" si="12"/>
        <v>0</v>
      </c>
      <c r="P83" s="65" t="str">
        <f t="shared" si="13"/>
        <v/>
      </c>
      <c r="Q83" s="66"/>
    </row>
    <row r="84" spans="1:17" s="87" customFormat="1" x14ac:dyDescent="0.35">
      <c r="A84" s="75"/>
      <c r="B84" s="160" t="s">
        <v>29</v>
      </c>
      <c r="C84" s="77"/>
      <c r="D84" s="78"/>
      <c r="E84" s="77"/>
      <c r="F84" s="79"/>
      <c r="G84" s="80"/>
      <c r="H84" s="81"/>
      <c r="I84" s="82">
        <f>SUM(I75:I83)</f>
        <v>39.239999999999995</v>
      </c>
      <c r="J84" s="83"/>
      <c r="K84" s="80"/>
      <c r="L84" s="81"/>
      <c r="M84" s="82">
        <f>SUM(M75:M83)</f>
        <v>40.659999999999997</v>
      </c>
      <c r="N84" s="83"/>
      <c r="O84" s="84">
        <f t="shared" si="12"/>
        <v>1.4200000000000017</v>
      </c>
      <c r="P84" s="85">
        <f t="shared" si="13"/>
        <v>3.618756371049954E-2</v>
      </c>
      <c r="Q84" s="86"/>
    </row>
    <row r="85" spans="1:17" x14ac:dyDescent="0.35">
      <c r="A85" s="17"/>
      <c r="B85" s="68" t="s">
        <v>30</v>
      </c>
      <c r="C85" s="58"/>
      <c r="D85" s="59" t="s">
        <v>28</v>
      </c>
      <c r="E85" s="58"/>
      <c r="F85" s="25"/>
      <c r="G85" s="88">
        <f>IF(ISBLANK($D68)=TRUE, 0, IF($D68="TOU", $D$166*G98+$D$167*G99+$D$168*G100, IF(AND($D68="non-TOU", H102&gt;0), G102,G101)))</f>
        <v>0.10342000000000001</v>
      </c>
      <c r="H85" s="73">
        <f>$G$70*(1+G112)-$G$70</f>
        <v>6.2540000000000191</v>
      </c>
      <c r="I85" s="71">
        <f>H85*G85</f>
        <v>0.646788680000002</v>
      </c>
      <c r="J85" s="63"/>
      <c r="K85" s="88">
        <f>IF(ISBLANK($D68)=TRUE, 0, IF($D68="TOU", $D$166*K98+$D$167*K99+$D$168*K100, IF(AND($D68="non-TOU", L102&gt;0), K102,K101)))</f>
        <v>0.10342000000000001</v>
      </c>
      <c r="L85" s="73">
        <f>$G$70*(1+K112)-$G$70</f>
        <v>6.2540000000000191</v>
      </c>
      <c r="M85" s="71">
        <f>L85*K85</f>
        <v>0.646788680000002</v>
      </c>
      <c r="N85" s="63"/>
      <c r="O85" s="64">
        <f t="shared" si="12"/>
        <v>0</v>
      </c>
      <c r="P85" s="65">
        <f t="shared" si="13"/>
        <v>0</v>
      </c>
      <c r="Q85" s="66"/>
    </row>
    <row r="86" spans="1:17" x14ac:dyDescent="0.35">
      <c r="A86" s="17"/>
      <c r="B86" s="68" t="str">
        <f>B34</f>
        <v>Rate Rider for Disposition of Deferral/Variance Accounts (2021) - effective until December 31, 2023</v>
      </c>
      <c r="C86" s="58"/>
      <c r="D86" s="59" t="s">
        <v>28</v>
      </c>
      <c r="E86" s="58"/>
      <c r="F86" s="25"/>
      <c r="G86" s="89">
        <v>0</v>
      </c>
      <c r="H86" s="90">
        <f>$G$70</f>
        <v>212</v>
      </c>
      <c r="I86" s="71">
        <f t="shared" ref="I86:I88" si="14">H86*G86</f>
        <v>0</v>
      </c>
      <c r="J86" s="63"/>
      <c r="K86" s="89">
        <v>3.1900000000000001E-3</v>
      </c>
      <c r="L86" s="90">
        <f>$G$70</f>
        <v>212</v>
      </c>
      <c r="M86" s="71">
        <f>L86*K86</f>
        <v>0.67627999999999999</v>
      </c>
      <c r="N86" s="63"/>
      <c r="O86" s="64">
        <f>M86-I86</f>
        <v>0.67627999999999999</v>
      </c>
      <c r="P86" s="65" t="str">
        <f t="shared" si="13"/>
        <v/>
      </c>
      <c r="Q86" s="66"/>
    </row>
    <row r="87" spans="1:17" x14ac:dyDescent="0.35">
      <c r="A87" s="17"/>
      <c r="B87" s="68" t="str">
        <f>B35</f>
        <v>Rate Rider for Disposition of Capacity Based Recovery Account (2021) - Applicable only for Class B Customers - effective until December 31, 2023</v>
      </c>
      <c r="C87" s="58"/>
      <c r="D87" s="59" t="s">
        <v>28</v>
      </c>
      <c r="E87" s="58"/>
      <c r="F87" s="25"/>
      <c r="G87" s="89">
        <v>0</v>
      </c>
      <c r="H87" s="90">
        <f>$G$70</f>
        <v>212</v>
      </c>
      <c r="I87" s="71">
        <f t="shared" si="14"/>
        <v>0</v>
      </c>
      <c r="J87" s="63"/>
      <c r="K87" s="89">
        <v>-1.4999999999999999E-4</v>
      </c>
      <c r="L87" s="90">
        <f>$G$70</f>
        <v>212</v>
      </c>
      <c r="M87" s="71">
        <f>L87*K87</f>
        <v>-3.1799999999999995E-2</v>
      </c>
      <c r="N87" s="63"/>
      <c r="O87" s="64">
        <f>M87-I87</f>
        <v>-3.1799999999999995E-2</v>
      </c>
      <c r="P87" s="65" t="str">
        <f t="shared" si="13"/>
        <v/>
      </c>
      <c r="Q87" s="66"/>
    </row>
    <row r="88" spans="1:17" x14ac:dyDescent="0.35">
      <c r="A88" s="17"/>
      <c r="B88" s="68" t="str">
        <f>B36</f>
        <v>Rate Rider for Disposition of Global Adjustment Account (2021) - Applicable only for Non-RPP Customers - effective until December 31, 2023</v>
      </c>
      <c r="C88" s="58"/>
      <c r="D88" s="59" t="s">
        <v>28</v>
      </c>
      <c r="E88" s="58"/>
      <c r="F88" s="25"/>
      <c r="G88" s="89">
        <v>0</v>
      </c>
      <c r="H88" s="90"/>
      <c r="I88" s="71">
        <f t="shared" si="14"/>
        <v>0</v>
      </c>
      <c r="J88" s="63"/>
      <c r="K88" s="89">
        <v>-2.5100000000000001E-3</v>
      </c>
      <c r="L88" s="90"/>
      <c r="M88" s="71">
        <f t="shared" ref="M88" si="15">L88*K88</f>
        <v>0</v>
      </c>
      <c r="N88" s="63"/>
      <c r="O88" s="64">
        <f>M88-I88</f>
        <v>0</v>
      </c>
      <c r="P88" s="65" t="str">
        <f t="shared" si="13"/>
        <v/>
      </c>
      <c r="Q88" s="66"/>
    </row>
    <row r="89" spans="1:17" x14ac:dyDescent="0.35">
      <c r="A89" s="17"/>
      <c r="B89" s="68" t="str">
        <f>B37</f>
        <v>Rate Rider for Smart Metering Entity Charge - effective until December 31, 2027</v>
      </c>
      <c r="C89" s="58"/>
      <c r="D89" s="59" t="s">
        <v>19</v>
      </c>
      <c r="E89" s="58"/>
      <c r="F89" s="25"/>
      <c r="G89" s="91">
        <f>G37</f>
        <v>0.42</v>
      </c>
      <c r="H89" s="61">
        <v>1</v>
      </c>
      <c r="I89" s="71">
        <f>H89*G89</f>
        <v>0.42</v>
      </c>
      <c r="J89" s="63"/>
      <c r="K89" s="91">
        <f>K37</f>
        <v>0.42</v>
      </c>
      <c r="L89" s="61">
        <f>1</f>
        <v>1</v>
      </c>
      <c r="M89" s="71">
        <f>L89*K89</f>
        <v>0.42</v>
      </c>
      <c r="N89" s="63"/>
      <c r="O89" s="64">
        <f t="shared" si="12"/>
        <v>0</v>
      </c>
      <c r="P89" s="65">
        <f t="shared" si="13"/>
        <v>0</v>
      </c>
      <c r="Q89" s="66"/>
    </row>
    <row r="90" spans="1:17" s="87" customFormat="1" x14ac:dyDescent="0.35">
      <c r="A90" s="75"/>
      <c r="B90" s="92" t="s">
        <v>34</v>
      </c>
      <c r="C90" s="93"/>
      <c r="D90" s="94"/>
      <c r="E90" s="93"/>
      <c r="F90" s="79"/>
      <c r="G90" s="95"/>
      <c r="H90" s="96"/>
      <c r="I90" s="97">
        <f>SUM(I85:I89)+I84</f>
        <v>40.306788679999997</v>
      </c>
      <c r="J90" s="83"/>
      <c r="K90" s="95"/>
      <c r="L90" s="96"/>
      <c r="M90" s="97">
        <f>SUM(M85:M89)+M84</f>
        <v>42.37126868</v>
      </c>
      <c r="N90" s="83"/>
      <c r="O90" s="84">
        <f t="shared" si="12"/>
        <v>2.0644800000000032</v>
      </c>
      <c r="P90" s="85">
        <f t="shared" si="13"/>
        <v>5.1219163510894797E-2</v>
      </c>
      <c r="Q90" s="86"/>
    </row>
    <row r="91" spans="1:17" x14ac:dyDescent="0.35">
      <c r="A91" s="17"/>
      <c r="B91" s="98" t="s">
        <v>35</v>
      </c>
      <c r="C91" s="25"/>
      <c r="D91" s="59" t="s">
        <v>28</v>
      </c>
      <c r="E91" s="25"/>
      <c r="F91" s="25"/>
      <c r="G91" s="72">
        <f>+G39</f>
        <v>1.0416855437046329E-2</v>
      </c>
      <c r="H91" s="99">
        <f>$G$70*(1+G112)</f>
        <v>218.25400000000002</v>
      </c>
      <c r="I91" s="62">
        <f>H91*G91</f>
        <v>2.2735203665571095</v>
      </c>
      <c r="J91" s="63"/>
      <c r="K91" s="72">
        <f>K39</f>
        <v>1.158E-2</v>
      </c>
      <c r="L91" s="99">
        <f>$G$70*(1+K112)</f>
        <v>218.25400000000002</v>
      </c>
      <c r="M91" s="62">
        <f>L91*K91</f>
        <v>2.5273813200000004</v>
      </c>
      <c r="N91" s="63"/>
      <c r="O91" s="64">
        <f t="shared" si="12"/>
        <v>0.25386095344289084</v>
      </c>
      <c r="P91" s="65">
        <f t="shared" si="13"/>
        <v>0.11165985454853149</v>
      </c>
      <c r="Q91" s="66"/>
    </row>
    <row r="92" spans="1:17" x14ac:dyDescent="0.35">
      <c r="A92" s="17"/>
      <c r="B92" s="98" t="s">
        <v>36</v>
      </c>
      <c r="C92" s="25"/>
      <c r="D92" s="59" t="s">
        <v>28</v>
      </c>
      <c r="E92" s="25"/>
      <c r="F92" s="25"/>
      <c r="G92" s="72">
        <f>+G40</f>
        <v>6.932461183505656E-3</v>
      </c>
      <c r="H92" s="100">
        <f>+H91</f>
        <v>218.25400000000002</v>
      </c>
      <c r="I92" s="62">
        <f>H92*G92</f>
        <v>1.5130373831448436</v>
      </c>
      <c r="J92" s="63"/>
      <c r="K92" s="72">
        <f>K40</f>
        <v>7.3299999999999997E-3</v>
      </c>
      <c r="L92" s="100">
        <f>+L91</f>
        <v>218.25400000000002</v>
      </c>
      <c r="M92" s="62">
        <f>L92*K92</f>
        <v>1.5998018200000002</v>
      </c>
      <c r="N92" s="63"/>
      <c r="O92" s="64">
        <f t="shared" si="12"/>
        <v>8.6764436855156557E-2</v>
      </c>
      <c r="P92" s="65">
        <f t="shared" si="13"/>
        <v>5.7344542720297459E-2</v>
      </c>
      <c r="Q92" s="66"/>
    </row>
    <row r="93" spans="1:17" s="87" customFormat="1" x14ac:dyDescent="0.35">
      <c r="A93" s="75"/>
      <c r="B93" s="92" t="s">
        <v>37</v>
      </c>
      <c r="C93" s="77"/>
      <c r="D93" s="94"/>
      <c r="E93" s="77"/>
      <c r="F93" s="101"/>
      <c r="G93" s="102"/>
      <c r="H93" s="103"/>
      <c r="I93" s="97">
        <f>SUM(I90:I92)</f>
        <v>44.093346429701946</v>
      </c>
      <c r="J93" s="104"/>
      <c r="K93" s="102"/>
      <c r="L93" s="103"/>
      <c r="M93" s="97">
        <f>SUM(M90:M92)</f>
        <v>46.498451820000007</v>
      </c>
      <c r="N93" s="104"/>
      <c r="O93" s="84">
        <f t="shared" si="12"/>
        <v>2.4051053902980613</v>
      </c>
      <c r="P93" s="85">
        <f t="shared" si="13"/>
        <v>5.4545766766251738E-2</v>
      </c>
      <c r="Q93" s="86"/>
    </row>
    <row r="94" spans="1:17" x14ac:dyDescent="0.35">
      <c r="A94" s="17"/>
      <c r="B94" s="58" t="s">
        <v>38</v>
      </c>
      <c r="C94" s="58"/>
      <c r="D94" s="59" t="s">
        <v>28</v>
      </c>
      <c r="E94" s="58"/>
      <c r="F94" s="25"/>
      <c r="G94" s="105">
        <f>+$G$42</f>
        <v>3.0000000000000001E-3</v>
      </c>
      <c r="H94" s="90">
        <f>+H91</f>
        <v>218.25400000000002</v>
      </c>
      <c r="I94" s="71">
        <f t="shared" ref="I94:I104" si="16">H94*G94</f>
        <v>0.65476200000000007</v>
      </c>
      <c r="J94" s="63"/>
      <c r="K94" s="105">
        <f>+$G$42</f>
        <v>3.0000000000000001E-3</v>
      </c>
      <c r="L94" s="90">
        <f>+L91</f>
        <v>218.25400000000002</v>
      </c>
      <c r="M94" s="71">
        <f t="shared" ref="M94:M104" si="17">L94*K94</f>
        <v>0.65476200000000007</v>
      </c>
      <c r="N94" s="63"/>
      <c r="O94" s="64">
        <f t="shared" si="12"/>
        <v>0</v>
      </c>
      <c r="P94" s="65">
        <f t="shared" si="13"/>
        <v>0</v>
      </c>
      <c r="Q94" s="66"/>
    </row>
    <row r="95" spans="1:17" x14ac:dyDescent="0.35">
      <c r="A95" s="17"/>
      <c r="B95" s="58" t="s">
        <v>39</v>
      </c>
      <c r="C95" s="58"/>
      <c r="D95" s="59" t="s">
        <v>28</v>
      </c>
      <c r="E95" s="58"/>
      <c r="F95" s="25"/>
      <c r="G95" s="105">
        <f>+$G$43</f>
        <v>5.0000000000000001E-4</v>
      </c>
      <c r="H95" s="90">
        <f>+H91</f>
        <v>218.25400000000002</v>
      </c>
      <c r="I95" s="71">
        <f t="shared" si="16"/>
        <v>0.10912700000000002</v>
      </c>
      <c r="J95" s="63"/>
      <c r="K95" s="105">
        <f>+$G$43</f>
        <v>5.0000000000000001E-4</v>
      </c>
      <c r="L95" s="90">
        <f>+L91</f>
        <v>218.25400000000002</v>
      </c>
      <c r="M95" s="71">
        <f t="shared" si="17"/>
        <v>0.10912700000000002</v>
      </c>
      <c r="N95" s="63"/>
      <c r="O95" s="64">
        <f t="shared" si="12"/>
        <v>0</v>
      </c>
      <c r="P95" s="65">
        <f t="shared" si="13"/>
        <v>0</v>
      </c>
      <c r="Q95" s="66"/>
    </row>
    <row r="96" spans="1:17" x14ac:dyDescent="0.35">
      <c r="A96" s="17"/>
      <c r="B96" s="58" t="s">
        <v>40</v>
      </c>
      <c r="C96" s="58"/>
      <c r="D96" s="59" t="s">
        <v>28</v>
      </c>
      <c r="E96" s="58"/>
      <c r="F96" s="25"/>
      <c r="G96" s="105">
        <f>+$G$44</f>
        <v>4.0000000000000002E-4</v>
      </c>
      <c r="H96" s="90">
        <f>+H91</f>
        <v>218.25400000000002</v>
      </c>
      <c r="I96" s="71">
        <f t="shared" si="16"/>
        <v>8.7301600000000007E-2</v>
      </c>
      <c r="J96" s="63"/>
      <c r="K96" s="105">
        <f>+$G$44</f>
        <v>4.0000000000000002E-4</v>
      </c>
      <c r="L96" s="90">
        <f>+L91</f>
        <v>218.25400000000002</v>
      </c>
      <c r="M96" s="71">
        <f t="shared" si="17"/>
        <v>8.7301600000000007E-2</v>
      </c>
      <c r="N96" s="63"/>
      <c r="O96" s="64">
        <f t="shared" si="12"/>
        <v>0</v>
      </c>
      <c r="P96" s="65">
        <f t="shared" si="13"/>
        <v>0</v>
      </c>
      <c r="Q96" s="66"/>
    </row>
    <row r="97" spans="1:17" x14ac:dyDescent="0.35">
      <c r="A97" s="17"/>
      <c r="B97" s="58" t="s">
        <v>41</v>
      </c>
      <c r="C97" s="58"/>
      <c r="D97" s="59" t="s">
        <v>19</v>
      </c>
      <c r="E97" s="58"/>
      <c r="F97" s="25"/>
      <c r="G97" s="106">
        <f>+$G$45</f>
        <v>0.25</v>
      </c>
      <c r="H97" s="61">
        <v>1</v>
      </c>
      <c r="I97" s="62">
        <f t="shared" si="16"/>
        <v>0.25</v>
      </c>
      <c r="J97" s="63"/>
      <c r="K97" s="106">
        <f>+$G$45</f>
        <v>0.25</v>
      </c>
      <c r="L97" s="61">
        <v>1</v>
      </c>
      <c r="M97" s="62">
        <f t="shared" si="17"/>
        <v>0.25</v>
      </c>
      <c r="N97" s="63"/>
      <c r="O97" s="64">
        <f t="shared" si="12"/>
        <v>0</v>
      </c>
      <c r="P97" s="65">
        <f t="shared" si="13"/>
        <v>0</v>
      </c>
      <c r="Q97" s="66"/>
    </row>
    <row r="98" spans="1:17" x14ac:dyDescent="0.35">
      <c r="A98" s="17"/>
      <c r="B98" s="58" t="s">
        <v>42</v>
      </c>
      <c r="C98" s="58"/>
      <c r="D98" s="59" t="s">
        <v>28</v>
      </c>
      <c r="E98" s="58"/>
      <c r="F98" s="25"/>
      <c r="G98" s="105">
        <f>+$G$46</f>
        <v>8.2000000000000003E-2</v>
      </c>
      <c r="H98" s="90">
        <f>D166*$G$70</f>
        <v>135.68</v>
      </c>
      <c r="I98" s="71">
        <f t="shared" si="16"/>
        <v>11.125760000000001</v>
      </c>
      <c r="J98" s="63"/>
      <c r="K98" s="105">
        <f>+$G$46</f>
        <v>8.2000000000000003E-2</v>
      </c>
      <c r="L98" s="90">
        <f t="shared" ref="L98:L104" si="18">$H98</f>
        <v>135.68</v>
      </c>
      <c r="M98" s="71">
        <f t="shared" si="17"/>
        <v>11.125760000000001</v>
      </c>
      <c r="N98" s="63"/>
      <c r="O98" s="64">
        <f t="shared" si="12"/>
        <v>0</v>
      </c>
      <c r="P98" s="65">
        <f t="shared" si="13"/>
        <v>0</v>
      </c>
      <c r="Q98" s="66"/>
    </row>
    <row r="99" spans="1:17" x14ac:dyDescent="0.35">
      <c r="A99" s="17"/>
      <c r="B99" s="58" t="s">
        <v>43</v>
      </c>
      <c r="C99" s="58"/>
      <c r="D99" s="59" t="s">
        <v>28</v>
      </c>
      <c r="E99" s="58"/>
      <c r="F99" s="25"/>
      <c r="G99" s="105">
        <f>+$G$47</f>
        <v>0.113</v>
      </c>
      <c r="H99" s="90">
        <f>D167*$G$70</f>
        <v>38.159999999999997</v>
      </c>
      <c r="I99" s="71">
        <f t="shared" si="16"/>
        <v>4.3120799999999999</v>
      </c>
      <c r="J99" s="63"/>
      <c r="K99" s="105">
        <f>+$G$47</f>
        <v>0.113</v>
      </c>
      <c r="L99" s="90">
        <f t="shared" si="18"/>
        <v>38.159999999999997</v>
      </c>
      <c r="M99" s="71">
        <f t="shared" si="17"/>
        <v>4.3120799999999999</v>
      </c>
      <c r="N99" s="63"/>
      <c r="O99" s="64">
        <f t="shared" si="12"/>
        <v>0</v>
      </c>
      <c r="P99" s="65">
        <f t="shared" si="13"/>
        <v>0</v>
      </c>
      <c r="Q99" s="66"/>
    </row>
    <row r="100" spans="1:17" x14ac:dyDescent="0.35">
      <c r="A100" s="17"/>
      <c r="B100" s="58" t="s">
        <v>44</v>
      </c>
      <c r="C100" s="58"/>
      <c r="D100" s="59" t="s">
        <v>28</v>
      </c>
      <c r="E100" s="58"/>
      <c r="F100" s="25"/>
      <c r="G100" s="105">
        <f>+$G$48</f>
        <v>0.17</v>
      </c>
      <c r="H100" s="90">
        <f>D168*$G$70</f>
        <v>38.159999999999997</v>
      </c>
      <c r="I100" s="71">
        <f t="shared" si="16"/>
        <v>6.4871999999999996</v>
      </c>
      <c r="J100" s="63"/>
      <c r="K100" s="105">
        <f>+$G$48</f>
        <v>0.17</v>
      </c>
      <c r="L100" s="90">
        <f t="shared" si="18"/>
        <v>38.159999999999997</v>
      </c>
      <c r="M100" s="71">
        <f t="shared" si="17"/>
        <v>6.4871999999999996</v>
      </c>
      <c r="N100" s="63"/>
      <c r="O100" s="64">
        <f t="shared" si="12"/>
        <v>0</v>
      </c>
      <c r="P100" s="65">
        <f t="shared" si="13"/>
        <v>0</v>
      </c>
      <c r="Q100" s="66"/>
    </row>
    <row r="101" spans="1:17" x14ac:dyDescent="0.35">
      <c r="A101" s="17"/>
      <c r="B101" s="58" t="s">
        <v>45</v>
      </c>
      <c r="C101" s="58"/>
      <c r="D101" s="59" t="s">
        <v>28</v>
      </c>
      <c r="E101" s="58"/>
      <c r="F101" s="25"/>
      <c r="G101" s="105">
        <f>+$G$49</f>
        <v>9.8000000000000004E-2</v>
      </c>
      <c r="H101" s="90">
        <f>H49</f>
        <v>600</v>
      </c>
      <c r="I101" s="71">
        <f t="shared" si="16"/>
        <v>58.800000000000004</v>
      </c>
      <c r="J101" s="63"/>
      <c r="K101" s="105">
        <f>+$G$49</f>
        <v>9.8000000000000004E-2</v>
      </c>
      <c r="L101" s="90">
        <f t="shared" si="18"/>
        <v>600</v>
      </c>
      <c r="M101" s="71">
        <f t="shared" si="17"/>
        <v>58.800000000000004</v>
      </c>
      <c r="N101" s="63"/>
      <c r="O101" s="64">
        <f t="shared" si="12"/>
        <v>0</v>
      </c>
      <c r="P101" s="65">
        <f t="shared" si="13"/>
        <v>0</v>
      </c>
      <c r="Q101" s="66"/>
    </row>
    <row r="102" spans="1:17" x14ac:dyDescent="0.35">
      <c r="A102" s="17"/>
      <c r="B102" s="58" t="s">
        <v>46</v>
      </c>
      <c r="C102" s="58"/>
      <c r="D102" s="59" t="s">
        <v>28</v>
      </c>
      <c r="E102" s="58"/>
      <c r="F102" s="25"/>
      <c r="G102" s="105">
        <f>+$G$50</f>
        <v>0.115</v>
      </c>
      <c r="H102" s="90">
        <f>H50</f>
        <v>150</v>
      </c>
      <c r="I102" s="71">
        <f t="shared" si="16"/>
        <v>17.25</v>
      </c>
      <c r="J102" s="63"/>
      <c r="K102" s="105">
        <f>+$G$50</f>
        <v>0.115</v>
      </c>
      <c r="L102" s="90">
        <f t="shared" si="18"/>
        <v>150</v>
      </c>
      <c r="M102" s="71">
        <f t="shared" si="17"/>
        <v>17.25</v>
      </c>
      <c r="N102" s="63"/>
      <c r="O102" s="64">
        <f t="shared" si="12"/>
        <v>0</v>
      </c>
      <c r="P102" s="65">
        <f t="shared" si="13"/>
        <v>0</v>
      </c>
      <c r="Q102" s="66"/>
    </row>
    <row r="103" spans="1:17" x14ac:dyDescent="0.35">
      <c r="A103" s="17"/>
      <c r="B103" s="58" t="s">
        <v>47</v>
      </c>
      <c r="C103" s="58"/>
      <c r="D103" s="59" t="s">
        <v>28</v>
      </c>
      <c r="E103" s="58"/>
      <c r="F103" s="25"/>
      <c r="G103" s="105">
        <f>+$G$52</f>
        <v>9.6699999999999994E-2</v>
      </c>
      <c r="H103" s="90">
        <f>H51</f>
        <v>0</v>
      </c>
      <c r="I103" s="71">
        <f t="shared" si="16"/>
        <v>0</v>
      </c>
      <c r="J103" s="63"/>
      <c r="K103" s="105">
        <f>+$G$52</f>
        <v>9.6699999999999994E-2</v>
      </c>
      <c r="L103" s="90">
        <f t="shared" si="18"/>
        <v>0</v>
      </c>
      <c r="M103" s="71">
        <f t="shared" si="17"/>
        <v>0</v>
      </c>
      <c r="N103" s="63"/>
      <c r="O103" s="64">
        <f t="shared" si="12"/>
        <v>0</v>
      </c>
      <c r="P103" s="65" t="str">
        <f t="shared" si="13"/>
        <v/>
      </c>
      <c r="Q103" s="66"/>
    </row>
    <row r="104" spans="1:17" ht="15" thickBot="1" x14ac:dyDescent="0.4">
      <c r="A104" s="17"/>
      <c r="B104" s="58" t="s">
        <v>48</v>
      </c>
      <c r="C104" s="58"/>
      <c r="D104" s="59" t="s">
        <v>28</v>
      </c>
      <c r="E104" s="58"/>
      <c r="F104" s="25"/>
      <c r="G104" s="105">
        <f>+$G$52</f>
        <v>9.6699999999999994E-2</v>
      </c>
      <c r="H104" s="90">
        <f>H52</f>
        <v>0</v>
      </c>
      <c r="I104" s="71">
        <f t="shared" si="16"/>
        <v>0</v>
      </c>
      <c r="J104" s="63"/>
      <c r="K104" s="105">
        <f>+$G$52</f>
        <v>9.6699999999999994E-2</v>
      </c>
      <c r="L104" s="90">
        <f t="shared" si="18"/>
        <v>0</v>
      </c>
      <c r="M104" s="71">
        <f t="shared" si="17"/>
        <v>0</v>
      </c>
      <c r="N104" s="63"/>
      <c r="O104" s="64">
        <f t="shared" si="12"/>
        <v>0</v>
      </c>
      <c r="P104" s="65" t="str">
        <f t="shared" si="13"/>
        <v/>
      </c>
      <c r="Q104" s="66"/>
    </row>
    <row r="105" spans="1:17" ht="15" thickBot="1" x14ac:dyDescent="0.4">
      <c r="A105" s="17"/>
      <c r="B105" s="161"/>
      <c r="C105" s="111"/>
      <c r="D105" s="112"/>
      <c r="E105" s="111"/>
      <c r="F105" s="113"/>
      <c r="G105" s="114"/>
      <c r="H105" s="115"/>
      <c r="I105" s="116"/>
      <c r="J105" s="117"/>
      <c r="K105" s="114"/>
      <c r="L105" s="115"/>
      <c r="M105" s="116"/>
      <c r="N105" s="117"/>
      <c r="O105" s="118"/>
      <c r="P105" s="119"/>
      <c r="Q105" s="66"/>
    </row>
    <row r="106" spans="1:17" x14ac:dyDescent="0.35">
      <c r="A106" s="17"/>
      <c r="B106" s="120" t="s">
        <v>49</v>
      </c>
      <c r="C106" s="58"/>
      <c r="D106" s="24"/>
      <c r="E106" s="58"/>
      <c r="F106" s="121"/>
      <c r="G106" s="122"/>
      <c r="H106" s="122"/>
      <c r="I106" s="123">
        <f>SUM(I94:I100,I93)</f>
        <v>67.119577029701958</v>
      </c>
      <c r="J106" s="124"/>
      <c r="K106" s="122"/>
      <c r="L106" s="122"/>
      <c r="M106" s="123">
        <f>SUM(M94:M100,M93)</f>
        <v>69.524682420000005</v>
      </c>
      <c r="N106" s="124"/>
      <c r="O106" s="125">
        <f>M106-I106</f>
        <v>2.405105390298047</v>
      </c>
      <c r="P106" s="126">
        <f>IF(OR(I106=0,M106=0),"",(O106/I106))</f>
        <v>3.5833142828563008E-2</v>
      </c>
      <c r="Q106" s="66"/>
    </row>
    <row r="107" spans="1:17" x14ac:dyDescent="0.35">
      <c r="A107" s="17"/>
      <c r="B107" s="120" t="s">
        <v>50</v>
      </c>
      <c r="C107" s="58"/>
      <c r="D107" s="24"/>
      <c r="E107" s="58"/>
      <c r="F107" s="121"/>
      <c r="G107" s="128">
        <f>G55</f>
        <v>-0.17</v>
      </c>
      <c r="H107" s="129"/>
      <c r="I107" s="64">
        <f>+I106*G107</f>
        <v>-11.410328095049334</v>
      </c>
      <c r="J107" s="124"/>
      <c r="K107" s="128">
        <f>$G$107</f>
        <v>-0.17</v>
      </c>
      <c r="L107" s="129"/>
      <c r="M107" s="64">
        <f>+M106*K107</f>
        <v>-11.819196011400003</v>
      </c>
      <c r="N107" s="124"/>
      <c r="O107" s="64">
        <f>M107-I107</f>
        <v>-0.40886791635066899</v>
      </c>
      <c r="P107" s="65">
        <f>IF(OR(I107=0,M107=0),"",(O107/I107))</f>
        <v>3.5833142828563092E-2</v>
      </c>
      <c r="Q107" s="66"/>
    </row>
    <row r="108" spans="1:17" x14ac:dyDescent="0.35">
      <c r="A108" s="17"/>
      <c r="B108" s="162" t="s">
        <v>51</v>
      </c>
      <c r="C108" s="58"/>
      <c r="D108" s="24"/>
      <c r="E108" s="58"/>
      <c r="F108" s="131"/>
      <c r="G108" s="132">
        <v>0.13</v>
      </c>
      <c r="H108" s="70"/>
      <c r="I108" s="64">
        <f>I106*G108</f>
        <v>8.7255450138612556</v>
      </c>
      <c r="J108" s="133"/>
      <c r="K108" s="132">
        <v>0.13</v>
      </c>
      <c r="L108" s="70"/>
      <c r="M108" s="64">
        <f>M106*K108</f>
        <v>9.0382087146000014</v>
      </c>
      <c r="N108" s="133"/>
      <c r="O108" s="64">
        <f>M108-I108</f>
        <v>0.31266370073874583</v>
      </c>
      <c r="P108" s="65">
        <f>IF(OR(I108=0,M108=0),"",(O108/I108))</f>
        <v>3.5833142828562967E-2</v>
      </c>
      <c r="Q108" s="66"/>
    </row>
    <row r="109" spans="1:17" ht="15" thickBot="1" x14ac:dyDescent="0.4">
      <c r="A109" s="17"/>
      <c r="B109" s="511" t="s">
        <v>52</v>
      </c>
      <c r="C109" s="511"/>
      <c r="D109" s="511"/>
      <c r="E109" s="163"/>
      <c r="F109" s="136"/>
      <c r="G109" s="137"/>
      <c r="H109" s="137"/>
      <c r="I109" s="138">
        <f>SUM(I106:I108)</f>
        <v>64.434793948513871</v>
      </c>
      <c r="J109" s="139"/>
      <c r="K109" s="137"/>
      <c r="L109" s="137"/>
      <c r="M109" s="138">
        <f>SUM(M106:M108)</f>
        <v>66.743695123199998</v>
      </c>
      <c r="N109" s="139"/>
      <c r="O109" s="164">
        <f>M109-I109</f>
        <v>2.3089011746861274</v>
      </c>
      <c r="P109" s="165">
        <f>IF(OR(I109=0,M109=0),"",(O109/I109))</f>
        <v>3.583314282856305E-2</v>
      </c>
      <c r="Q109" s="66"/>
    </row>
    <row r="110" spans="1:17" ht="15" thickBot="1" x14ac:dyDescent="0.4">
      <c r="A110" s="144"/>
      <c r="B110" s="110" t="s">
        <v>53</v>
      </c>
      <c r="C110" s="145"/>
      <c r="D110" s="146"/>
      <c r="E110" s="145"/>
      <c r="F110" s="147"/>
      <c r="G110" s="114"/>
      <c r="H110" s="166"/>
      <c r="I110" s="167"/>
      <c r="J110" s="168"/>
      <c r="K110" s="114"/>
      <c r="L110" s="166"/>
      <c r="M110" s="167"/>
      <c r="N110" s="168"/>
      <c r="O110" s="169"/>
      <c r="P110" s="170"/>
      <c r="Q110" s="66"/>
    </row>
    <row r="111" spans="1:17" x14ac:dyDescent="0.35">
      <c r="A111" s="17"/>
      <c r="B111" s="17"/>
      <c r="C111" s="17"/>
      <c r="D111" s="24"/>
      <c r="E111" s="17"/>
      <c r="F111" s="17"/>
      <c r="G111" s="25"/>
      <c r="H111" s="25"/>
      <c r="I111" s="49"/>
      <c r="J111" s="25"/>
      <c r="K111" s="25"/>
      <c r="L111" s="25"/>
      <c r="M111" s="49"/>
      <c r="N111" s="25"/>
      <c r="O111" s="25"/>
      <c r="P111" s="25"/>
      <c r="Q111" s="36"/>
    </row>
    <row r="112" spans="1:17" x14ac:dyDescent="0.35">
      <c r="A112" s="17"/>
      <c r="B112" s="45" t="s">
        <v>54</v>
      </c>
      <c r="C112" s="17"/>
      <c r="D112" s="24"/>
      <c r="E112" s="17"/>
      <c r="F112" s="17"/>
      <c r="G112" s="154">
        <v>2.9499999999999998E-2</v>
      </c>
      <c r="H112" s="155"/>
      <c r="I112" s="155"/>
      <c r="J112" s="155"/>
      <c r="K112" s="154">
        <v>2.9499999999999998E-2</v>
      </c>
      <c r="L112" s="155"/>
      <c r="M112" s="155"/>
      <c r="N112" s="155"/>
      <c r="O112" s="155"/>
      <c r="P112" s="155"/>
      <c r="Q112" s="142"/>
    </row>
    <row r="114" spans="1:17" ht="18" x14ac:dyDescent="0.4">
      <c r="A114" s="17"/>
      <c r="B114" s="521" t="s">
        <v>0</v>
      </c>
      <c r="C114" s="521"/>
      <c r="D114" s="521"/>
      <c r="E114" s="521"/>
      <c r="F114" s="521"/>
      <c r="G114" s="521"/>
      <c r="H114" s="521"/>
      <c r="I114" s="521"/>
      <c r="J114" s="521"/>
    </row>
    <row r="115" spans="1:17" ht="18" x14ac:dyDescent="0.4">
      <c r="A115" s="17"/>
      <c r="B115" s="521" t="s">
        <v>1</v>
      </c>
      <c r="C115" s="521"/>
      <c r="D115" s="521"/>
      <c r="E115" s="521"/>
      <c r="F115" s="521"/>
      <c r="G115" s="521"/>
      <c r="H115" s="521"/>
      <c r="I115" s="521"/>
      <c r="J115" s="521"/>
    </row>
    <row r="116" spans="1:17" x14ac:dyDescent="0.35">
      <c r="A116" s="17"/>
      <c r="B116" s="17"/>
      <c r="C116" s="17"/>
      <c r="D116" s="24"/>
      <c r="E116" s="17"/>
      <c r="F116" s="17"/>
      <c r="G116" s="25"/>
      <c r="H116" s="25"/>
    </row>
    <row r="117" spans="1:17" x14ac:dyDescent="0.35">
      <c r="A117" s="17"/>
      <c r="B117" s="17"/>
      <c r="C117" s="17"/>
      <c r="D117" s="24"/>
      <c r="E117" s="17"/>
      <c r="F117" s="17"/>
      <c r="G117" s="25"/>
      <c r="H117" s="25"/>
      <c r="N117" s="157">
        <v>2</v>
      </c>
    </row>
    <row r="118" spans="1:17" ht="15.5" x14ac:dyDescent="0.35">
      <c r="A118" s="17"/>
      <c r="B118" s="26" t="s">
        <v>2</v>
      </c>
      <c r="C118" s="17"/>
      <c r="D118" s="522" t="s">
        <v>3</v>
      </c>
      <c r="E118" s="522"/>
      <c r="F118" s="522"/>
      <c r="G118" s="522"/>
      <c r="H118" s="522"/>
      <c r="I118" s="522"/>
      <c r="J118" s="522"/>
    </row>
    <row r="119" spans="1:17" ht="15.5" x14ac:dyDescent="0.35">
      <c r="A119" s="17"/>
      <c r="B119" s="28"/>
      <c r="C119" s="17"/>
      <c r="D119" s="29"/>
      <c r="E119" s="30"/>
      <c r="F119" s="31"/>
      <c r="G119" s="32"/>
      <c r="H119" s="32"/>
      <c r="I119" s="32"/>
      <c r="J119" s="32"/>
      <c r="K119" s="36"/>
      <c r="L119" s="36"/>
      <c r="M119" s="32"/>
      <c r="N119" s="36"/>
      <c r="O119" s="36"/>
      <c r="P119" s="36"/>
      <c r="Q119" s="36"/>
    </row>
    <row r="120" spans="1:17" ht="15.5" x14ac:dyDescent="0.35">
      <c r="A120" s="17"/>
      <c r="B120" s="26" t="s">
        <v>4</v>
      </c>
      <c r="C120" s="17"/>
      <c r="D120" s="38" t="s">
        <v>5</v>
      </c>
      <c r="E120" s="30"/>
      <c r="F120" s="31"/>
      <c r="G120" s="36"/>
      <c r="H120" s="32"/>
      <c r="I120" s="39"/>
      <c r="J120" s="32"/>
      <c r="K120" s="42"/>
      <c r="L120" s="36"/>
      <c r="M120" s="39"/>
      <c r="N120" s="36"/>
      <c r="O120" s="40"/>
      <c r="P120" s="41"/>
      <c r="Q120" s="36"/>
    </row>
    <row r="121" spans="1:17" ht="15.5" x14ac:dyDescent="0.35">
      <c r="A121" s="17"/>
      <c r="B121" s="28"/>
      <c r="C121" s="17"/>
      <c r="D121" s="29"/>
      <c r="E121" s="30"/>
      <c r="F121" s="30"/>
      <c r="G121" s="29"/>
      <c r="H121" s="29"/>
      <c r="I121" s="29"/>
      <c r="J121" s="29"/>
    </row>
    <row r="122" spans="1:17" x14ac:dyDescent="0.35">
      <c r="A122" s="17"/>
      <c r="B122" s="43"/>
      <c r="C122" s="17"/>
      <c r="D122" s="44" t="s">
        <v>6</v>
      </c>
      <c r="E122" s="45"/>
      <c r="F122" s="17"/>
      <c r="G122" s="46">
        <v>650</v>
      </c>
      <c r="H122" s="47" t="s">
        <v>7</v>
      </c>
      <c r="I122" s="25"/>
      <c r="J122" s="25"/>
    </row>
    <row r="123" spans="1:17" x14ac:dyDescent="0.35">
      <c r="A123" s="17"/>
      <c r="B123" s="43"/>
      <c r="C123" s="17"/>
      <c r="D123" s="24"/>
      <c r="E123" s="17"/>
      <c r="F123" s="17"/>
      <c r="G123" s="25"/>
      <c r="H123" s="25"/>
      <c r="I123" s="49"/>
      <c r="J123" s="25"/>
    </row>
    <row r="124" spans="1:17" x14ac:dyDescent="0.35">
      <c r="A124" s="17"/>
      <c r="B124" s="43"/>
      <c r="C124" s="17"/>
      <c r="D124" s="44"/>
      <c r="E124" s="50"/>
      <c r="F124" s="17"/>
      <c r="G124" s="512" t="str">
        <f>G72</f>
        <v>2022 Board-Approved</v>
      </c>
      <c r="H124" s="520"/>
      <c r="I124" s="513"/>
      <c r="J124" s="25"/>
      <c r="K124" s="512" t="str">
        <f>K72</f>
        <v>2023 Proposed</v>
      </c>
      <c r="L124" s="520"/>
      <c r="M124" s="513"/>
      <c r="N124" s="25"/>
      <c r="O124" s="512" t="s">
        <v>10</v>
      </c>
      <c r="P124" s="513"/>
      <c r="Q124" s="36"/>
    </row>
    <row r="125" spans="1:17" ht="15" customHeight="1" x14ac:dyDescent="0.35">
      <c r="A125" s="17"/>
      <c r="B125" s="43"/>
      <c r="C125" s="17"/>
      <c r="D125" s="514" t="s">
        <v>11</v>
      </c>
      <c r="E125" s="51"/>
      <c r="F125" s="17"/>
      <c r="G125" s="52" t="s">
        <v>12</v>
      </c>
      <c r="H125" s="53" t="s">
        <v>13</v>
      </c>
      <c r="I125" s="54" t="s">
        <v>14</v>
      </c>
      <c r="J125" s="25"/>
      <c r="K125" s="52" t="s">
        <v>12</v>
      </c>
      <c r="L125" s="53" t="s">
        <v>13</v>
      </c>
      <c r="M125" s="54" t="s">
        <v>14</v>
      </c>
      <c r="N125" s="25"/>
      <c r="O125" s="516" t="s">
        <v>15</v>
      </c>
      <c r="P125" s="518" t="s">
        <v>16</v>
      </c>
      <c r="Q125" s="36"/>
    </row>
    <row r="126" spans="1:17" x14ac:dyDescent="0.35">
      <c r="A126" s="17"/>
      <c r="B126" s="159"/>
      <c r="C126" s="17"/>
      <c r="D126" s="515"/>
      <c r="E126" s="51"/>
      <c r="F126" s="17"/>
      <c r="G126" s="55" t="s">
        <v>17</v>
      </c>
      <c r="H126" s="56"/>
      <c r="I126" s="56" t="s">
        <v>17</v>
      </c>
      <c r="J126" s="25"/>
      <c r="K126" s="55" t="s">
        <v>17</v>
      </c>
      <c r="L126" s="56"/>
      <c r="M126" s="56" t="s">
        <v>17</v>
      </c>
      <c r="N126" s="25"/>
      <c r="O126" s="517"/>
      <c r="P126" s="519"/>
      <c r="Q126" s="36"/>
    </row>
    <row r="127" spans="1:17" x14ac:dyDescent="0.35">
      <c r="A127" s="17"/>
      <c r="B127" s="68" t="s">
        <v>18</v>
      </c>
      <c r="C127" s="58"/>
      <c r="D127" s="59" t="s">
        <v>19</v>
      </c>
      <c r="E127" s="58"/>
      <c r="F127" s="25"/>
      <c r="G127" s="171">
        <v>40.700000000000003</v>
      </c>
      <c r="H127" s="172">
        <v>1</v>
      </c>
      <c r="I127" s="173">
        <f t="shared" ref="I127:I135" si="19">H127*G127</f>
        <v>40.700000000000003</v>
      </c>
      <c r="J127" s="25"/>
      <c r="K127" s="171">
        <v>43.27</v>
      </c>
      <c r="L127" s="172">
        <v>1</v>
      </c>
      <c r="M127" s="173">
        <f t="shared" ref="M127:M135" si="20">L127*K127</f>
        <v>43.27</v>
      </c>
      <c r="N127" s="25"/>
      <c r="O127" s="174">
        <f t="shared" ref="O127:O156" si="21">M127-I127</f>
        <v>2.5700000000000003</v>
      </c>
      <c r="P127" s="175">
        <f t="shared" ref="P127:P156" si="22">IF(OR(I127=0,M127=0),"",(O127/I127))</f>
        <v>6.3144963144963151E-2</v>
      </c>
      <c r="Q127" s="36"/>
    </row>
    <row r="128" spans="1:17" x14ac:dyDescent="0.35">
      <c r="A128" s="17"/>
      <c r="B128" s="68" t="s">
        <v>20</v>
      </c>
      <c r="C128" s="58"/>
      <c r="D128" s="59" t="s">
        <v>19</v>
      </c>
      <c r="E128" s="58"/>
      <c r="F128" s="25"/>
      <c r="G128" s="176">
        <v>0.48</v>
      </c>
      <c r="H128" s="177">
        <v>1</v>
      </c>
      <c r="I128" s="178">
        <f t="shared" si="19"/>
        <v>0.48</v>
      </c>
      <c r="J128" s="25"/>
      <c r="K128" s="176">
        <v>0</v>
      </c>
      <c r="L128" s="177">
        <v>1</v>
      </c>
      <c r="M128" s="178">
        <f t="shared" si="20"/>
        <v>0</v>
      </c>
      <c r="N128" s="25"/>
      <c r="O128" s="174">
        <f t="shared" si="21"/>
        <v>-0.48</v>
      </c>
      <c r="P128" s="175" t="str">
        <f t="shared" si="22"/>
        <v/>
      </c>
      <c r="Q128" s="36"/>
    </row>
    <row r="129" spans="1:17" x14ac:dyDescent="0.35">
      <c r="A129" s="17"/>
      <c r="B129" s="68" t="s">
        <v>21</v>
      </c>
      <c r="C129" s="58"/>
      <c r="D129" s="59" t="s">
        <v>19</v>
      </c>
      <c r="E129" s="58"/>
      <c r="F129" s="25"/>
      <c r="G129" s="176">
        <v>-0.02</v>
      </c>
      <c r="H129" s="177">
        <v>1</v>
      </c>
      <c r="I129" s="178">
        <f t="shared" si="19"/>
        <v>-0.02</v>
      </c>
      <c r="J129" s="25"/>
      <c r="K129" s="176">
        <v>-0.02</v>
      </c>
      <c r="L129" s="177">
        <v>1</v>
      </c>
      <c r="M129" s="178">
        <f t="shared" si="20"/>
        <v>-0.02</v>
      </c>
      <c r="N129" s="25"/>
      <c r="O129" s="174">
        <f t="shared" si="21"/>
        <v>0</v>
      </c>
      <c r="P129" s="175">
        <f t="shared" si="22"/>
        <v>0</v>
      </c>
      <c r="Q129" s="36"/>
    </row>
    <row r="130" spans="1:17" x14ac:dyDescent="0.35">
      <c r="A130" s="17"/>
      <c r="B130" s="68" t="s">
        <v>22</v>
      </c>
      <c r="C130" s="58"/>
      <c r="D130" s="59" t="s">
        <v>19</v>
      </c>
      <c r="E130" s="58"/>
      <c r="F130" s="25"/>
      <c r="G130" s="176">
        <v>-0.01</v>
      </c>
      <c r="H130" s="172">
        <v>1</v>
      </c>
      <c r="I130" s="178">
        <f t="shared" si="19"/>
        <v>-0.01</v>
      </c>
      <c r="J130" s="25"/>
      <c r="K130" s="176">
        <v>-0.01</v>
      </c>
      <c r="L130" s="172">
        <v>1</v>
      </c>
      <c r="M130" s="178">
        <f t="shared" si="20"/>
        <v>-0.01</v>
      </c>
      <c r="N130" s="25"/>
      <c r="O130" s="174">
        <f t="shared" si="21"/>
        <v>0</v>
      </c>
      <c r="P130" s="175">
        <f t="shared" si="22"/>
        <v>0</v>
      </c>
      <c r="Q130" s="36"/>
    </row>
    <row r="131" spans="1:17" x14ac:dyDescent="0.35">
      <c r="A131" s="17"/>
      <c r="B131" s="68" t="s">
        <v>55</v>
      </c>
      <c r="C131" s="58"/>
      <c r="D131" s="59" t="s">
        <v>19</v>
      </c>
      <c r="E131" s="58"/>
      <c r="F131" s="25"/>
      <c r="G131" s="176">
        <v>0</v>
      </c>
      <c r="H131" s="177">
        <v>1</v>
      </c>
      <c r="I131" s="178">
        <f t="shared" si="19"/>
        <v>0</v>
      </c>
      <c r="J131" s="25"/>
      <c r="K131" s="176">
        <v>-2.17</v>
      </c>
      <c r="L131" s="177">
        <v>1</v>
      </c>
      <c r="M131" s="178">
        <f t="shared" si="20"/>
        <v>-2.17</v>
      </c>
      <c r="N131" s="25"/>
      <c r="O131" s="174">
        <f t="shared" si="21"/>
        <v>-2.17</v>
      </c>
      <c r="P131" s="175" t="str">
        <f t="shared" si="22"/>
        <v/>
      </c>
      <c r="Q131" s="36"/>
    </row>
    <row r="132" spans="1:17" x14ac:dyDescent="0.35">
      <c r="A132" s="17"/>
      <c r="B132" s="68" t="s">
        <v>24</v>
      </c>
      <c r="C132" s="58"/>
      <c r="D132" s="59" t="s">
        <v>19</v>
      </c>
      <c r="E132" s="58"/>
      <c r="F132" s="25"/>
      <c r="G132" s="176">
        <v>0</v>
      </c>
      <c r="H132" s="177">
        <v>1</v>
      </c>
      <c r="I132" s="178">
        <f t="shared" si="19"/>
        <v>0</v>
      </c>
      <c r="J132" s="25"/>
      <c r="K132" s="176">
        <v>-0.31</v>
      </c>
      <c r="L132" s="177">
        <v>1</v>
      </c>
      <c r="M132" s="178">
        <f t="shared" si="20"/>
        <v>-0.31</v>
      </c>
      <c r="N132" s="25"/>
      <c r="O132" s="174">
        <f t="shared" si="21"/>
        <v>-0.31</v>
      </c>
      <c r="P132" s="175" t="str">
        <f t="shared" si="22"/>
        <v/>
      </c>
      <c r="Q132" s="36"/>
    </row>
    <row r="133" spans="1:17" x14ac:dyDescent="0.35">
      <c r="A133" s="17"/>
      <c r="B133" s="68" t="s">
        <v>25</v>
      </c>
      <c r="C133" s="58"/>
      <c r="D133" s="59" t="s">
        <v>19</v>
      </c>
      <c r="E133" s="58"/>
      <c r="F133" s="25"/>
      <c r="G133" s="176">
        <v>-1.81</v>
      </c>
      <c r="H133" s="177">
        <v>1</v>
      </c>
      <c r="I133" s="178">
        <f t="shared" si="19"/>
        <v>-1.81</v>
      </c>
      <c r="J133" s="25"/>
      <c r="K133" s="176">
        <v>0</v>
      </c>
      <c r="L133" s="177">
        <v>1</v>
      </c>
      <c r="M133" s="178">
        <f t="shared" si="20"/>
        <v>0</v>
      </c>
      <c r="N133" s="25"/>
      <c r="O133" s="174">
        <f t="shared" si="21"/>
        <v>1.81</v>
      </c>
      <c r="P133" s="175" t="str">
        <f t="shared" si="22"/>
        <v/>
      </c>
      <c r="Q133" s="36"/>
    </row>
    <row r="134" spans="1:17" x14ac:dyDescent="0.35">
      <c r="A134" s="17"/>
      <c r="B134" s="68" t="s">
        <v>26</v>
      </c>
      <c r="C134" s="58"/>
      <c r="D134" s="59" t="s">
        <v>19</v>
      </c>
      <c r="E134" s="58"/>
      <c r="F134" s="25"/>
      <c r="G134" s="176">
        <v>-0.1</v>
      </c>
      <c r="H134" s="177">
        <v>1</v>
      </c>
      <c r="I134" s="178">
        <f t="shared" si="19"/>
        <v>-0.1</v>
      </c>
      <c r="J134" s="25"/>
      <c r="K134" s="176">
        <v>-0.1</v>
      </c>
      <c r="L134" s="177">
        <v>1</v>
      </c>
      <c r="M134" s="178">
        <f t="shared" si="20"/>
        <v>-0.1</v>
      </c>
      <c r="N134" s="25"/>
      <c r="O134" s="174">
        <f t="shared" si="21"/>
        <v>0</v>
      </c>
      <c r="P134" s="175">
        <f t="shared" si="22"/>
        <v>0</v>
      </c>
      <c r="Q134" s="36"/>
    </row>
    <row r="135" spans="1:17" x14ac:dyDescent="0.35">
      <c r="A135" s="17"/>
      <c r="B135" s="68" t="s">
        <v>27</v>
      </c>
      <c r="C135" s="58"/>
      <c r="D135" s="59" t="s">
        <v>28</v>
      </c>
      <c r="E135" s="58"/>
      <c r="F135" s="25"/>
      <c r="G135" s="179">
        <f>G83</f>
        <v>0</v>
      </c>
      <c r="H135" s="180">
        <f>+$G$122</f>
        <v>650</v>
      </c>
      <c r="I135" s="173">
        <f t="shared" si="19"/>
        <v>0</v>
      </c>
      <c r="J135" s="25"/>
      <c r="K135" s="179"/>
      <c r="L135" s="180">
        <f>+$G$122</f>
        <v>650</v>
      </c>
      <c r="M135" s="173">
        <f t="shared" si="20"/>
        <v>0</v>
      </c>
      <c r="N135" s="25"/>
      <c r="O135" s="174">
        <f t="shared" si="21"/>
        <v>0</v>
      </c>
      <c r="P135" s="175" t="str">
        <f t="shared" si="22"/>
        <v/>
      </c>
      <c r="Q135" s="36"/>
    </row>
    <row r="136" spans="1:17" x14ac:dyDescent="0.35">
      <c r="A136" s="17"/>
      <c r="B136" s="181" t="s">
        <v>29</v>
      </c>
      <c r="C136" s="182"/>
      <c r="D136" s="183"/>
      <c r="E136" s="182"/>
      <c r="F136" s="184"/>
      <c r="G136" s="185"/>
      <c r="H136" s="186"/>
      <c r="I136" s="187">
        <f>SUM(I127:I135)</f>
        <v>39.239999999999995</v>
      </c>
      <c r="J136" s="184"/>
      <c r="K136" s="185"/>
      <c r="L136" s="186"/>
      <c r="M136" s="187">
        <f>SUM(M127:M135)</f>
        <v>40.659999999999997</v>
      </c>
      <c r="N136" s="184"/>
      <c r="O136" s="188">
        <f t="shared" si="21"/>
        <v>1.4200000000000017</v>
      </c>
      <c r="P136" s="189">
        <f t="shared" si="22"/>
        <v>3.618756371049954E-2</v>
      </c>
      <c r="Q136" s="36"/>
    </row>
    <row r="137" spans="1:17" x14ac:dyDescent="0.35">
      <c r="A137" s="17"/>
      <c r="B137" s="68" t="s">
        <v>30</v>
      </c>
      <c r="C137" s="58"/>
      <c r="D137" s="59" t="s">
        <v>28</v>
      </c>
      <c r="E137" s="58"/>
      <c r="F137" s="25"/>
      <c r="G137" s="89">
        <f>IF(ISBLANK($D120)=TRUE, 0, IF($D120="TOU", $D$166*G150+$D$167*G151+$D$168*G152, IF(AND($D120="non-TOU", H154&gt;0), G154,G153)))</f>
        <v>0.10342000000000001</v>
      </c>
      <c r="H137" s="90">
        <f>$G$122*(1+G164)-$G$122</f>
        <v>19.175000000000068</v>
      </c>
      <c r="I137" s="71">
        <f>H137*G137</f>
        <v>1.9830785000000073</v>
      </c>
      <c r="J137" s="63"/>
      <c r="K137" s="89">
        <f>IF(ISBLANK($D120)=TRUE, 0, IF($D120="TOU", $D$166*K150+$D$167*K151+$D$168*K152, IF(AND($D120="non-TOU", L154&gt;0), K154,K153)))</f>
        <v>0.10342000000000001</v>
      </c>
      <c r="L137" s="90">
        <f>$G$122*(1+K164)-$G$122</f>
        <v>19.175000000000068</v>
      </c>
      <c r="M137" s="71">
        <f>L137*K137</f>
        <v>1.9830785000000073</v>
      </c>
      <c r="N137" s="63"/>
      <c r="O137" s="64">
        <f t="shared" si="21"/>
        <v>0</v>
      </c>
      <c r="P137" s="65">
        <f t="shared" si="22"/>
        <v>0</v>
      </c>
      <c r="Q137" s="66"/>
    </row>
    <row r="138" spans="1:17" x14ac:dyDescent="0.35">
      <c r="A138" s="17"/>
      <c r="B138" s="68" t="str">
        <f>B34</f>
        <v>Rate Rider for Disposition of Deferral/Variance Accounts (2021) - effective until December 31, 2023</v>
      </c>
      <c r="C138" s="58"/>
      <c r="D138" s="59" t="s">
        <v>28</v>
      </c>
      <c r="E138" s="58"/>
      <c r="F138" s="25"/>
      <c r="G138" s="89">
        <v>0</v>
      </c>
      <c r="H138" s="90">
        <f>$G$122</f>
        <v>650</v>
      </c>
      <c r="I138" s="71">
        <f>H138*G138</f>
        <v>0</v>
      </c>
      <c r="J138" s="63"/>
      <c r="K138" s="89">
        <v>3.1900000000000001E-3</v>
      </c>
      <c r="L138" s="90">
        <f>$G$122</f>
        <v>650</v>
      </c>
      <c r="M138" s="71">
        <f>L138*K138</f>
        <v>2.0735000000000001</v>
      </c>
      <c r="N138" s="63"/>
      <c r="O138" s="64">
        <f>M138-I138</f>
        <v>2.0735000000000001</v>
      </c>
      <c r="P138" s="65" t="str">
        <f t="shared" si="22"/>
        <v/>
      </c>
      <c r="Q138" s="66"/>
    </row>
    <row r="139" spans="1:17" x14ac:dyDescent="0.35">
      <c r="A139" s="17"/>
      <c r="B139" s="68" t="str">
        <f>B35</f>
        <v>Rate Rider for Disposition of Capacity Based Recovery Account (2021) - Applicable only for Class B Customers - effective until December 31, 2023</v>
      </c>
      <c r="C139" s="58"/>
      <c r="D139" s="59" t="s">
        <v>28</v>
      </c>
      <c r="E139" s="58"/>
      <c r="F139" s="25"/>
      <c r="G139" s="89">
        <v>0</v>
      </c>
      <c r="H139" s="90">
        <f>$G$122</f>
        <v>650</v>
      </c>
      <c r="I139" s="71">
        <f>H139*G139</f>
        <v>0</v>
      </c>
      <c r="J139" s="63"/>
      <c r="K139" s="89">
        <v>-1.4999999999999999E-4</v>
      </c>
      <c r="L139" s="90">
        <f>$G$122</f>
        <v>650</v>
      </c>
      <c r="M139" s="71">
        <f>L139*K139</f>
        <v>-9.7499999999999989E-2</v>
      </c>
      <c r="N139" s="63"/>
      <c r="O139" s="64">
        <f>M139-I139</f>
        <v>-9.7499999999999989E-2</v>
      </c>
      <c r="P139" s="65" t="str">
        <f t="shared" si="22"/>
        <v/>
      </c>
      <c r="Q139" s="66"/>
    </row>
    <row r="140" spans="1:17" x14ac:dyDescent="0.35">
      <c r="A140" s="17"/>
      <c r="B140" s="68" t="str">
        <f>B36</f>
        <v>Rate Rider for Disposition of Global Adjustment Account (2021) - Applicable only for Non-RPP Customers - effective until December 31, 2023</v>
      </c>
      <c r="C140" s="58"/>
      <c r="D140" s="59" t="s">
        <v>28</v>
      </c>
      <c r="E140" s="58"/>
      <c r="F140" s="25"/>
      <c r="G140" s="89">
        <v>0</v>
      </c>
      <c r="H140" s="90"/>
      <c r="I140" s="71">
        <f t="shared" ref="I140" si="23">H140*G140</f>
        <v>0</v>
      </c>
      <c r="J140" s="63"/>
      <c r="K140" s="89">
        <v>-2.5100000000000001E-3</v>
      </c>
      <c r="L140" s="90"/>
      <c r="M140" s="71">
        <f t="shared" ref="M140" si="24">L140*K140</f>
        <v>0</v>
      </c>
      <c r="N140" s="63"/>
      <c r="O140" s="64">
        <f>M140-I140</f>
        <v>0</v>
      </c>
      <c r="P140" s="65" t="str">
        <f t="shared" si="22"/>
        <v/>
      </c>
      <c r="Q140" s="66"/>
    </row>
    <row r="141" spans="1:17" x14ac:dyDescent="0.35">
      <c r="A141" s="17"/>
      <c r="B141" s="68" t="str">
        <f>B37</f>
        <v>Rate Rider for Smart Metering Entity Charge - effective until December 31, 2027</v>
      </c>
      <c r="C141" s="58"/>
      <c r="D141" s="59" t="s">
        <v>19</v>
      </c>
      <c r="E141" s="58"/>
      <c r="F141" s="25"/>
      <c r="G141" s="190">
        <f>G89</f>
        <v>0.42</v>
      </c>
      <c r="H141" s="172">
        <v>1</v>
      </c>
      <c r="I141" s="178">
        <f>H141*G141</f>
        <v>0.42</v>
      </c>
      <c r="J141" s="25"/>
      <c r="K141" s="190">
        <f>K89</f>
        <v>0.42</v>
      </c>
      <c r="L141" s="172">
        <v>1</v>
      </c>
      <c r="M141" s="178">
        <f>L141*K141</f>
        <v>0.42</v>
      </c>
      <c r="N141" s="25"/>
      <c r="O141" s="174">
        <f t="shared" si="21"/>
        <v>0</v>
      </c>
      <c r="P141" s="175">
        <f t="shared" si="22"/>
        <v>0</v>
      </c>
      <c r="Q141" s="36"/>
    </row>
    <row r="142" spans="1:17" x14ac:dyDescent="0.35">
      <c r="A142" s="17"/>
      <c r="B142" s="191" t="s">
        <v>34</v>
      </c>
      <c r="C142" s="192"/>
      <c r="D142" s="193"/>
      <c r="E142" s="192"/>
      <c r="F142" s="184"/>
      <c r="G142" s="194"/>
      <c r="H142" s="195"/>
      <c r="I142" s="196">
        <f>SUM(I137:I141)+I136</f>
        <v>41.643078500000001</v>
      </c>
      <c r="J142" s="184"/>
      <c r="K142" s="194"/>
      <c r="L142" s="195"/>
      <c r="M142" s="196">
        <f>SUM(M137:M141)+M136</f>
        <v>45.039078500000002</v>
      </c>
      <c r="N142" s="184"/>
      <c r="O142" s="188">
        <f t="shared" si="21"/>
        <v>3.3960000000000008</v>
      </c>
      <c r="P142" s="189">
        <f t="shared" si="22"/>
        <v>8.1550166854258879E-2</v>
      </c>
      <c r="Q142" s="36"/>
    </row>
    <row r="143" spans="1:17" x14ac:dyDescent="0.35">
      <c r="A143" s="17"/>
      <c r="B143" s="25" t="s">
        <v>35</v>
      </c>
      <c r="C143" s="25"/>
      <c r="D143" s="59" t="s">
        <v>28</v>
      </c>
      <c r="E143" s="25"/>
      <c r="F143" s="25"/>
      <c r="G143" s="179">
        <f>+G39</f>
        <v>1.0416855437046329E-2</v>
      </c>
      <c r="H143" s="197">
        <f>$G$122*(1+G164)</f>
        <v>669.17500000000007</v>
      </c>
      <c r="I143" s="173">
        <f>H143*G143</f>
        <v>6.9706992370854781</v>
      </c>
      <c r="J143" s="25"/>
      <c r="K143" s="179">
        <f>K39</f>
        <v>1.158E-2</v>
      </c>
      <c r="L143" s="197">
        <f>$G$122*(1+K164)</f>
        <v>669.17500000000007</v>
      </c>
      <c r="M143" s="173">
        <f>L143*K143</f>
        <v>7.7490465000000004</v>
      </c>
      <c r="N143" s="25"/>
      <c r="O143" s="174">
        <f t="shared" si="21"/>
        <v>0.77834726291452228</v>
      </c>
      <c r="P143" s="175">
        <f t="shared" si="22"/>
        <v>0.11165985454853125</v>
      </c>
      <c r="Q143" s="36"/>
    </row>
    <row r="144" spans="1:17" x14ac:dyDescent="0.35">
      <c r="A144" s="17"/>
      <c r="B144" s="25" t="s">
        <v>36</v>
      </c>
      <c r="C144" s="25"/>
      <c r="D144" s="59" t="s">
        <v>28</v>
      </c>
      <c r="E144" s="25"/>
      <c r="F144" s="25"/>
      <c r="G144" s="179">
        <f>+G40</f>
        <v>6.932461183505656E-3</v>
      </c>
      <c r="H144" s="198">
        <f>+H143</f>
        <v>669.17500000000007</v>
      </c>
      <c r="I144" s="173">
        <f>H144*G144</f>
        <v>4.6390297124723983</v>
      </c>
      <c r="J144" s="25"/>
      <c r="K144" s="179">
        <f>K40</f>
        <v>7.3299999999999997E-3</v>
      </c>
      <c r="L144" s="198">
        <f>+L143</f>
        <v>669.17500000000007</v>
      </c>
      <c r="M144" s="173">
        <f>L144*K144</f>
        <v>4.9050527500000003</v>
      </c>
      <c r="N144" s="25"/>
      <c r="O144" s="174">
        <f t="shared" si="21"/>
        <v>0.26602303752760204</v>
      </c>
      <c r="P144" s="175">
        <f t="shared" si="22"/>
        <v>5.734454272029732E-2</v>
      </c>
      <c r="Q144" s="36"/>
    </row>
    <row r="145" spans="1:17" x14ac:dyDescent="0.35">
      <c r="A145" s="17"/>
      <c r="B145" s="191" t="s">
        <v>37</v>
      </c>
      <c r="C145" s="182"/>
      <c r="D145" s="193"/>
      <c r="E145" s="182"/>
      <c r="F145" s="199"/>
      <c r="G145" s="102"/>
      <c r="H145" s="200"/>
      <c r="I145" s="196">
        <f>SUM(I142:I144)</f>
        <v>53.252807449557878</v>
      </c>
      <c r="J145" s="199"/>
      <c r="K145" s="102"/>
      <c r="L145" s="200"/>
      <c r="M145" s="196">
        <f>SUM(M142:M144)</f>
        <v>57.693177750000004</v>
      </c>
      <c r="N145" s="199"/>
      <c r="O145" s="188">
        <f t="shared" si="21"/>
        <v>4.440370300442126</v>
      </c>
      <c r="P145" s="189">
        <f t="shared" si="22"/>
        <v>8.3382839574197717E-2</v>
      </c>
      <c r="Q145" s="36"/>
    </row>
    <row r="146" spans="1:17" x14ac:dyDescent="0.35">
      <c r="A146" s="17"/>
      <c r="B146" s="58" t="s">
        <v>38</v>
      </c>
      <c r="C146" s="58"/>
      <c r="D146" s="59" t="s">
        <v>28</v>
      </c>
      <c r="E146" s="58"/>
      <c r="F146" s="25"/>
      <c r="G146" s="105">
        <f t="shared" ref="G146:G154" si="25">G42</f>
        <v>3.0000000000000001E-3</v>
      </c>
      <c r="H146" s="90">
        <f>+H143</f>
        <v>669.17500000000007</v>
      </c>
      <c r="I146" s="71">
        <f t="shared" ref="I146:I156" si="26">H146*G146</f>
        <v>2.0075250000000002</v>
      </c>
      <c r="J146" s="63"/>
      <c r="K146" s="105">
        <f>+$G$146</f>
        <v>3.0000000000000001E-3</v>
      </c>
      <c r="L146" s="90">
        <f>+L143</f>
        <v>669.17500000000007</v>
      </c>
      <c r="M146" s="71">
        <f t="shared" ref="M146:M156" si="27">L146*K146</f>
        <v>2.0075250000000002</v>
      </c>
      <c r="N146" s="63"/>
      <c r="O146" s="64">
        <f t="shared" si="21"/>
        <v>0</v>
      </c>
      <c r="P146" s="65">
        <f t="shared" si="22"/>
        <v>0</v>
      </c>
      <c r="Q146" s="66"/>
    </row>
    <row r="147" spans="1:17" x14ac:dyDescent="0.35">
      <c r="A147" s="17"/>
      <c r="B147" s="58" t="s">
        <v>39</v>
      </c>
      <c r="C147" s="58"/>
      <c r="D147" s="59" t="s">
        <v>28</v>
      </c>
      <c r="E147" s="58"/>
      <c r="F147" s="25"/>
      <c r="G147" s="105">
        <f t="shared" si="25"/>
        <v>5.0000000000000001E-4</v>
      </c>
      <c r="H147" s="90">
        <f>+H143</f>
        <v>669.17500000000007</v>
      </c>
      <c r="I147" s="71">
        <f t="shared" si="26"/>
        <v>0.33458750000000004</v>
      </c>
      <c r="J147" s="63"/>
      <c r="K147" s="105">
        <f>+$G$147</f>
        <v>5.0000000000000001E-4</v>
      </c>
      <c r="L147" s="90">
        <f>+L143</f>
        <v>669.17500000000007</v>
      </c>
      <c r="M147" s="71">
        <f t="shared" si="27"/>
        <v>0.33458750000000004</v>
      </c>
      <c r="N147" s="63"/>
      <c r="O147" s="64">
        <f t="shared" si="21"/>
        <v>0</v>
      </c>
      <c r="P147" s="65">
        <f t="shared" si="22"/>
        <v>0</v>
      </c>
      <c r="Q147" s="66"/>
    </row>
    <row r="148" spans="1:17" x14ac:dyDescent="0.35">
      <c r="A148" s="17"/>
      <c r="B148" s="58" t="s">
        <v>40</v>
      </c>
      <c r="C148" s="58"/>
      <c r="D148" s="59" t="s">
        <v>28</v>
      </c>
      <c r="E148" s="58"/>
      <c r="F148" s="25"/>
      <c r="G148" s="105">
        <f t="shared" si="25"/>
        <v>4.0000000000000002E-4</v>
      </c>
      <c r="H148" s="90">
        <f>+H143</f>
        <v>669.17500000000007</v>
      </c>
      <c r="I148" s="71">
        <f t="shared" si="26"/>
        <v>0.26767000000000002</v>
      </c>
      <c r="J148" s="63"/>
      <c r="K148" s="105">
        <f>+$G$148</f>
        <v>4.0000000000000002E-4</v>
      </c>
      <c r="L148" s="90">
        <f>+L143</f>
        <v>669.17500000000007</v>
      </c>
      <c r="M148" s="71">
        <f t="shared" si="27"/>
        <v>0.26767000000000002</v>
      </c>
      <c r="N148" s="63"/>
      <c r="O148" s="64">
        <f t="shared" si="21"/>
        <v>0</v>
      </c>
      <c r="P148" s="65">
        <f t="shared" si="22"/>
        <v>0</v>
      </c>
      <c r="Q148" s="66"/>
    </row>
    <row r="149" spans="1:17" x14ac:dyDescent="0.35">
      <c r="A149" s="17"/>
      <c r="B149" s="58" t="s">
        <v>41</v>
      </c>
      <c r="C149" s="58"/>
      <c r="D149" s="59" t="s">
        <v>19</v>
      </c>
      <c r="E149" s="58"/>
      <c r="F149" s="25"/>
      <c r="G149" s="106">
        <f t="shared" si="25"/>
        <v>0.25</v>
      </c>
      <c r="H149" s="61">
        <v>1</v>
      </c>
      <c r="I149" s="62">
        <f t="shared" si="26"/>
        <v>0.25</v>
      </c>
      <c r="J149" s="63"/>
      <c r="K149" s="106">
        <f>+$G$149</f>
        <v>0.25</v>
      </c>
      <c r="L149" s="61">
        <v>1</v>
      </c>
      <c r="M149" s="62">
        <f t="shared" si="27"/>
        <v>0.25</v>
      </c>
      <c r="N149" s="63"/>
      <c r="O149" s="64">
        <f t="shared" si="21"/>
        <v>0</v>
      </c>
      <c r="P149" s="65">
        <f t="shared" si="22"/>
        <v>0</v>
      </c>
      <c r="Q149" s="66"/>
    </row>
    <row r="150" spans="1:17" x14ac:dyDescent="0.35">
      <c r="A150" s="17"/>
      <c r="B150" s="58" t="s">
        <v>42</v>
      </c>
      <c r="C150" s="58"/>
      <c r="D150" s="59" t="s">
        <v>28</v>
      </c>
      <c r="E150" s="58"/>
      <c r="F150" s="25"/>
      <c r="G150" s="105">
        <f t="shared" si="25"/>
        <v>8.2000000000000003E-2</v>
      </c>
      <c r="H150" s="107">
        <f>D166*$G$122</f>
        <v>416</v>
      </c>
      <c r="I150" s="71">
        <f t="shared" si="26"/>
        <v>34.112000000000002</v>
      </c>
      <c r="J150" s="63"/>
      <c r="K150" s="105">
        <f>+$G$150</f>
        <v>8.2000000000000003E-2</v>
      </c>
      <c r="L150" s="90">
        <f t="shared" ref="L150:L154" si="28">$H150</f>
        <v>416</v>
      </c>
      <c r="M150" s="71">
        <f t="shared" si="27"/>
        <v>34.112000000000002</v>
      </c>
      <c r="N150" s="63"/>
      <c r="O150" s="64">
        <f t="shared" si="21"/>
        <v>0</v>
      </c>
      <c r="P150" s="65">
        <f t="shared" si="22"/>
        <v>0</v>
      </c>
      <c r="Q150" s="66"/>
    </row>
    <row r="151" spans="1:17" x14ac:dyDescent="0.35">
      <c r="A151" s="17"/>
      <c r="B151" s="58" t="s">
        <v>43</v>
      </c>
      <c r="C151" s="58"/>
      <c r="D151" s="59" t="s">
        <v>28</v>
      </c>
      <c r="E151" s="58"/>
      <c r="F151" s="25"/>
      <c r="G151" s="105">
        <f t="shared" si="25"/>
        <v>0.113</v>
      </c>
      <c r="H151" s="201">
        <f t="shared" ref="H151:H152" si="29">D167*$G$122</f>
        <v>117</v>
      </c>
      <c r="I151" s="71">
        <f t="shared" si="26"/>
        <v>13.221</v>
      </c>
      <c r="J151" s="63"/>
      <c r="K151" s="105">
        <f>+$G$151</f>
        <v>0.113</v>
      </c>
      <c r="L151" s="90">
        <f t="shared" si="28"/>
        <v>117</v>
      </c>
      <c r="M151" s="71">
        <f t="shared" si="27"/>
        <v>13.221</v>
      </c>
      <c r="N151" s="63"/>
      <c r="O151" s="64">
        <f t="shared" si="21"/>
        <v>0</v>
      </c>
      <c r="P151" s="65">
        <f t="shared" si="22"/>
        <v>0</v>
      </c>
      <c r="Q151" s="66"/>
    </row>
    <row r="152" spans="1:17" x14ac:dyDescent="0.35">
      <c r="A152" s="17"/>
      <c r="B152" s="58" t="s">
        <v>44</v>
      </c>
      <c r="C152" s="58"/>
      <c r="D152" s="59" t="s">
        <v>28</v>
      </c>
      <c r="E152" s="58"/>
      <c r="F152" s="25"/>
      <c r="G152" s="105">
        <f t="shared" si="25"/>
        <v>0.17</v>
      </c>
      <c r="H152" s="107">
        <f t="shared" si="29"/>
        <v>117</v>
      </c>
      <c r="I152" s="71">
        <f t="shared" si="26"/>
        <v>19.89</v>
      </c>
      <c r="J152" s="63"/>
      <c r="K152" s="105">
        <f>+$G$152</f>
        <v>0.17</v>
      </c>
      <c r="L152" s="90">
        <f t="shared" si="28"/>
        <v>117</v>
      </c>
      <c r="M152" s="71">
        <f t="shared" si="27"/>
        <v>19.89</v>
      </c>
      <c r="N152" s="63"/>
      <c r="O152" s="64">
        <f t="shared" si="21"/>
        <v>0</v>
      </c>
      <c r="P152" s="65">
        <f t="shared" si="22"/>
        <v>0</v>
      </c>
      <c r="Q152" s="66"/>
    </row>
    <row r="153" spans="1:17" x14ac:dyDescent="0.35">
      <c r="A153" s="17"/>
      <c r="B153" s="58" t="s">
        <v>45</v>
      </c>
      <c r="C153" s="58"/>
      <c r="D153" s="59" t="s">
        <v>28</v>
      </c>
      <c r="E153" s="58"/>
      <c r="F153" s="25"/>
      <c r="G153" s="105">
        <f t="shared" si="25"/>
        <v>9.8000000000000004E-2</v>
      </c>
      <c r="H153" s="90">
        <f>H49</f>
        <v>600</v>
      </c>
      <c r="I153" s="71">
        <f t="shared" si="26"/>
        <v>58.800000000000004</v>
      </c>
      <c r="J153" s="63"/>
      <c r="K153" s="105">
        <f>+$G$153</f>
        <v>9.8000000000000004E-2</v>
      </c>
      <c r="L153" s="90">
        <f t="shared" si="28"/>
        <v>600</v>
      </c>
      <c r="M153" s="71">
        <f t="shared" si="27"/>
        <v>58.800000000000004</v>
      </c>
      <c r="N153" s="63"/>
      <c r="O153" s="64">
        <f t="shared" si="21"/>
        <v>0</v>
      </c>
      <c r="P153" s="65">
        <f t="shared" si="22"/>
        <v>0</v>
      </c>
      <c r="Q153" s="66"/>
    </row>
    <row r="154" spans="1:17" x14ac:dyDescent="0.35">
      <c r="A154" s="17"/>
      <c r="B154" s="58" t="s">
        <v>46</v>
      </c>
      <c r="C154" s="58"/>
      <c r="D154" s="59" t="s">
        <v>28</v>
      </c>
      <c r="E154" s="58"/>
      <c r="F154" s="25"/>
      <c r="G154" s="105">
        <f t="shared" si="25"/>
        <v>0.115</v>
      </c>
      <c r="H154" s="90">
        <f>H50</f>
        <v>150</v>
      </c>
      <c r="I154" s="71">
        <f t="shared" si="26"/>
        <v>17.25</v>
      </c>
      <c r="J154" s="63"/>
      <c r="K154" s="105">
        <f>+$G$154</f>
        <v>0.115</v>
      </c>
      <c r="L154" s="90">
        <f t="shared" si="28"/>
        <v>150</v>
      </c>
      <c r="M154" s="71">
        <f t="shared" si="27"/>
        <v>17.25</v>
      </c>
      <c r="N154" s="63"/>
      <c r="O154" s="64">
        <f t="shared" si="21"/>
        <v>0</v>
      </c>
      <c r="P154" s="65">
        <f t="shared" si="22"/>
        <v>0</v>
      </c>
      <c r="Q154" s="66"/>
    </row>
    <row r="155" spans="1:17" x14ac:dyDescent="0.35">
      <c r="A155" s="17"/>
      <c r="B155" s="58" t="s">
        <v>47</v>
      </c>
      <c r="C155" s="58"/>
      <c r="D155" s="59" t="s">
        <v>28</v>
      </c>
      <c r="E155" s="58"/>
      <c r="F155" s="25"/>
      <c r="G155" s="105">
        <f>G103</f>
        <v>9.6699999999999994E-2</v>
      </c>
      <c r="H155" s="90">
        <f>H51</f>
        <v>0</v>
      </c>
      <c r="I155" s="71">
        <f t="shared" si="26"/>
        <v>0</v>
      </c>
      <c r="J155" s="63"/>
      <c r="K155" s="105">
        <f>+$G$156</f>
        <v>9.6699999999999994E-2</v>
      </c>
      <c r="L155" s="90">
        <f>E155</f>
        <v>0</v>
      </c>
      <c r="M155" s="71">
        <f t="shared" si="27"/>
        <v>0</v>
      </c>
      <c r="N155" s="63"/>
      <c r="O155" s="64">
        <f t="shared" si="21"/>
        <v>0</v>
      </c>
      <c r="P155" s="65" t="str">
        <f t="shared" si="22"/>
        <v/>
      </c>
      <c r="Q155" s="66"/>
    </row>
    <row r="156" spans="1:17" ht="15" thickBot="1" x14ac:dyDescent="0.4">
      <c r="A156" s="17"/>
      <c r="B156" s="58" t="s">
        <v>48</v>
      </c>
      <c r="C156" s="58"/>
      <c r="D156" s="59" t="s">
        <v>28</v>
      </c>
      <c r="E156" s="58"/>
      <c r="F156" s="25"/>
      <c r="G156" s="105">
        <f>G104</f>
        <v>9.6699999999999994E-2</v>
      </c>
      <c r="H156" s="90">
        <f>H52</f>
        <v>0</v>
      </c>
      <c r="I156" s="71">
        <f t="shared" si="26"/>
        <v>0</v>
      </c>
      <c r="J156" s="63"/>
      <c r="K156" s="105">
        <f>+$G$156</f>
        <v>9.6699999999999994E-2</v>
      </c>
      <c r="L156" s="90">
        <f>E156</f>
        <v>0</v>
      </c>
      <c r="M156" s="71">
        <f t="shared" si="27"/>
        <v>0</v>
      </c>
      <c r="N156" s="63"/>
      <c r="O156" s="64">
        <f t="shared" si="21"/>
        <v>0</v>
      </c>
      <c r="P156" s="65" t="str">
        <f t="shared" si="22"/>
        <v/>
      </c>
      <c r="Q156" s="66"/>
    </row>
    <row r="157" spans="1:17" ht="15" thickBot="1" x14ac:dyDescent="0.4">
      <c r="A157" s="17"/>
      <c r="B157" s="161"/>
      <c r="C157" s="111"/>
      <c r="D157" s="112"/>
      <c r="E157" s="111"/>
      <c r="F157" s="113"/>
      <c r="G157" s="202"/>
      <c r="H157" s="203"/>
      <c r="I157" s="204"/>
      <c r="J157" s="113"/>
      <c r="K157" s="202"/>
      <c r="L157" s="203"/>
      <c r="M157" s="204"/>
      <c r="N157" s="113"/>
      <c r="O157" s="205"/>
      <c r="P157" s="206"/>
      <c r="Q157" s="36"/>
    </row>
    <row r="158" spans="1:17" x14ac:dyDescent="0.35">
      <c r="A158" s="17"/>
      <c r="B158" s="120" t="s">
        <v>49</v>
      </c>
      <c r="C158" s="58"/>
      <c r="D158" s="24"/>
      <c r="E158" s="58"/>
      <c r="F158" s="207"/>
      <c r="G158" s="208"/>
      <c r="H158" s="122"/>
      <c r="I158" s="123">
        <f>SUM(I146:I152,I145)</f>
        <v>123.33558994955789</v>
      </c>
      <c r="J158" s="124"/>
      <c r="K158" s="122"/>
      <c r="L158" s="122"/>
      <c r="M158" s="123">
        <f>SUM(M146:M152,M145)</f>
        <v>127.77596025000001</v>
      </c>
      <c r="N158" s="124"/>
      <c r="O158" s="125">
        <f>M158-I158</f>
        <v>4.440370300442126</v>
      </c>
      <c r="P158" s="126">
        <f>IF(OR(I158=0,M158=0),"",(O158/I158))</f>
        <v>3.6002343705155669E-2</v>
      </c>
      <c r="Q158" s="36"/>
    </row>
    <row r="159" spans="1:17" x14ac:dyDescent="0.35">
      <c r="A159" s="17"/>
      <c r="B159" s="120" t="s">
        <v>50</v>
      </c>
      <c r="C159" s="58"/>
      <c r="D159" s="24"/>
      <c r="E159" s="58"/>
      <c r="F159" s="207"/>
      <c r="G159" s="209">
        <f>G55</f>
        <v>-0.17</v>
      </c>
      <c r="H159" s="210"/>
      <c r="I159" s="174">
        <f>+I158*G159</f>
        <v>-20.967050291424844</v>
      </c>
      <c r="J159" s="124"/>
      <c r="K159" s="209">
        <f>$G$159</f>
        <v>-0.17</v>
      </c>
      <c r="L159" s="210"/>
      <c r="M159" s="174">
        <f>+M158*K159</f>
        <v>-21.721913242500005</v>
      </c>
      <c r="N159" s="124"/>
      <c r="O159" s="174">
        <f>M159-I159</f>
        <v>-0.75486295107516099</v>
      </c>
      <c r="P159" s="175">
        <f>IF(OR(I159=0,M159=0),"",(O159/I159))</f>
        <v>3.6002343705155641E-2</v>
      </c>
      <c r="Q159" s="36"/>
    </row>
    <row r="160" spans="1:17" x14ac:dyDescent="0.35">
      <c r="A160" s="17"/>
      <c r="B160" s="162" t="s">
        <v>51</v>
      </c>
      <c r="C160" s="58"/>
      <c r="D160" s="24"/>
      <c r="E160" s="58"/>
      <c r="F160" s="177"/>
      <c r="G160" s="211">
        <v>0.13</v>
      </c>
      <c r="H160" s="177"/>
      <c r="I160" s="174">
        <f>I158*G160</f>
        <v>16.033626693442525</v>
      </c>
      <c r="J160" s="212"/>
      <c r="K160" s="211">
        <v>0.13</v>
      </c>
      <c r="L160" s="177"/>
      <c r="M160" s="174">
        <f>M158*K160</f>
        <v>16.610874832500002</v>
      </c>
      <c r="N160" s="212"/>
      <c r="O160" s="174">
        <f>M160-I160</f>
        <v>0.57724813905747752</v>
      </c>
      <c r="P160" s="175">
        <f>IF(OR(I160=0,M160=0),"",(O160/I160))</f>
        <v>3.6002343705155739E-2</v>
      </c>
      <c r="Q160" s="36"/>
    </row>
    <row r="161" spans="1:17" ht="15" thickBot="1" x14ac:dyDescent="0.4">
      <c r="A161" s="17"/>
      <c r="B161" s="511" t="s">
        <v>52</v>
      </c>
      <c r="C161" s="511"/>
      <c r="D161" s="511"/>
      <c r="E161" s="163"/>
      <c r="F161" s="137"/>
      <c r="G161" s="137"/>
      <c r="H161" s="137"/>
      <c r="I161" s="138">
        <f>SUM(I158:I160)</f>
        <v>118.40216635157557</v>
      </c>
      <c r="J161" s="139"/>
      <c r="K161" s="137"/>
      <c r="L161" s="137"/>
      <c r="M161" s="138">
        <f>SUM(M158:M160)</f>
        <v>122.66492184000001</v>
      </c>
      <c r="N161" s="139"/>
      <c r="O161" s="213">
        <f>M161-I161</f>
        <v>4.2627554884244319</v>
      </c>
      <c r="P161" s="214">
        <f>IF(OR(I161=0,M161=0),"",(O161/I161))</f>
        <v>3.6002343705155593E-2</v>
      </c>
      <c r="Q161" s="36"/>
    </row>
    <row r="162" spans="1:17" ht="15" thickBot="1" x14ac:dyDescent="0.4">
      <c r="A162" s="144"/>
      <c r="B162" s="110" t="s">
        <v>53</v>
      </c>
      <c r="C162" s="145"/>
      <c r="D162" s="146"/>
      <c r="E162" s="145"/>
      <c r="F162" s="147"/>
      <c r="G162" s="148"/>
      <c r="H162" s="149"/>
      <c r="I162" s="150"/>
      <c r="J162" s="147"/>
      <c r="K162" s="148"/>
      <c r="L162" s="149"/>
      <c r="M162" s="150"/>
      <c r="N162" s="147"/>
      <c r="O162" s="151"/>
      <c r="P162" s="152"/>
      <c r="Q162" s="36"/>
    </row>
    <row r="163" spans="1:17" x14ac:dyDescent="0.35">
      <c r="A163" s="17"/>
      <c r="B163" s="17"/>
      <c r="C163" s="17"/>
      <c r="D163" s="24"/>
      <c r="E163" s="17"/>
      <c r="F163" s="17"/>
      <c r="G163" s="25"/>
      <c r="H163" s="25"/>
      <c r="I163" s="49"/>
      <c r="J163" s="25"/>
      <c r="K163" s="25"/>
      <c r="L163" s="25"/>
      <c r="M163" s="49"/>
      <c r="N163" s="25"/>
      <c r="O163" s="25"/>
      <c r="P163" s="25"/>
      <c r="Q163" s="36"/>
    </row>
    <row r="164" spans="1:17" x14ac:dyDescent="0.35">
      <c r="A164" s="17"/>
      <c r="B164" s="45" t="s">
        <v>54</v>
      </c>
      <c r="C164" s="17"/>
      <c r="D164" s="24"/>
      <c r="E164" s="17"/>
      <c r="F164" s="17"/>
      <c r="G164" s="154">
        <v>2.9499999999999998E-2</v>
      </c>
      <c r="H164" s="155"/>
      <c r="I164" s="155"/>
      <c r="J164" s="155"/>
      <c r="K164" s="154">
        <v>2.9499999999999998E-2</v>
      </c>
      <c r="L164" s="155"/>
      <c r="M164" s="155"/>
      <c r="N164" s="155"/>
      <c r="O164" s="155"/>
      <c r="P164" s="155"/>
      <c r="Q164" s="142"/>
    </row>
    <row r="166" spans="1:17" x14ac:dyDescent="0.35">
      <c r="D166" s="501">
        <v>0.64</v>
      </c>
      <c r="E166" s="215" t="s">
        <v>42</v>
      </c>
      <c r="F166" s="216"/>
      <c r="G166" s="217"/>
      <c r="H166" s="48"/>
      <c r="I166" s="48"/>
      <c r="J166" s="48"/>
    </row>
    <row r="167" spans="1:17" x14ac:dyDescent="0.35">
      <c r="D167" s="502">
        <v>0.18</v>
      </c>
      <c r="E167" s="218" t="s">
        <v>43</v>
      </c>
      <c r="F167" s="219"/>
      <c r="G167" s="220"/>
      <c r="H167" s="48"/>
      <c r="I167" s="48"/>
      <c r="J167" s="48"/>
    </row>
    <row r="168" spans="1:17" x14ac:dyDescent="0.35">
      <c r="D168" s="503">
        <v>0.18</v>
      </c>
      <c r="E168" s="221" t="s">
        <v>44</v>
      </c>
      <c r="F168" s="222"/>
      <c r="G168" s="223"/>
      <c r="H168" s="48"/>
      <c r="I168" s="48"/>
      <c r="J168" s="48"/>
    </row>
    <row r="169" spans="1:17" x14ac:dyDescent="0.35">
      <c r="G169" s="48"/>
      <c r="H169" s="48"/>
      <c r="I169" s="48"/>
      <c r="J169" s="48"/>
    </row>
    <row r="170" spans="1:17" x14ac:dyDescent="0.35">
      <c r="G170" s="48"/>
      <c r="H170" s="48"/>
      <c r="I170" s="48"/>
      <c r="J170" s="48"/>
    </row>
    <row r="171" spans="1:17" x14ac:dyDescent="0.35">
      <c r="G171" s="48"/>
      <c r="H171" s="48"/>
      <c r="I171" s="48"/>
      <c r="J171" s="48"/>
    </row>
    <row r="172" spans="1:17" x14ac:dyDescent="0.35">
      <c r="G172" s="48"/>
      <c r="H172" s="48"/>
      <c r="I172" s="48"/>
      <c r="J172" s="48"/>
    </row>
    <row r="173" spans="1:17" x14ac:dyDescent="0.35">
      <c r="G173" s="48"/>
      <c r="H173" s="48"/>
      <c r="I173" s="48"/>
      <c r="J173" s="48"/>
    </row>
    <row r="174" spans="1:17" x14ac:dyDescent="0.35">
      <c r="G174" s="48"/>
      <c r="H174" s="48"/>
      <c r="I174" s="48"/>
      <c r="J174" s="48"/>
    </row>
    <row r="175" spans="1:17" x14ac:dyDescent="0.35">
      <c r="G175" s="48"/>
      <c r="H175" s="48"/>
      <c r="I175" s="48"/>
      <c r="J175" s="48"/>
    </row>
    <row r="176" spans="1:17" x14ac:dyDescent="0.35">
      <c r="G176" s="48"/>
      <c r="H176" s="48"/>
      <c r="I176" s="48"/>
      <c r="J176" s="48"/>
    </row>
    <row r="177" spans="7:10" x14ac:dyDescent="0.35">
      <c r="G177" s="48"/>
      <c r="H177" s="48"/>
      <c r="I177" s="48"/>
      <c r="J177" s="48"/>
    </row>
    <row r="178" spans="7:10" x14ac:dyDescent="0.35">
      <c r="G178" s="48"/>
      <c r="H178" s="48"/>
      <c r="I178" s="48"/>
      <c r="J178" s="48"/>
    </row>
    <row r="179" spans="7:10" x14ac:dyDescent="0.35">
      <c r="G179" s="48"/>
      <c r="H179" s="48"/>
      <c r="I179" s="48"/>
      <c r="J179" s="48"/>
    </row>
    <row r="180" spans="7:10" x14ac:dyDescent="0.35">
      <c r="G180" s="48"/>
      <c r="H180" s="48"/>
      <c r="I180" s="48"/>
      <c r="J180" s="48"/>
    </row>
    <row r="181" spans="7:10" x14ac:dyDescent="0.35">
      <c r="G181" s="48"/>
      <c r="H181" s="48"/>
      <c r="I181" s="48"/>
      <c r="J181" s="48"/>
    </row>
    <row r="182" spans="7:10" x14ac:dyDescent="0.35">
      <c r="G182" s="48"/>
      <c r="H182" s="48"/>
      <c r="I182" s="48"/>
      <c r="J182" s="48"/>
    </row>
    <row r="183" spans="7:10" x14ac:dyDescent="0.35">
      <c r="G183" s="48"/>
      <c r="H183" s="48"/>
      <c r="I183" s="48"/>
      <c r="J183" s="48"/>
    </row>
    <row r="184" spans="7:10" x14ac:dyDescent="0.35">
      <c r="G184" s="48"/>
      <c r="H184" s="48"/>
      <c r="I184" s="48"/>
      <c r="J184" s="48"/>
    </row>
    <row r="185" spans="7:10" x14ac:dyDescent="0.35">
      <c r="G185" s="48"/>
      <c r="H185" s="48"/>
      <c r="I185" s="48"/>
      <c r="J185" s="48"/>
    </row>
    <row r="186" spans="7:10" x14ac:dyDescent="0.35">
      <c r="G186" s="48"/>
      <c r="H186" s="48"/>
      <c r="I186" s="48"/>
      <c r="J186" s="48"/>
    </row>
    <row r="187" spans="7:10" x14ac:dyDescent="0.35">
      <c r="G187" s="48"/>
      <c r="H187" s="48"/>
      <c r="I187" s="48"/>
      <c r="J187" s="48"/>
    </row>
    <row r="188" spans="7:10" x14ac:dyDescent="0.35">
      <c r="G188" s="48"/>
      <c r="H188" s="48"/>
      <c r="I188" s="48"/>
      <c r="J188" s="48"/>
    </row>
    <row r="189" spans="7:10" x14ac:dyDescent="0.35">
      <c r="G189" s="48"/>
      <c r="H189" s="48"/>
      <c r="I189" s="48"/>
      <c r="J189" s="48"/>
    </row>
    <row r="190" spans="7:10" x14ac:dyDescent="0.35">
      <c r="G190" s="48"/>
      <c r="H190" s="48"/>
      <c r="I190" s="48"/>
      <c r="J190" s="48"/>
    </row>
    <row r="191" spans="7:10" x14ac:dyDescent="0.35">
      <c r="G191" s="48"/>
      <c r="H191" s="48"/>
      <c r="I191" s="48"/>
      <c r="J191" s="48"/>
    </row>
    <row r="192" spans="7:10" x14ac:dyDescent="0.35">
      <c r="G192" s="48"/>
      <c r="H192" s="48"/>
      <c r="I192" s="48"/>
      <c r="J192" s="48"/>
    </row>
    <row r="193" spans="7:10" x14ac:dyDescent="0.35">
      <c r="G193" s="48"/>
      <c r="H193" s="48"/>
      <c r="I193" s="48"/>
      <c r="J193" s="48"/>
    </row>
    <row r="194" spans="7:10" x14ac:dyDescent="0.35">
      <c r="G194" s="48"/>
      <c r="H194" s="48"/>
      <c r="I194" s="48"/>
      <c r="J194" s="48"/>
    </row>
    <row r="195" spans="7:10" x14ac:dyDescent="0.35">
      <c r="G195" s="48"/>
      <c r="H195" s="48"/>
      <c r="I195" s="48"/>
      <c r="J195" s="48"/>
    </row>
    <row r="196" spans="7:10" x14ac:dyDescent="0.35">
      <c r="G196" s="48"/>
      <c r="H196" s="48"/>
      <c r="I196" s="48"/>
      <c r="J196" s="48"/>
    </row>
    <row r="197" spans="7:10" x14ac:dyDescent="0.35">
      <c r="G197" s="48"/>
      <c r="H197" s="48"/>
      <c r="I197" s="48"/>
      <c r="J197" s="48"/>
    </row>
    <row r="198" spans="7:10" x14ac:dyDescent="0.35">
      <c r="G198" s="48"/>
      <c r="H198" s="48"/>
      <c r="I198" s="48"/>
      <c r="J198" s="48"/>
    </row>
    <row r="199" spans="7:10" x14ac:dyDescent="0.35">
      <c r="G199" s="48"/>
      <c r="H199" s="48"/>
      <c r="I199" s="48"/>
      <c r="J199" s="48"/>
    </row>
    <row r="200" spans="7:10" x14ac:dyDescent="0.35">
      <c r="G200" s="48"/>
      <c r="H200" s="48"/>
      <c r="I200" s="48"/>
      <c r="J200" s="48"/>
    </row>
    <row r="201" spans="7:10" x14ac:dyDescent="0.35">
      <c r="G201" s="48"/>
      <c r="H201" s="48"/>
      <c r="I201" s="48"/>
      <c r="J201" s="48"/>
    </row>
    <row r="202" spans="7:10" x14ac:dyDescent="0.35">
      <c r="G202" s="48"/>
      <c r="H202" s="48"/>
      <c r="I202" s="48"/>
      <c r="J202" s="48"/>
    </row>
    <row r="203" spans="7:10" x14ac:dyDescent="0.35">
      <c r="G203" s="48"/>
      <c r="H203" s="48"/>
      <c r="I203" s="48"/>
      <c r="J203" s="48"/>
    </row>
    <row r="204" spans="7:10" x14ac:dyDescent="0.35">
      <c r="G204" s="48"/>
      <c r="H204" s="48"/>
      <c r="I204" s="48"/>
      <c r="J204" s="48"/>
    </row>
    <row r="205" spans="7:10" x14ac:dyDescent="0.35">
      <c r="G205" s="48"/>
      <c r="H205" s="48"/>
      <c r="I205" s="48"/>
      <c r="J205" s="48"/>
    </row>
    <row r="206" spans="7:10" x14ac:dyDescent="0.35">
      <c r="G206" s="48"/>
      <c r="H206" s="48"/>
      <c r="I206" s="48"/>
      <c r="J206" s="48"/>
    </row>
    <row r="207" spans="7:10" x14ac:dyDescent="0.35">
      <c r="G207" s="48"/>
      <c r="H207" s="48"/>
      <c r="I207" s="48"/>
      <c r="J207" s="48"/>
    </row>
    <row r="208" spans="7:10" x14ac:dyDescent="0.35">
      <c r="G208" s="48"/>
      <c r="H208" s="48"/>
      <c r="I208" s="48"/>
      <c r="J208" s="48"/>
    </row>
    <row r="209" spans="7:10" x14ac:dyDescent="0.35">
      <c r="G209" s="48"/>
      <c r="H209" s="48"/>
      <c r="I209" s="48"/>
      <c r="J209" s="48"/>
    </row>
    <row r="210" spans="7:10" x14ac:dyDescent="0.35">
      <c r="G210" s="48"/>
      <c r="H210" s="48"/>
      <c r="I210" s="48"/>
      <c r="J210" s="48"/>
    </row>
    <row r="211" spans="7:10" x14ac:dyDescent="0.35">
      <c r="G211" s="48"/>
      <c r="H211" s="48"/>
      <c r="I211" s="48"/>
      <c r="J211" s="48"/>
    </row>
    <row r="212" spans="7:10" x14ac:dyDescent="0.35">
      <c r="G212" s="48"/>
      <c r="H212" s="48"/>
      <c r="I212" s="48"/>
      <c r="J212" s="48"/>
    </row>
    <row r="213" spans="7:10" x14ac:dyDescent="0.35">
      <c r="G213" s="48"/>
      <c r="H213" s="48"/>
      <c r="I213" s="48"/>
      <c r="J213" s="48"/>
    </row>
    <row r="214" spans="7:10" x14ac:dyDescent="0.35">
      <c r="G214" s="48"/>
      <c r="H214" s="48"/>
      <c r="I214" s="48"/>
      <c r="J214" s="48"/>
    </row>
    <row r="215" spans="7:10" x14ac:dyDescent="0.35">
      <c r="G215" s="48"/>
      <c r="H215" s="48"/>
      <c r="I215" s="48"/>
      <c r="J215" s="48"/>
    </row>
    <row r="216" spans="7:10" x14ac:dyDescent="0.35">
      <c r="G216" s="48"/>
      <c r="H216" s="48"/>
      <c r="I216" s="48"/>
      <c r="J216" s="48"/>
    </row>
    <row r="217" spans="7:10" x14ac:dyDescent="0.35">
      <c r="G217" s="48"/>
      <c r="H217" s="48"/>
      <c r="I217" s="48"/>
      <c r="J217" s="48"/>
    </row>
    <row r="218" spans="7:10" x14ac:dyDescent="0.35">
      <c r="G218" s="48"/>
      <c r="H218" s="48"/>
      <c r="I218" s="48"/>
      <c r="J218" s="48"/>
    </row>
    <row r="219" spans="7:10" x14ac:dyDescent="0.35">
      <c r="G219" s="48"/>
      <c r="H219" s="48"/>
      <c r="I219" s="48"/>
      <c r="J219" s="48"/>
    </row>
    <row r="220" spans="7:10" x14ac:dyDescent="0.35">
      <c r="G220" s="48"/>
      <c r="H220" s="48"/>
      <c r="I220" s="48"/>
      <c r="J220" s="48"/>
    </row>
    <row r="221" spans="7:10" x14ac:dyDescent="0.35">
      <c r="G221" s="48"/>
      <c r="H221" s="48"/>
      <c r="I221" s="48"/>
      <c r="J221" s="48"/>
    </row>
    <row r="222" spans="7:10" x14ac:dyDescent="0.35">
      <c r="G222" s="48"/>
      <c r="H222" s="48"/>
      <c r="I222" s="48"/>
      <c r="J222" s="48"/>
    </row>
    <row r="223" spans="7:10" x14ac:dyDescent="0.35">
      <c r="G223" s="48"/>
      <c r="H223" s="48"/>
      <c r="I223" s="48"/>
      <c r="J223" s="48"/>
    </row>
    <row r="224" spans="7:10" x14ac:dyDescent="0.35">
      <c r="G224" s="48"/>
      <c r="H224" s="48"/>
      <c r="I224" s="48"/>
      <c r="J224" s="48"/>
    </row>
    <row r="225" spans="7:10" x14ac:dyDescent="0.35">
      <c r="G225" s="48"/>
      <c r="H225" s="48"/>
      <c r="I225" s="48"/>
      <c r="J225" s="48"/>
    </row>
    <row r="226" spans="7:10" x14ac:dyDescent="0.35">
      <c r="G226" s="48"/>
      <c r="H226" s="48"/>
      <c r="I226" s="48"/>
      <c r="J226" s="48"/>
    </row>
    <row r="227" spans="7:10" x14ac:dyDescent="0.35">
      <c r="G227" s="48"/>
      <c r="H227" s="48"/>
      <c r="I227" s="48"/>
      <c r="J227" s="48"/>
    </row>
    <row r="228" spans="7:10" x14ac:dyDescent="0.35">
      <c r="G228" s="48"/>
      <c r="H228" s="48"/>
      <c r="I228" s="48"/>
      <c r="J228" s="48"/>
    </row>
    <row r="229" spans="7:10" x14ac:dyDescent="0.35">
      <c r="G229" s="48"/>
      <c r="H229" s="48"/>
      <c r="I229" s="48"/>
      <c r="J229" s="48"/>
    </row>
    <row r="230" spans="7:10" x14ac:dyDescent="0.35">
      <c r="G230" s="48"/>
      <c r="H230" s="48"/>
      <c r="I230" s="48"/>
      <c r="J230" s="48"/>
    </row>
    <row r="231" spans="7:10" x14ac:dyDescent="0.35">
      <c r="G231" s="48"/>
      <c r="H231" s="48"/>
      <c r="I231" s="48"/>
      <c r="J231" s="48"/>
    </row>
    <row r="232" spans="7:10" x14ac:dyDescent="0.35">
      <c r="G232" s="48"/>
      <c r="H232" s="48"/>
      <c r="I232" s="48"/>
      <c r="J232" s="48"/>
    </row>
    <row r="233" spans="7:10" x14ac:dyDescent="0.35">
      <c r="G233" s="48"/>
      <c r="H233" s="48"/>
      <c r="I233" s="48"/>
      <c r="J233" s="48"/>
    </row>
    <row r="234" spans="7:10" x14ac:dyDescent="0.35">
      <c r="G234" s="48"/>
      <c r="H234" s="48"/>
      <c r="I234" s="48"/>
      <c r="J234" s="48"/>
    </row>
    <row r="235" spans="7:10" x14ac:dyDescent="0.35">
      <c r="G235" s="48"/>
      <c r="H235" s="48"/>
      <c r="I235" s="48"/>
      <c r="J235" s="48"/>
    </row>
    <row r="236" spans="7:10" x14ac:dyDescent="0.35">
      <c r="G236" s="48"/>
      <c r="H236" s="48"/>
      <c r="I236" s="48"/>
      <c r="J236" s="48"/>
    </row>
    <row r="237" spans="7:10" x14ac:dyDescent="0.35">
      <c r="G237" s="48"/>
      <c r="H237" s="48"/>
      <c r="I237" s="48"/>
      <c r="J237" s="48"/>
    </row>
    <row r="238" spans="7:10" x14ac:dyDescent="0.35">
      <c r="G238" s="48"/>
      <c r="H238" s="48"/>
      <c r="I238" s="48"/>
      <c r="J238" s="48"/>
    </row>
    <row r="239" spans="7:10" x14ac:dyDescent="0.35">
      <c r="G239" s="48"/>
      <c r="H239" s="48"/>
      <c r="I239" s="48"/>
      <c r="J239" s="48"/>
    </row>
    <row r="240" spans="7:10" x14ac:dyDescent="0.35">
      <c r="G240" s="48"/>
      <c r="H240" s="48"/>
      <c r="I240" s="48"/>
      <c r="J240" s="48"/>
    </row>
    <row r="241" spans="7:10" x14ac:dyDescent="0.35">
      <c r="G241" s="48"/>
      <c r="H241" s="48"/>
      <c r="I241" s="48"/>
      <c r="J241" s="48"/>
    </row>
    <row r="242" spans="7:10" x14ac:dyDescent="0.35">
      <c r="G242" s="48"/>
      <c r="H242" s="48"/>
      <c r="I242" s="48"/>
      <c r="J242" s="48"/>
    </row>
    <row r="243" spans="7:10" x14ac:dyDescent="0.35">
      <c r="G243" s="48"/>
      <c r="H243" s="48"/>
      <c r="I243" s="48"/>
      <c r="J243" s="48"/>
    </row>
    <row r="244" spans="7:10" x14ac:dyDescent="0.35">
      <c r="G244" s="48"/>
      <c r="H244" s="48"/>
      <c r="I244" s="48"/>
      <c r="J244" s="48"/>
    </row>
    <row r="245" spans="7:10" x14ac:dyDescent="0.35">
      <c r="G245" s="48"/>
      <c r="H245" s="48"/>
      <c r="I245" s="48"/>
      <c r="J245" s="48"/>
    </row>
    <row r="246" spans="7:10" x14ac:dyDescent="0.35">
      <c r="G246" s="48"/>
      <c r="H246" s="48"/>
      <c r="I246" s="48"/>
      <c r="J246" s="48"/>
    </row>
    <row r="247" spans="7:10" x14ac:dyDescent="0.35">
      <c r="G247" s="48"/>
      <c r="H247" s="48"/>
      <c r="I247" s="48"/>
      <c r="J247" s="48"/>
    </row>
    <row r="248" spans="7:10" x14ac:dyDescent="0.35">
      <c r="G248" s="48"/>
      <c r="H248" s="48"/>
      <c r="I248" s="48"/>
      <c r="J248" s="48"/>
    </row>
    <row r="249" spans="7:10" x14ac:dyDescent="0.35">
      <c r="G249" s="48"/>
      <c r="H249" s="48"/>
      <c r="I249" s="48"/>
      <c r="J249" s="48"/>
    </row>
    <row r="250" spans="7:10" x14ac:dyDescent="0.35">
      <c r="G250" s="48"/>
      <c r="H250" s="48"/>
      <c r="I250" s="48"/>
      <c r="J250" s="48"/>
    </row>
    <row r="251" spans="7:10" x14ac:dyDescent="0.35">
      <c r="G251" s="48"/>
      <c r="H251" s="48"/>
      <c r="I251" s="48"/>
      <c r="J251" s="48"/>
    </row>
    <row r="252" spans="7:10" x14ac:dyDescent="0.35">
      <c r="G252" s="48"/>
      <c r="H252" s="48"/>
      <c r="I252" s="48"/>
      <c r="J252" s="48"/>
    </row>
    <row r="253" spans="7:10" x14ac:dyDescent="0.35">
      <c r="G253" s="48"/>
      <c r="H253" s="48"/>
      <c r="I253" s="48"/>
      <c r="J253" s="48"/>
    </row>
    <row r="254" spans="7:10" x14ac:dyDescent="0.35">
      <c r="G254" s="48"/>
      <c r="H254" s="48"/>
      <c r="I254" s="48"/>
      <c r="J254" s="48"/>
    </row>
    <row r="255" spans="7:10" x14ac:dyDescent="0.35">
      <c r="G255" s="48"/>
      <c r="H255" s="48"/>
      <c r="I255" s="48"/>
      <c r="J255" s="48"/>
    </row>
    <row r="256" spans="7:10" x14ac:dyDescent="0.35">
      <c r="G256" s="48"/>
      <c r="H256" s="48"/>
      <c r="I256" s="48"/>
      <c r="J256" s="48"/>
    </row>
    <row r="257" spans="7:10" x14ac:dyDescent="0.35">
      <c r="G257" s="48"/>
      <c r="H257" s="48"/>
      <c r="I257" s="48"/>
      <c r="J257" s="48"/>
    </row>
    <row r="258" spans="7:10" x14ac:dyDescent="0.35">
      <c r="G258" s="48"/>
      <c r="H258" s="48"/>
      <c r="I258" s="48"/>
      <c r="J258" s="48"/>
    </row>
    <row r="259" spans="7:10" x14ac:dyDescent="0.35">
      <c r="G259" s="48"/>
      <c r="H259" s="48"/>
      <c r="I259" s="48"/>
      <c r="J259" s="48"/>
    </row>
    <row r="260" spans="7:10" x14ac:dyDescent="0.35">
      <c r="G260" s="48"/>
      <c r="H260" s="48"/>
      <c r="I260" s="48"/>
      <c r="J260" s="48"/>
    </row>
    <row r="261" spans="7:10" x14ac:dyDescent="0.35">
      <c r="G261" s="48"/>
      <c r="H261" s="48"/>
      <c r="I261" s="48"/>
      <c r="J261" s="48"/>
    </row>
    <row r="262" spans="7:10" x14ac:dyDescent="0.35">
      <c r="G262" s="48"/>
      <c r="H262" s="48"/>
      <c r="I262" s="48"/>
      <c r="J262" s="48"/>
    </row>
    <row r="263" spans="7:10" x14ac:dyDescent="0.35">
      <c r="G263" s="48"/>
      <c r="H263" s="48"/>
      <c r="I263" s="48"/>
      <c r="J263" s="48"/>
    </row>
    <row r="264" spans="7:10" x14ac:dyDescent="0.35">
      <c r="G264" s="48"/>
      <c r="H264" s="48"/>
      <c r="I264" s="48"/>
      <c r="J264" s="48"/>
    </row>
    <row r="265" spans="7:10" x14ac:dyDescent="0.35">
      <c r="G265" s="48"/>
      <c r="H265" s="48"/>
      <c r="I265" s="48"/>
      <c r="J265" s="48"/>
    </row>
    <row r="266" spans="7:10" x14ac:dyDescent="0.35">
      <c r="G266" s="48"/>
      <c r="H266" s="48"/>
      <c r="I266" s="48"/>
      <c r="J266" s="48"/>
    </row>
    <row r="267" spans="7:10" x14ac:dyDescent="0.35">
      <c r="G267" s="48"/>
      <c r="H267" s="48"/>
      <c r="I267" s="48"/>
      <c r="J267" s="48"/>
    </row>
    <row r="268" spans="7:10" x14ac:dyDescent="0.35">
      <c r="G268" s="48"/>
      <c r="H268" s="48"/>
      <c r="I268" s="48"/>
      <c r="J268" s="48"/>
    </row>
    <row r="269" spans="7:10" x14ac:dyDescent="0.35">
      <c r="G269" s="48"/>
      <c r="H269" s="48"/>
      <c r="I269" s="48"/>
      <c r="J269" s="48"/>
    </row>
    <row r="270" spans="7:10" x14ac:dyDescent="0.35">
      <c r="G270" s="48"/>
      <c r="H270" s="48"/>
      <c r="I270" s="48"/>
      <c r="J270" s="48"/>
    </row>
    <row r="271" spans="7:10" x14ac:dyDescent="0.35">
      <c r="G271" s="48"/>
      <c r="H271" s="48"/>
      <c r="I271" s="48"/>
      <c r="J271" s="48"/>
    </row>
    <row r="272" spans="7:10" x14ac:dyDescent="0.35">
      <c r="G272" s="48"/>
      <c r="H272" s="48"/>
      <c r="I272" s="48"/>
      <c r="J272" s="48"/>
    </row>
    <row r="273" spans="7:10" x14ac:dyDescent="0.35">
      <c r="G273" s="48"/>
      <c r="H273" s="48"/>
      <c r="I273" s="48"/>
      <c r="J273" s="48"/>
    </row>
    <row r="274" spans="7:10" x14ac:dyDescent="0.35">
      <c r="G274" s="48"/>
      <c r="H274" s="48"/>
      <c r="I274" s="48"/>
      <c r="J274" s="48"/>
    </row>
    <row r="275" spans="7:10" x14ac:dyDescent="0.35">
      <c r="G275" s="48"/>
      <c r="H275" s="48"/>
      <c r="I275" s="48"/>
      <c r="J275" s="48"/>
    </row>
    <row r="276" spans="7:10" x14ac:dyDescent="0.35">
      <c r="G276" s="48"/>
      <c r="H276" s="48"/>
      <c r="I276" s="48"/>
      <c r="J276" s="48"/>
    </row>
    <row r="277" spans="7:10" x14ac:dyDescent="0.35">
      <c r="G277" s="48"/>
      <c r="H277" s="48"/>
      <c r="I277" s="48"/>
      <c r="J277" s="48"/>
    </row>
    <row r="278" spans="7:10" x14ac:dyDescent="0.35">
      <c r="G278" s="48"/>
      <c r="H278" s="48"/>
      <c r="I278" s="48"/>
      <c r="J278" s="48"/>
    </row>
    <row r="279" spans="7:10" x14ac:dyDescent="0.35">
      <c r="G279" s="48"/>
      <c r="H279" s="48"/>
      <c r="I279" s="48"/>
      <c r="J279" s="48"/>
    </row>
    <row r="280" spans="7:10" x14ac:dyDescent="0.35">
      <c r="G280" s="48"/>
      <c r="H280" s="48"/>
      <c r="I280" s="48"/>
      <c r="J280" s="48"/>
    </row>
    <row r="281" spans="7:10" x14ac:dyDescent="0.35">
      <c r="G281" s="48"/>
      <c r="H281" s="48"/>
      <c r="I281" s="48"/>
      <c r="J281" s="48"/>
    </row>
    <row r="282" spans="7:10" x14ac:dyDescent="0.35">
      <c r="G282" s="48"/>
      <c r="H282" s="48"/>
      <c r="I282" s="48"/>
      <c r="J282" s="48"/>
    </row>
    <row r="283" spans="7:10" x14ac:dyDescent="0.35">
      <c r="G283" s="48"/>
      <c r="H283" s="48"/>
      <c r="I283" s="48"/>
      <c r="J283" s="48"/>
    </row>
    <row r="284" spans="7:10" x14ac:dyDescent="0.35">
      <c r="G284" s="48"/>
      <c r="H284" s="48"/>
      <c r="I284" s="48"/>
      <c r="J284" s="48"/>
    </row>
    <row r="285" spans="7:10" x14ac:dyDescent="0.35">
      <c r="G285" s="48"/>
      <c r="H285" s="48"/>
      <c r="I285" s="48"/>
      <c r="J285" s="48"/>
    </row>
    <row r="286" spans="7:10" x14ac:dyDescent="0.35">
      <c r="G286" s="48"/>
      <c r="H286" s="48"/>
      <c r="I286" s="48"/>
      <c r="J286" s="48"/>
    </row>
    <row r="287" spans="7:10" x14ac:dyDescent="0.35">
      <c r="G287" s="48"/>
      <c r="H287" s="48"/>
      <c r="I287" s="48"/>
      <c r="J287" s="48"/>
    </row>
    <row r="288" spans="7:10" x14ac:dyDescent="0.35">
      <c r="G288" s="48"/>
      <c r="H288" s="48"/>
      <c r="I288" s="48"/>
      <c r="J288" s="48"/>
    </row>
    <row r="289" spans="7:10" x14ac:dyDescent="0.35">
      <c r="G289" s="48"/>
      <c r="H289" s="48"/>
      <c r="I289" s="48"/>
      <c r="J289" s="48"/>
    </row>
    <row r="290" spans="7:10" x14ac:dyDescent="0.35">
      <c r="G290" s="48"/>
      <c r="H290" s="48"/>
      <c r="I290" s="48"/>
      <c r="J290" s="48"/>
    </row>
    <row r="291" spans="7:10" x14ac:dyDescent="0.35">
      <c r="G291" s="48"/>
      <c r="H291" s="48"/>
      <c r="I291" s="48"/>
      <c r="J291" s="48"/>
    </row>
    <row r="292" spans="7:10" x14ac:dyDescent="0.35">
      <c r="G292" s="48"/>
      <c r="H292" s="48"/>
      <c r="I292" s="48"/>
      <c r="J292" s="48"/>
    </row>
    <row r="293" spans="7:10" x14ac:dyDescent="0.35">
      <c r="G293" s="48"/>
      <c r="H293" s="48"/>
      <c r="I293" s="48"/>
      <c r="J293" s="48"/>
    </row>
    <row r="294" spans="7:10" x14ac:dyDescent="0.35">
      <c r="G294" s="48"/>
      <c r="H294" s="48"/>
      <c r="I294" s="48"/>
      <c r="J294" s="48"/>
    </row>
    <row r="295" spans="7:10" x14ac:dyDescent="0.35">
      <c r="G295" s="48"/>
      <c r="H295" s="48"/>
      <c r="I295" s="48"/>
      <c r="J295" s="48"/>
    </row>
    <row r="296" spans="7:10" x14ac:dyDescent="0.35">
      <c r="G296" s="48"/>
      <c r="H296" s="48"/>
      <c r="I296" s="48"/>
      <c r="J296" s="48"/>
    </row>
    <row r="297" spans="7:10" x14ac:dyDescent="0.35">
      <c r="G297" s="48"/>
      <c r="H297" s="48"/>
      <c r="I297" s="48"/>
      <c r="J297" s="48"/>
    </row>
    <row r="298" spans="7:10" x14ac:dyDescent="0.35">
      <c r="G298" s="48"/>
      <c r="H298" s="48"/>
      <c r="I298" s="48"/>
      <c r="J298" s="48"/>
    </row>
    <row r="299" spans="7:10" x14ac:dyDescent="0.35">
      <c r="G299" s="48"/>
      <c r="H299" s="48"/>
      <c r="I299" s="48"/>
      <c r="J299" s="48"/>
    </row>
    <row r="300" spans="7:10" x14ac:dyDescent="0.35">
      <c r="G300" s="48"/>
      <c r="H300" s="48"/>
      <c r="I300" s="48"/>
      <c r="J300" s="48"/>
    </row>
    <row r="301" spans="7:10" x14ac:dyDescent="0.35">
      <c r="G301" s="48"/>
      <c r="H301" s="48"/>
      <c r="I301" s="48"/>
      <c r="J301" s="48"/>
    </row>
    <row r="302" spans="7:10" x14ac:dyDescent="0.35">
      <c r="G302" s="48"/>
      <c r="H302" s="48"/>
      <c r="I302" s="48"/>
      <c r="J302" s="48"/>
    </row>
    <row r="303" spans="7:10" x14ac:dyDescent="0.35">
      <c r="G303" s="48"/>
      <c r="H303" s="48"/>
      <c r="I303" s="48"/>
      <c r="J303" s="48"/>
    </row>
    <row r="304" spans="7:10" x14ac:dyDescent="0.35">
      <c r="G304" s="48"/>
      <c r="H304" s="48"/>
      <c r="I304" s="48"/>
      <c r="J304" s="48"/>
    </row>
    <row r="305" spans="7:10" x14ac:dyDescent="0.35">
      <c r="G305" s="48"/>
      <c r="H305" s="48"/>
      <c r="I305" s="48"/>
      <c r="J305" s="48"/>
    </row>
    <row r="306" spans="7:10" x14ac:dyDescent="0.35">
      <c r="G306" s="48"/>
      <c r="H306" s="48"/>
      <c r="I306" s="48"/>
      <c r="J306" s="48"/>
    </row>
    <row r="307" spans="7:10" x14ac:dyDescent="0.35">
      <c r="G307" s="48"/>
      <c r="H307" s="48"/>
      <c r="I307" s="48"/>
      <c r="J307" s="48"/>
    </row>
    <row r="308" spans="7:10" x14ac:dyDescent="0.35">
      <c r="G308" s="48"/>
      <c r="H308" s="48"/>
      <c r="I308" s="48"/>
      <c r="J308" s="48"/>
    </row>
    <row r="309" spans="7:10" x14ac:dyDescent="0.35">
      <c r="G309" s="48"/>
      <c r="H309" s="48"/>
      <c r="I309" s="48"/>
      <c r="J309" s="48"/>
    </row>
    <row r="310" spans="7:10" x14ac:dyDescent="0.35">
      <c r="G310" s="48"/>
      <c r="H310" s="48"/>
      <c r="I310" s="48"/>
      <c r="J310" s="48"/>
    </row>
    <row r="311" spans="7:10" x14ac:dyDescent="0.35">
      <c r="G311" s="48"/>
      <c r="H311" s="48"/>
      <c r="I311" s="48"/>
      <c r="J311" s="48"/>
    </row>
    <row r="312" spans="7:10" x14ac:dyDescent="0.35">
      <c r="G312" s="48"/>
      <c r="H312" s="48"/>
      <c r="I312" s="48"/>
      <c r="J312" s="48"/>
    </row>
    <row r="313" spans="7:10" x14ac:dyDescent="0.35">
      <c r="G313" s="48"/>
      <c r="H313" s="48"/>
      <c r="I313" s="48"/>
      <c r="J313" s="48"/>
    </row>
    <row r="314" spans="7:10" x14ac:dyDescent="0.35">
      <c r="G314" s="48"/>
      <c r="H314" s="48"/>
      <c r="I314" s="48"/>
      <c r="J314" s="48"/>
    </row>
    <row r="315" spans="7:10" x14ac:dyDescent="0.35">
      <c r="G315" s="48"/>
      <c r="H315" s="48"/>
      <c r="I315" s="48"/>
      <c r="J315" s="48"/>
    </row>
    <row r="316" spans="7:10" x14ac:dyDescent="0.35">
      <c r="G316" s="48"/>
      <c r="H316" s="48"/>
      <c r="I316" s="48"/>
      <c r="J316" s="48"/>
    </row>
    <row r="317" spans="7:10" x14ac:dyDescent="0.35">
      <c r="G317" s="48"/>
      <c r="H317" s="48"/>
      <c r="I317" s="48"/>
      <c r="J317" s="48"/>
    </row>
    <row r="318" spans="7:10" x14ac:dyDescent="0.35">
      <c r="G318" s="48"/>
      <c r="H318" s="48"/>
      <c r="I318" s="48"/>
      <c r="J318" s="48"/>
    </row>
    <row r="319" spans="7:10" x14ac:dyDescent="0.35">
      <c r="G319" s="48"/>
      <c r="H319" s="48"/>
      <c r="I319" s="48"/>
      <c r="J319" s="48"/>
    </row>
    <row r="320" spans="7:10" x14ac:dyDescent="0.35">
      <c r="G320" s="48"/>
      <c r="H320" s="48"/>
      <c r="I320" s="48"/>
      <c r="J320" s="48"/>
    </row>
    <row r="321" spans="7:10" x14ac:dyDescent="0.35">
      <c r="G321" s="48"/>
      <c r="H321" s="48"/>
      <c r="I321" s="48"/>
      <c r="J321" s="48"/>
    </row>
    <row r="322" spans="7:10" x14ac:dyDescent="0.35">
      <c r="G322" s="48"/>
      <c r="H322" s="48"/>
      <c r="I322" s="48"/>
      <c r="J322" s="48"/>
    </row>
    <row r="323" spans="7:10" x14ac:dyDescent="0.35">
      <c r="G323" s="48"/>
      <c r="H323" s="48"/>
      <c r="I323" s="48"/>
      <c r="J323" s="48"/>
    </row>
    <row r="324" spans="7:10" x14ac:dyDescent="0.35">
      <c r="G324" s="48"/>
      <c r="H324" s="48"/>
      <c r="I324" s="48"/>
      <c r="J324" s="48"/>
    </row>
    <row r="325" spans="7:10" x14ac:dyDescent="0.35">
      <c r="G325" s="48"/>
      <c r="H325" s="48"/>
      <c r="I325" s="48"/>
      <c r="J325" s="48"/>
    </row>
    <row r="326" spans="7:10" x14ac:dyDescent="0.35">
      <c r="G326" s="48"/>
      <c r="H326" s="48"/>
      <c r="I326" s="48"/>
      <c r="J326" s="48"/>
    </row>
    <row r="327" spans="7:10" x14ac:dyDescent="0.35">
      <c r="G327" s="48"/>
      <c r="H327" s="48"/>
      <c r="I327" s="48"/>
      <c r="J327" s="48"/>
    </row>
    <row r="328" spans="7:10" x14ac:dyDescent="0.35">
      <c r="G328" s="48"/>
      <c r="H328" s="48"/>
      <c r="I328" s="48"/>
      <c r="J328" s="48"/>
    </row>
    <row r="329" spans="7:10" x14ac:dyDescent="0.35">
      <c r="G329" s="48"/>
      <c r="H329" s="48"/>
      <c r="I329" s="48"/>
      <c r="J329" s="48"/>
    </row>
    <row r="330" spans="7:10" x14ac:dyDescent="0.35">
      <c r="G330" s="48"/>
      <c r="H330" s="48"/>
      <c r="I330" s="48"/>
      <c r="J330" s="48"/>
    </row>
    <row r="331" spans="7:10" x14ac:dyDescent="0.35">
      <c r="G331" s="48"/>
      <c r="H331" s="48"/>
      <c r="I331" s="48"/>
      <c r="J331" s="48"/>
    </row>
    <row r="332" spans="7:10" x14ac:dyDescent="0.35">
      <c r="G332" s="48"/>
      <c r="H332" s="48"/>
      <c r="I332" s="48"/>
      <c r="J332" s="48"/>
    </row>
    <row r="333" spans="7:10" x14ac:dyDescent="0.35">
      <c r="G333" s="48"/>
      <c r="H333" s="48"/>
      <c r="I333" s="48"/>
      <c r="J333" s="48"/>
    </row>
    <row r="334" spans="7:10" x14ac:dyDescent="0.35">
      <c r="G334" s="48"/>
      <c r="H334" s="48"/>
      <c r="I334" s="48"/>
      <c r="J334" s="48"/>
    </row>
    <row r="335" spans="7:10" x14ac:dyDescent="0.35">
      <c r="G335" s="48"/>
      <c r="H335" s="48"/>
      <c r="I335" s="48"/>
      <c r="J335" s="48"/>
    </row>
    <row r="336" spans="7:10" x14ac:dyDescent="0.35">
      <c r="G336" s="48"/>
      <c r="H336" s="48"/>
      <c r="I336" s="48"/>
      <c r="J336" s="48"/>
    </row>
    <row r="337" spans="7:10" x14ac:dyDescent="0.35">
      <c r="G337" s="48"/>
      <c r="H337" s="48"/>
      <c r="I337" s="48"/>
      <c r="J337" s="48"/>
    </row>
    <row r="338" spans="7:10" x14ac:dyDescent="0.35">
      <c r="G338" s="48"/>
      <c r="H338" s="48"/>
      <c r="I338" s="48"/>
      <c r="J338" s="48"/>
    </row>
    <row r="339" spans="7:10" x14ac:dyDescent="0.35">
      <c r="G339" s="48"/>
      <c r="H339" s="48"/>
      <c r="I339" s="48"/>
      <c r="J339" s="48"/>
    </row>
    <row r="340" spans="7:10" x14ac:dyDescent="0.35">
      <c r="G340" s="48"/>
      <c r="H340" s="48"/>
      <c r="I340" s="48"/>
      <c r="J340" s="48"/>
    </row>
    <row r="341" spans="7:10" x14ac:dyDescent="0.35">
      <c r="G341" s="48"/>
      <c r="H341" s="48"/>
      <c r="I341" s="48"/>
      <c r="J341" s="48"/>
    </row>
    <row r="342" spans="7:10" x14ac:dyDescent="0.35">
      <c r="G342" s="48"/>
      <c r="H342" s="48"/>
      <c r="I342" s="48"/>
      <c r="J342" s="48"/>
    </row>
    <row r="343" spans="7:10" x14ac:dyDescent="0.35">
      <c r="G343" s="48"/>
      <c r="H343" s="48"/>
      <c r="I343" s="48"/>
      <c r="J343" s="48"/>
    </row>
    <row r="344" spans="7:10" x14ac:dyDescent="0.35">
      <c r="G344" s="48"/>
      <c r="H344" s="48"/>
      <c r="I344" s="48"/>
      <c r="J344" s="48"/>
    </row>
    <row r="345" spans="7:10" x14ac:dyDescent="0.35">
      <c r="G345" s="48"/>
      <c r="H345" s="48"/>
      <c r="I345" s="48"/>
      <c r="J345" s="48"/>
    </row>
    <row r="346" spans="7:10" x14ac:dyDescent="0.35">
      <c r="G346" s="48"/>
      <c r="H346" s="48"/>
      <c r="I346" s="48"/>
      <c r="J346" s="48"/>
    </row>
    <row r="347" spans="7:10" x14ac:dyDescent="0.35">
      <c r="G347" s="48"/>
      <c r="H347" s="48"/>
      <c r="I347" s="48"/>
      <c r="J347" s="48"/>
    </row>
    <row r="348" spans="7:10" x14ac:dyDescent="0.35">
      <c r="G348" s="48"/>
      <c r="H348" s="48"/>
      <c r="I348" s="48"/>
      <c r="J348" s="48"/>
    </row>
    <row r="349" spans="7:10" x14ac:dyDescent="0.35">
      <c r="G349" s="48"/>
      <c r="H349" s="48"/>
      <c r="I349" s="48"/>
      <c r="J349" s="48"/>
    </row>
    <row r="350" spans="7:10" x14ac:dyDescent="0.35">
      <c r="G350" s="48"/>
      <c r="H350" s="48"/>
      <c r="I350" s="48"/>
      <c r="J350" s="48"/>
    </row>
    <row r="351" spans="7:10" x14ac:dyDescent="0.35">
      <c r="G351" s="48"/>
      <c r="H351" s="48"/>
      <c r="I351" s="48"/>
      <c r="J351" s="48"/>
    </row>
    <row r="352" spans="7:10" x14ac:dyDescent="0.35">
      <c r="G352" s="48"/>
      <c r="H352" s="48"/>
      <c r="I352" s="48"/>
      <c r="J352" s="48"/>
    </row>
    <row r="353" spans="7:10" x14ac:dyDescent="0.35">
      <c r="G353" s="48"/>
      <c r="H353" s="48"/>
      <c r="I353" s="48"/>
      <c r="J353" s="48"/>
    </row>
    <row r="354" spans="7:10" x14ac:dyDescent="0.35">
      <c r="G354" s="48"/>
      <c r="H354" s="48"/>
      <c r="I354" s="48"/>
      <c r="J354" s="48"/>
    </row>
    <row r="355" spans="7:10" x14ac:dyDescent="0.35">
      <c r="G355" s="48"/>
      <c r="H355" s="48"/>
      <c r="I355" s="48"/>
      <c r="J355" s="48"/>
    </row>
    <row r="356" spans="7:10" x14ac:dyDescent="0.35">
      <c r="G356" s="48"/>
      <c r="H356" s="48"/>
      <c r="I356" s="48"/>
      <c r="J356" s="48"/>
    </row>
    <row r="357" spans="7:10" x14ac:dyDescent="0.35">
      <c r="G357" s="48"/>
      <c r="H357" s="48"/>
      <c r="I357" s="48"/>
      <c r="J357" s="48"/>
    </row>
    <row r="358" spans="7:10" x14ac:dyDescent="0.35">
      <c r="G358" s="48"/>
      <c r="H358" s="48"/>
      <c r="I358" s="48"/>
      <c r="J358" s="48"/>
    </row>
    <row r="359" spans="7:10" x14ac:dyDescent="0.35">
      <c r="G359" s="48"/>
      <c r="H359" s="48"/>
      <c r="I359" s="48"/>
      <c r="J359" s="48"/>
    </row>
    <row r="360" spans="7:10" x14ac:dyDescent="0.35">
      <c r="G360" s="48"/>
      <c r="H360" s="48"/>
      <c r="I360" s="48"/>
      <c r="J360" s="48"/>
    </row>
    <row r="361" spans="7:10" x14ac:dyDescent="0.35">
      <c r="G361" s="48"/>
      <c r="H361" s="48"/>
      <c r="I361" s="48"/>
      <c r="J361" s="48"/>
    </row>
    <row r="362" spans="7:10" x14ac:dyDescent="0.35">
      <c r="G362" s="48"/>
      <c r="H362" s="48"/>
      <c r="I362" s="48"/>
      <c r="J362" s="48"/>
    </row>
    <row r="363" spans="7:10" x14ac:dyDescent="0.35">
      <c r="G363" s="48"/>
      <c r="H363" s="48"/>
      <c r="I363" s="48"/>
      <c r="J363" s="48"/>
    </row>
    <row r="364" spans="7:10" x14ac:dyDescent="0.35">
      <c r="G364" s="48"/>
      <c r="H364" s="48"/>
      <c r="I364" s="48"/>
      <c r="J364" s="48"/>
    </row>
    <row r="365" spans="7:10" x14ac:dyDescent="0.35">
      <c r="G365" s="48"/>
      <c r="H365" s="48"/>
      <c r="I365" s="48"/>
      <c r="J365" s="48"/>
    </row>
    <row r="366" spans="7:10" x14ac:dyDescent="0.35">
      <c r="G366" s="48"/>
      <c r="H366" s="48"/>
      <c r="I366" s="48"/>
      <c r="J366" s="48"/>
    </row>
    <row r="367" spans="7:10" x14ac:dyDescent="0.35">
      <c r="G367" s="48"/>
      <c r="H367" s="48"/>
      <c r="I367" s="48"/>
      <c r="J367" s="48"/>
    </row>
    <row r="368" spans="7:10" x14ac:dyDescent="0.35">
      <c r="G368" s="48"/>
      <c r="H368" s="48"/>
      <c r="I368" s="48"/>
      <c r="J368" s="48"/>
    </row>
    <row r="369" spans="7:10" x14ac:dyDescent="0.35">
      <c r="G369" s="48"/>
      <c r="H369" s="48"/>
      <c r="I369" s="48"/>
      <c r="J369" s="48"/>
    </row>
    <row r="370" spans="7:10" x14ac:dyDescent="0.35">
      <c r="G370" s="48"/>
      <c r="H370" s="48"/>
      <c r="I370" s="48"/>
      <c r="J370" s="48"/>
    </row>
    <row r="371" spans="7:10" x14ac:dyDescent="0.35">
      <c r="G371" s="48"/>
      <c r="H371" s="48"/>
      <c r="I371" s="48"/>
      <c r="J371" s="48"/>
    </row>
    <row r="372" spans="7:10" x14ac:dyDescent="0.35">
      <c r="G372" s="48"/>
      <c r="H372" s="48"/>
      <c r="I372" s="48"/>
      <c r="J372" s="48"/>
    </row>
    <row r="373" spans="7:10" x14ac:dyDescent="0.35">
      <c r="G373" s="48"/>
      <c r="H373" s="48"/>
      <c r="I373" s="48"/>
      <c r="J373" s="48"/>
    </row>
    <row r="374" spans="7:10" x14ac:dyDescent="0.35">
      <c r="G374" s="48"/>
      <c r="H374" s="48"/>
      <c r="I374" s="48"/>
      <c r="J374" s="48"/>
    </row>
    <row r="375" spans="7:10" x14ac:dyDescent="0.35">
      <c r="G375" s="48"/>
      <c r="H375" s="48"/>
      <c r="I375" s="48"/>
      <c r="J375" s="48"/>
    </row>
    <row r="376" spans="7:10" x14ac:dyDescent="0.35">
      <c r="G376" s="48"/>
      <c r="H376" s="48"/>
      <c r="I376" s="48"/>
      <c r="J376" s="48"/>
    </row>
    <row r="377" spans="7:10" x14ac:dyDescent="0.35">
      <c r="G377" s="48"/>
      <c r="H377" s="48"/>
      <c r="I377" s="48"/>
      <c r="J377" s="48"/>
    </row>
    <row r="378" spans="7:10" x14ac:dyDescent="0.35">
      <c r="G378" s="48"/>
      <c r="H378" s="48"/>
      <c r="I378" s="48"/>
      <c r="J378" s="48"/>
    </row>
    <row r="379" spans="7:10" x14ac:dyDescent="0.35">
      <c r="G379" s="48"/>
      <c r="H379" s="48"/>
      <c r="I379" s="48"/>
      <c r="J379" s="48"/>
    </row>
    <row r="380" spans="7:10" x14ac:dyDescent="0.35">
      <c r="G380" s="48"/>
      <c r="H380" s="48"/>
      <c r="I380" s="48"/>
      <c r="J380" s="48"/>
    </row>
    <row r="381" spans="7:10" x14ac:dyDescent="0.35">
      <c r="G381" s="48"/>
      <c r="H381" s="48"/>
      <c r="I381" s="48"/>
      <c r="J381" s="48"/>
    </row>
    <row r="382" spans="7:10" x14ac:dyDescent="0.35">
      <c r="G382" s="48"/>
      <c r="H382" s="48"/>
      <c r="I382" s="48"/>
      <c r="J382" s="48"/>
    </row>
    <row r="383" spans="7:10" x14ac:dyDescent="0.35">
      <c r="G383" s="48"/>
      <c r="H383" s="48"/>
      <c r="I383" s="48"/>
      <c r="J383" s="48"/>
    </row>
    <row r="384" spans="7:10" x14ac:dyDescent="0.35">
      <c r="G384" s="48"/>
      <c r="H384" s="48"/>
      <c r="I384" s="48"/>
      <c r="J384" s="48"/>
    </row>
    <row r="385" spans="7:10" x14ac:dyDescent="0.35">
      <c r="G385" s="48"/>
      <c r="H385" s="48"/>
      <c r="I385" s="48"/>
      <c r="J385" s="48"/>
    </row>
    <row r="386" spans="7:10" x14ac:dyDescent="0.35">
      <c r="G386" s="48"/>
      <c r="H386" s="48"/>
      <c r="I386" s="48"/>
      <c r="J386" s="48"/>
    </row>
    <row r="387" spans="7:10" x14ac:dyDescent="0.35">
      <c r="G387" s="48"/>
      <c r="H387" s="48"/>
      <c r="I387" s="48"/>
      <c r="J387" s="48"/>
    </row>
    <row r="388" spans="7:10" x14ac:dyDescent="0.35">
      <c r="G388" s="48"/>
      <c r="H388" s="48"/>
      <c r="I388" s="48"/>
      <c r="J388" s="48"/>
    </row>
    <row r="389" spans="7:10" x14ac:dyDescent="0.35">
      <c r="G389" s="48"/>
      <c r="H389" s="48"/>
      <c r="I389" s="48"/>
      <c r="J389" s="48"/>
    </row>
    <row r="390" spans="7:10" x14ac:dyDescent="0.35">
      <c r="G390" s="48"/>
      <c r="H390" s="48"/>
      <c r="I390" s="48"/>
      <c r="J390" s="48"/>
    </row>
    <row r="391" spans="7:10" x14ac:dyDescent="0.35">
      <c r="G391" s="48"/>
      <c r="H391" s="48"/>
      <c r="I391" s="48"/>
      <c r="J391" s="48"/>
    </row>
    <row r="392" spans="7:10" x14ac:dyDescent="0.35">
      <c r="G392" s="48"/>
      <c r="H392" s="48"/>
      <c r="I392" s="48"/>
      <c r="J392" s="48"/>
    </row>
    <row r="393" spans="7:10" x14ac:dyDescent="0.35">
      <c r="G393" s="48"/>
      <c r="H393" s="48"/>
      <c r="I393" s="48"/>
      <c r="J393" s="48"/>
    </row>
    <row r="394" spans="7:10" x14ac:dyDescent="0.35">
      <c r="G394" s="48"/>
      <c r="H394" s="48"/>
      <c r="I394" s="48"/>
      <c r="J394" s="48"/>
    </row>
    <row r="395" spans="7:10" x14ac:dyDescent="0.35">
      <c r="G395" s="48"/>
      <c r="H395" s="48"/>
      <c r="I395" s="48"/>
      <c r="J395" s="48"/>
    </row>
    <row r="396" spans="7:10" x14ac:dyDescent="0.35">
      <c r="G396" s="48"/>
      <c r="H396" s="48"/>
      <c r="I396" s="48"/>
      <c r="J396" s="48"/>
    </row>
    <row r="397" spans="7:10" x14ac:dyDescent="0.35">
      <c r="G397" s="48"/>
      <c r="H397" s="48"/>
      <c r="I397" s="48"/>
      <c r="J397" s="48"/>
    </row>
    <row r="398" spans="7:10" x14ac:dyDescent="0.35">
      <c r="G398" s="48"/>
      <c r="H398" s="48"/>
      <c r="I398" s="48"/>
      <c r="J398" s="48"/>
    </row>
    <row r="399" spans="7:10" x14ac:dyDescent="0.35">
      <c r="G399" s="48"/>
      <c r="H399" s="48"/>
      <c r="I399" s="48"/>
      <c r="J399" s="48"/>
    </row>
    <row r="400" spans="7:10" x14ac:dyDescent="0.35">
      <c r="G400" s="48"/>
      <c r="H400" s="48"/>
      <c r="I400" s="48"/>
      <c r="J400" s="48"/>
    </row>
    <row r="401" spans="7:10" x14ac:dyDescent="0.35">
      <c r="G401" s="48"/>
      <c r="H401" s="48"/>
      <c r="I401" s="48"/>
      <c r="J401" s="48"/>
    </row>
    <row r="402" spans="7:10" x14ac:dyDescent="0.35">
      <c r="G402" s="48"/>
      <c r="H402" s="48"/>
      <c r="I402" s="48"/>
      <c r="J402" s="48"/>
    </row>
    <row r="403" spans="7:10" x14ac:dyDescent="0.35">
      <c r="G403" s="48"/>
      <c r="H403" s="48"/>
      <c r="I403" s="48"/>
      <c r="J403" s="48"/>
    </row>
    <row r="404" spans="7:10" x14ac:dyDescent="0.35">
      <c r="G404" s="48"/>
      <c r="H404" s="48"/>
      <c r="I404" s="48"/>
      <c r="J404" s="48"/>
    </row>
    <row r="405" spans="7:10" x14ac:dyDescent="0.35">
      <c r="G405" s="48"/>
      <c r="H405" s="48"/>
      <c r="I405" s="48"/>
      <c r="J405" s="48"/>
    </row>
    <row r="406" spans="7:10" x14ac:dyDescent="0.35">
      <c r="G406" s="48"/>
      <c r="H406" s="48"/>
      <c r="I406" s="48"/>
      <c r="J406" s="48"/>
    </row>
  </sheetData>
  <mergeCells count="31">
    <mergeCell ref="A3:H3"/>
    <mergeCell ref="B10:J10"/>
    <mergeCell ref="B11:J11"/>
    <mergeCell ref="D14:J14"/>
    <mergeCell ref="G20:I20"/>
    <mergeCell ref="B57:D57"/>
    <mergeCell ref="B62:J62"/>
    <mergeCell ref="B63:J63"/>
    <mergeCell ref="D66:J66"/>
    <mergeCell ref="O20:P20"/>
    <mergeCell ref="D21:D22"/>
    <mergeCell ref="O21:O22"/>
    <mergeCell ref="P21:P22"/>
    <mergeCell ref="K20:M20"/>
    <mergeCell ref="D73:D74"/>
    <mergeCell ref="O73:O74"/>
    <mergeCell ref="P73:P74"/>
    <mergeCell ref="G72:I72"/>
    <mergeCell ref="K72:M72"/>
    <mergeCell ref="O72:P72"/>
    <mergeCell ref="B109:D109"/>
    <mergeCell ref="B114:J114"/>
    <mergeCell ref="B115:J115"/>
    <mergeCell ref="D118:J118"/>
    <mergeCell ref="G124:I124"/>
    <mergeCell ref="B161:D161"/>
    <mergeCell ref="O124:P124"/>
    <mergeCell ref="D125:D126"/>
    <mergeCell ref="O125:O126"/>
    <mergeCell ref="P125:P126"/>
    <mergeCell ref="K124:M124"/>
  </mergeCells>
  <conditionalFormatting sqref="G169:J406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6:J168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6:G168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 D75 D25 D77 D127 D129 D27:D29 D79:D81 D131:D133" xr:uid="{DD111A86-587A-4596-9E26-D89E452CBA3A}">
      <formula1>"per 30 days, per kWh, per kW, per kVA"</formula1>
    </dataValidation>
    <dataValidation type="list" allowBlank="1" showInputMessage="1" showErrorMessage="1" sqref="D16 D68 D120" xr:uid="{04B4EA72-0E5B-46F1-938E-15211C39F248}">
      <formula1>"TOU, non-TOU"</formula1>
    </dataValidation>
    <dataValidation type="list" allowBlank="1" showInputMessage="1" showErrorMessage="1" prompt="Select Charge Unit - per 30 days, per kWh, per kW, per kVA." sqref="D39:D40 D42:D52 D91:D92 D94:D104 D24 D26 D76 D78 D143:D144 D146:D156 D128 D130 D137:D141 D134:D135 D85:D89 D82:D83 D33:D37 D30:D31" xr:uid="{EBC80DE7-F491-4AA2-B118-91370915F094}">
      <formula1>"per 30 days, per kWh, per kW, per kVA"</formula1>
    </dataValidation>
    <dataValidation type="list" allowBlank="1" showInputMessage="1" showErrorMessage="1" prompt="Select Charge Unit - monthly, per kWh, per kW" sqref="D53 D58 D105 D110 D157 D162" xr:uid="{85D3AB23-6F10-4871-AEDB-605DCB30D587}">
      <formula1>"Monthly, per kWh, per kW"</formula1>
    </dataValidation>
    <dataValidation type="list" allowBlank="1" showInputMessage="1" showErrorMessage="1" sqref="E58 E110 E162 E39:E40 E42:E53 E91:E92 E94:E105 E143:E144 E146:E157 E137:E141 E127:E135 E85:E89 E75:E83 E33:E37 E23:E31" xr:uid="{F19CE93D-EAB1-42D6-B002-B5C49A4C0512}">
      <formula1>#REF!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1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rowBreaks count="2" manualBreakCount="2">
    <brk id="60" min="1" max="43" man="1"/>
    <brk id="112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68</xdr:row>
                    <xdr:rowOff>95250</xdr:rowOff>
                  </from>
                  <to>
                    <xdr:col>18</xdr:col>
                    <xdr:colOff>12700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68</xdr:row>
                    <xdr:rowOff>184150</xdr:rowOff>
                  </from>
                  <to>
                    <xdr:col>10</xdr:col>
                    <xdr:colOff>603250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120</xdr:row>
                    <xdr:rowOff>152400</xdr:rowOff>
                  </from>
                  <to>
                    <xdr:col>10</xdr:col>
                    <xdr:colOff>698500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171450</xdr:rowOff>
                  </from>
                  <to>
                    <xdr:col>10</xdr:col>
                    <xdr:colOff>552450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590550</xdr:colOff>
                    <xdr:row>120</xdr:row>
                    <xdr:rowOff>19050</xdr:rowOff>
                  </from>
                  <to>
                    <xdr:col>17</xdr:col>
                    <xdr:colOff>374650</xdr:colOff>
                    <xdr:row>122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15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148F-19C0-470E-BDB8-A02DECE44E3D}">
  <sheetPr>
    <pageSetUpPr fitToPage="1"/>
  </sheetPr>
  <dimension ref="A1:Q219"/>
  <sheetViews>
    <sheetView topLeftCell="A26" zoomScale="70" zoomScaleNormal="70" workbookViewId="0">
      <selection activeCell="P54" sqref="P54"/>
    </sheetView>
  </sheetViews>
  <sheetFormatPr defaultColWidth="9.26953125" defaultRowHeight="14.5" x14ac:dyDescent="0.35"/>
  <cols>
    <col min="1" max="1" width="1.7265625" style="228" customWidth="1"/>
    <col min="2" max="2" width="122.26953125" style="228" bestFit="1" customWidth="1"/>
    <col min="3" max="3" width="1.54296875" style="228" customWidth="1"/>
    <col min="4" max="4" width="12.7265625" style="352" customWidth="1"/>
    <col min="5" max="5" width="1.7265625" style="228" customWidth="1"/>
    <col min="6" max="6" width="1.26953125" style="228" customWidth="1"/>
    <col min="7" max="7" width="12.54296875" style="228" bestFit="1" customWidth="1"/>
    <col min="8" max="8" width="8.453125" style="228" bestFit="1" customWidth="1"/>
    <col min="9" max="9" width="12.26953125" style="228" bestFit="1" customWidth="1"/>
    <col min="10" max="10" width="0.7265625" style="228" customWidth="1"/>
    <col min="11" max="11" width="12.54296875" style="228" bestFit="1" customWidth="1"/>
    <col min="12" max="12" width="9.26953125" style="228"/>
    <col min="13" max="13" width="12.26953125" style="228" bestFit="1" customWidth="1"/>
    <col min="14" max="14" width="1.26953125" style="228" customWidth="1"/>
    <col min="15" max="15" width="12.54296875" style="228" customWidth="1"/>
    <col min="16" max="16" width="8.26953125" style="228" customWidth="1"/>
    <col min="17" max="17" width="1.26953125" style="228" customWidth="1"/>
    <col min="18" max="16384" width="9.26953125" style="228"/>
  </cols>
  <sheetData>
    <row r="1" spans="1:17" ht="20" x14ac:dyDescent="0.35">
      <c r="A1" s="225"/>
      <c r="B1" s="226"/>
      <c r="C1" s="226"/>
      <c r="D1" s="227"/>
      <c r="E1" s="226"/>
      <c r="F1" s="226"/>
      <c r="G1" s="226"/>
      <c r="H1" s="226"/>
      <c r="I1" s="225"/>
      <c r="J1" s="225"/>
      <c r="M1" s="229"/>
      <c r="N1" s="229">
        <v>1</v>
      </c>
      <c r="O1" s="229">
        <v>1</v>
      </c>
      <c r="P1" s="229"/>
      <c r="Q1" s="229"/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J2" s="225"/>
      <c r="M2" s="229"/>
      <c r="N2" s="4"/>
      <c r="O2" s="4"/>
      <c r="P2" s="4"/>
      <c r="Q2" s="4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J3" s="225"/>
      <c r="N3" s="4"/>
      <c r="O3" s="4"/>
      <c r="P3" s="4"/>
      <c r="Q3" s="4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J4" s="225"/>
      <c r="N4" s="4"/>
      <c r="O4" s="4"/>
      <c r="P4" s="4"/>
      <c r="Q4" s="4"/>
    </row>
    <row r="5" spans="1:17" ht="15.5" x14ac:dyDescent="0.35">
      <c r="A5" s="225"/>
      <c r="B5" s="225"/>
      <c r="C5" s="233"/>
      <c r="D5" s="234"/>
      <c r="E5" s="233"/>
      <c r="F5" s="225"/>
      <c r="G5" s="225"/>
      <c r="H5" s="225"/>
      <c r="I5" s="225"/>
      <c r="J5" s="225"/>
      <c r="N5" s="4"/>
      <c r="O5" s="4"/>
      <c r="P5" s="4"/>
      <c r="Q5" s="4"/>
    </row>
    <row r="6" spans="1:17" x14ac:dyDescent="0.35">
      <c r="A6" s="225"/>
      <c r="B6" s="225"/>
      <c r="C6" s="225"/>
      <c r="D6" s="235"/>
      <c r="E6" s="225"/>
      <c r="F6" s="225"/>
      <c r="G6" s="225"/>
      <c r="H6" s="225"/>
      <c r="I6" s="225"/>
      <c r="J6" s="225"/>
      <c r="N6" s="4"/>
      <c r="O6" s="4"/>
      <c r="P6" s="4"/>
      <c r="Q6" s="4"/>
    </row>
    <row r="7" spans="1:17" x14ac:dyDescent="0.35">
      <c r="A7" s="225"/>
      <c r="B7" s="225"/>
      <c r="C7" s="225"/>
      <c r="D7" s="235"/>
      <c r="E7" s="225"/>
      <c r="F7" s="225"/>
      <c r="G7" s="225"/>
      <c r="H7" s="225"/>
      <c r="I7" s="225"/>
      <c r="J7" s="225"/>
      <c r="N7" s="4"/>
      <c r="O7" s="4"/>
      <c r="P7" s="4"/>
      <c r="Q7" s="4"/>
    </row>
    <row r="8" spans="1:17" x14ac:dyDescent="0.35">
      <c r="A8" s="236"/>
      <c r="B8" s="225"/>
      <c r="C8" s="225"/>
      <c r="D8" s="235"/>
      <c r="E8" s="225"/>
      <c r="F8" s="225"/>
      <c r="G8" s="225"/>
      <c r="H8" s="225"/>
      <c r="I8" s="225"/>
      <c r="J8" s="225"/>
      <c r="N8" s="4"/>
      <c r="O8" s="4"/>
      <c r="P8" s="4"/>
      <c r="Q8" s="4"/>
    </row>
    <row r="9" spans="1:17" x14ac:dyDescent="0.35">
      <c r="A9" s="237"/>
      <c r="B9" s="237"/>
      <c r="C9" s="237"/>
      <c r="D9" s="238"/>
      <c r="E9" s="237"/>
      <c r="F9" s="237"/>
      <c r="G9" s="237"/>
      <c r="H9" s="237"/>
      <c r="N9" s="4"/>
      <c r="O9" s="4"/>
      <c r="P9" s="4"/>
      <c r="Q9" s="4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J10" s="531"/>
      <c r="N10" s="4"/>
      <c r="O10" s="4"/>
      <c r="P10" s="4"/>
      <c r="Q10" s="4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J11" s="531"/>
      <c r="N11" s="4">
        <v>2</v>
      </c>
    </row>
    <row r="12" spans="1:17" x14ac:dyDescent="0.35">
      <c r="A12" s="237"/>
      <c r="B12" s="237"/>
      <c r="C12" s="237"/>
      <c r="D12" s="238"/>
      <c r="E12" s="237"/>
      <c r="F12" s="237"/>
      <c r="G12" s="237"/>
      <c r="H12" s="237"/>
      <c r="N12" s="4"/>
    </row>
    <row r="13" spans="1:17" x14ac:dyDescent="0.35">
      <c r="A13" s="237"/>
      <c r="B13" s="237"/>
      <c r="C13" s="237"/>
      <c r="D13" s="238"/>
      <c r="E13" s="237"/>
      <c r="F13" s="237"/>
      <c r="G13" s="237"/>
      <c r="H13" s="237"/>
    </row>
    <row r="14" spans="1:17" ht="15.5" x14ac:dyDescent="0.35">
      <c r="A14" s="237"/>
      <c r="B14" s="239" t="s">
        <v>2</v>
      </c>
      <c r="C14" s="237"/>
      <c r="D14" s="537" t="s">
        <v>56</v>
      </c>
      <c r="E14" s="537"/>
      <c r="F14" s="537"/>
      <c r="G14" s="537"/>
      <c r="H14" s="537"/>
      <c r="I14" s="537"/>
      <c r="J14" s="537"/>
      <c r="K14" s="537"/>
      <c r="L14" s="537"/>
      <c r="M14" s="537"/>
    </row>
    <row r="15" spans="1:17" ht="15.5" x14ac:dyDescent="0.35">
      <c r="A15" s="237"/>
      <c r="B15" s="240"/>
      <c r="C15" s="237"/>
      <c r="D15" s="241"/>
      <c r="E15" s="241"/>
      <c r="F15" s="242"/>
      <c r="G15" s="242"/>
      <c r="H15" s="242"/>
      <c r="I15" s="242"/>
      <c r="J15" s="242"/>
      <c r="K15" s="243"/>
      <c r="L15" s="243"/>
      <c r="M15" s="242"/>
      <c r="N15" s="243"/>
      <c r="O15" s="243"/>
      <c r="P15" s="243"/>
      <c r="Q15" s="243"/>
    </row>
    <row r="16" spans="1:17" ht="15.5" x14ac:dyDescent="0.35">
      <c r="A16" s="237"/>
      <c r="B16" s="239" t="s">
        <v>4</v>
      </c>
      <c r="C16" s="237"/>
      <c r="D16" s="244" t="s">
        <v>5</v>
      </c>
      <c r="E16" s="241"/>
      <c r="F16" s="242"/>
      <c r="G16" s="243"/>
      <c r="H16" s="242"/>
      <c r="I16" s="245"/>
      <c r="J16" s="242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240"/>
      <c r="C17" s="237"/>
      <c r="D17" s="241"/>
      <c r="E17" s="241"/>
      <c r="F17" s="241"/>
      <c r="G17" s="241"/>
      <c r="H17" s="241"/>
      <c r="I17" s="241"/>
      <c r="J17" s="241"/>
    </row>
    <row r="18" spans="1:17" x14ac:dyDescent="0.35">
      <c r="A18" s="237"/>
      <c r="B18" s="249"/>
      <c r="C18" s="237"/>
      <c r="D18" s="250" t="s">
        <v>6</v>
      </c>
      <c r="E18" s="251"/>
      <c r="F18" s="237"/>
      <c r="G18" s="252">
        <v>300</v>
      </c>
      <c r="H18" s="251" t="s">
        <v>7</v>
      </c>
      <c r="I18" s="237"/>
      <c r="J18" s="237"/>
    </row>
    <row r="19" spans="1:17" x14ac:dyDescent="0.35">
      <c r="A19" s="237"/>
      <c r="B19" s="249"/>
      <c r="C19" s="237"/>
      <c r="D19" s="238"/>
      <c r="E19" s="237"/>
      <c r="F19" s="237"/>
      <c r="G19" s="237"/>
      <c r="H19" s="237"/>
      <c r="I19" s="253"/>
      <c r="J19" s="237"/>
    </row>
    <row r="20" spans="1:17" s="19" customFormat="1" x14ac:dyDescent="0.35">
      <c r="A20" s="17"/>
      <c r="B20" s="43"/>
      <c r="C20" s="17"/>
      <c r="D20" s="51"/>
      <c r="E20" s="50"/>
      <c r="F20" s="17"/>
      <c r="G20" s="533" t="s">
        <v>8</v>
      </c>
      <c r="H20" s="534"/>
      <c r="I20" s="535"/>
      <c r="J20" s="17"/>
      <c r="K20" s="533" t="s">
        <v>9</v>
      </c>
      <c r="L20" s="534"/>
      <c r="M20" s="535"/>
      <c r="N20" s="17"/>
      <c r="O20" s="533" t="s">
        <v>10</v>
      </c>
      <c r="P20" s="535"/>
      <c r="Q20" s="37"/>
    </row>
    <row r="21" spans="1:17" ht="15" customHeight="1" x14ac:dyDescent="0.35">
      <c r="A21" s="237"/>
      <c r="B21" s="254"/>
      <c r="C21" s="237"/>
      <c r="D21" s="525" t="s">
        <v>11</v>
      </c>
      <c r="E21" s="250"/>
      <c r="F21" s="237"/>
      <c r="G21" s="255" t="s">
        <v>12</v>
      </c>
      <c r="H21" s="256" t="s">
        <v>13</v>
      </c>
      <c r="I21" s="257" t="s">
        <v>14</v>
      </c>
      <c r="J21" s="237"/>
      <c r="K21" s="258" t="s">
        <v>12</v>
      </c>
      <c r="L21" s="256" t="s">
        <v>13</v>
      </c>
      <c r="M21" s="257" t="s">
        <v>14</v>
      </c>
      <c r="N21" s="237"/>
      <c r="O21" s="527" t="s">
        <v>15</v>
      </c>
      <c r="P21" s="529" t="s">
        <v>16</v>
      </c>
      <c r="Q21" s="243"/>
    </row>
    <row r="22" spans="1:17" x14ac:dyDescent="0.35">
      <c r="A22" s="237"/>
      <c r="B22" s="254"/>
      <c r="C22" s="237"/>
      <c r="D22" s="526"/>
      <c r="E22" s="250"/>
      <c r="F22" s="237"/>
      <c r="G22" s="259" t="s">
        <v>17</v>
      </c>
      <c r="H22" s="260"/>
      <c r="I22" s="260" t="s">
        <v>17</v>
      </c>
      <c r="J22" s="237"/>
      <c r="K22" s="261" t="s">
        <v>17</v>
      </c>
      <c r="L22" s="260"/>
      <c r="M22" s="260" t="s">
        <v>17</v>
      </c>
      <c r="N22" s="237"/>
      <c r="O22" s="528"/>
      <c r="P22" s="530"/>
      <c r="Q22" s="243"/>
    </row>
    <row r="23" spans="1:17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33.39</v>
      </c>
      <c r="H23" s="61">
        <v>1</v>
      </c>
      <c r="I23" s="62">
        <f t="shared" ref="I23:I28" si="0">H23*G23</f>
        <v>33.39</v>
      </c>
      <c r="J23" s="63"/>
      <c r="K23" s="60">
        <v>35.5</v>
      </c>
      <c r="L23" s="61">
        <v>1</v>
      </c>
      <c r="M23" s="62">
        <f t="shared" ref="M23:M28" si="1">L23*K23</f>
        <v>35.5</v>
      </c>
      <c r="N23" s="63"/>
      <c r="O23" s="64">
        <f t="shared" ref="O23:O49" si="2">M23-I23</f>
        <v>2.1099999999999994</v>
      </c>
      <c r="P23" s="65">
        <f t="shared" ref="P23:P49" si="3">IF(OR(I23=0,M23=0),"",(O23/I23))</f>
        <v>6.3192572626534868E-2</v>
      </c>
      <c r="Q23" s="66"/>
    </row>
    <row r="24" spans="1:17" x14ac:dyDescent="0.35">
      <c r="A24" s="237"/>
      <c r="B24" s="262" t="s">
        <v>22</v>
      </c>
      <c r="C24" s="263"/>
      <c r="D24" s="264" t="s">
        <v>19</v>
      </c>
      <c r="E24" s="263"/>
      <c r="F24" s="265"/>
      <c r="G24" s="266">
        <v>-0.01</v>
      </c>
      <c r="H24" s="271">
        <v>1</v>
      </c>
      <c r="I24" s="268">
        <f t="shared" si="0"/>
        <v>-0.01</v>
      </c>
      <c r="J24" s="265"/>
      <c r="K24" s="266">
        <v>-0.01</v>
      </c>
      <c r="L24" s="271">
        <v>1</v>
      </c>
      <c r="M24" s="268">
        <f t="shared" si="1"/>
        <v>-0.01</v>
      </c>
      <c r="N24" s="265"/>
      <c r="O24" s="269">
        <f t="shared" si="2"/>
        <v>0</v>
      </c>
      <c r="P24" s="65">
        <f t="shared" si="3"/>
        <v>0</v>
      </c>
      <c r="Q24" s="243"/>
    </row>
    <row r="25" spans="1:17" x14ac:dyDescent="0.35">
      <c r="A25" s="237"/>
      <c r="B25" s="262" t="s">
        <v>57</v>
      </c>
      <c r="C25" s="263"/>
      <c r="D25" s="264" t="s">
        <v>19</v>
      </c>
      <c r="E25" s="263"/>
      <c r="F25" s="265"/>
      <c r="G25" s="266">
        <v>0</v>
      </c>
      <c r="H25" s="267">
        <v>1</v>
      </c>
      <c r="I25" s="268">
        <f t="shared" si="0"/>
        <v>0</v>
      </c>
      <c r="J25" s="265"/>
      <c r="K25" s="266">
        <v>-1.45</v>
      </c>
      <c r="L25" s="267">
        <v>1</v>
      </c>
      <c r="M25" s="268">
        <f t="shared" si="1"/>
        <v>-1.45</v>
      </c>
      <c r="N25" s="265"/>
      <c r="O25" s="269">
        <f t="shared" si="2"/>
        <v>-1.45</v>
      </c>
      <c r="P25" s="65" t="str">
        <f t="shared" si="3"/>
        <v/>
      </c>
      <c r="Q25" s="243"/>
    </row>
    <row r="26" spans="1:17" x14ac:dyDescent="0.35">
      <c r="A26" s="237"/>
      <c r="B26" s="262" t="s">
        <v>24</v>
      </c>
      <c r="C26" s="263"/>
      <c r="D26" s="264" t="s">
        <v>19</v>
      </c>
      <c r="E26" s="263"/>
      <c r="F26" s="265"/>
      <c r="G26" s="266">
        <v>0</v>
      </c>
      <c r="H26" s="267">
        <v>1</v>
      </c>
      <c r="I26" s="268">
        <f t="shared" si="0"/>
        <v>0</v>
      </c>
      <c r="J26" s="265"/>
      <c r="K26" s="266">
        <v>-0.21</v>
      </c>
      <c r="L26" s="267">
        <v>1</v>
      </c>
      <c r="M26" s="268">
        <f t="shared" si="1"/>
        <v>-0.21</v>
      </c>
      <c r="N26" s="265"/>
      <c r="O26" s="269">
        <f t="shared" si="2"/>
        <v>-0.21</v>
      </c>
      <c r="P26" s="65" t="str">
        <f t="shared" si="3"/>
        <v/>
      </c>
      <c r="Q26" s="243"/>
    </row>
    <row r="27" spans="1:17" x14ac:dyDescent="0.35">
      <c r="A27" s="237"/>
      <c r="B27" s="262" t="s">
        <v>25</v>
      </c>
      <c r="C27" s="263"/>
      <c r="D27" s="264" t="s">
        <v>19</v>
      </c>
      <c r="E27" s="263"/>
      <c r="F27" s="265"/>
      <c r="G27" s="266">
        <v>-1.21</v>
      </c>
      <c r="H27" s="267">
        <v>1</v>
      </c>
      <c r="I27" s="268">
        <f t="shared" si="0"/>
        <v>-1.21</v>
      </c>
      <c r="J27" s="265"/>
      <c r="K27" s="266">
        <v>0</v>
      </c>
      <c r="L27" s="267">
        <v>1</v>
      </c>
      <c r="M27" s="268">
        <f t="shared" si="1"/>
        <v>0</v>
      </c>
      <c r="N27" s="265"/>
      <c r="O27" s="269">
        <f t="shared" si="2"/>
        <v>1.21</v>
      </c>
      <c r="P27" s="65" t="str">
        <f t="shared" si="3"/>
        <v/>
      </c>
      <c r="Q27" s="243"/>
    </row>
    <row r="28" spans="1:17" x14ac:dyDescent="0.35">
      <c r="A28" s="237"/>
      <c r="B28" s="262" t="s">
        <v>27</v>
      </c>
      <c r="C28" s="263"/>
      <c r="D28" s="264" t="s">
        <v>28</v>
      </c>
      <c r="E28" s="263"/>
      <c r="F28" s="265"/>
      <c r="G28" s="272">
        <v>0</v>
      </c>
      <c r="H28" s="273">
        <f>+$G$18</f>
        <v>300</v>
      </c>
      <c r="I28" s="274">
        <f t="shared" si="0"/>
        <v>0</v>
      </c>
      <c r="J28" s="265"/>
      <c r="K28" s="272">
        <v>0</v>
      </c>
      <c r="L28" s="273">
        <f>+$G$18</f>
        <v>300</v>
      </c>
      <c r="M28" s="274">
        <f t="shared" si="1"/>
        <v>0</v>
      </c>
      <c r="N28" s="265"/>
      <c r="O28" s="269">
        <f t="shared" si="2"/>
        <v>0</v>
      </c>
      <c r="P28" s="65" t="str">
        <f t="shared" si="3"/>
        <v/>
      </c>
      <c r="Q28" s="243"/>
    </row>
    <row r="29" spans="1:17" s="285" customFormat="1" x14ac:dyDescent="0.35">
      <c r="A29" s="275"/>
      <c r="B29" s="160" t="s">
        <v>29</v>
      </c>
      <c r="C29" s="276"/>
      <c r="D29" s="277"/>
      <c r="E29" s="276"/>
      <c r="F29" s="278"/>
      <c r="G29" s="279"/>
      <c r="H29" s="280"/>
      <c r="I29" s="281">
        <f>SUM(I23:I28)</f>
        <v>32.17</v>
      </c>
      <c r="J29" s="278"/>
      <c r="K29" s="279"/>
      <c r="L29" s="280"/>
      <c r="M29" s="281">
        <f>SUM(M23:M28)</f>
        <v>33.83</v>
      </c>
      <c r="N29" s="278"/>
      <c r="O29" s="282">
        <f t="shared" si="2"/>
        <v>1.6599999999999966</v>
      </c>
      <c r="P29" s="283">
        <f t="shared" si="3"/>
        <v>5.160087037612672E-2</v>
      </c>
      <c r="Q29" s="284"/>
    </row>
    <row r="30" spans="1:17" x14ac:dyDescent="0.35">
      <c r="A30" s="237"/>
      <c r="B30" s="68" t="s">
        <v>30</v>
      </c>
      <c r="C30" s="265"/>
      <c r="D30" s="264" t="s">
        <v>28</v>
      </c>
      <c r="E30" s="265"/>
      <c r="F30" s="265"/>
      <c r="G30" s="272">
        <f>RESIDENTIAL!G33</f>
        <v>0.10342000000000001</v>
      </c>
      <c r="H30" s="286">
        <f>$G$18*(1+G57)-$G$18</f>
        <v>8.8500000000000227</v>
      </c>
      <c r="I30" s="274">
        <f>H30*G30</f>
        <v>0.9152670000000025</v>
      </c>
      <c r="J30" s="265"/>
      <c r="K30" s="272">
        <f>+$G$30</f>
        <v>0.10342000000000001</v>
      </c>
      <c r="L30" s="286">
        <f>$G$18*(1+K57)-$G$18</f>
        <v>8.8500000000000227</v>
      </c>
      <c r="M30" s="274">
        <f>L30*K30</f>
        <v>0.9152670000000025</v>
      </c>
      <c r="N30" s="265"/>
      <c r="O30" s="269">
        <f t="shared" si="2"/>
        <v>0</v>
      </c>
      <c r="P30" s="270">
        <f t="shared" si="3"/>
        <v>0</v>
      </c>
      <c r="Q30" s="243"/>
    </row>
    <row r="31" spans="1:17" s="19" customFormat="1" x14ac:dyDescent="0.35">
      <c r="A31" s="17"/>
      <c r="B31" s="74" t="str">
        <f>+RESIDENTIAL!$B$34</f>
        <v>Rate Rider for Disposition of Deferral/Variance Accounts (2021) - effective until December 31, 2023</v>
      </c>
      <c r="C31" s="58"/>
      <c r="D31" s="59" t="s">
        <v>28</v>
      </c>
      <c r="E31" s="58"/>
      <c r="F31" s="25"/>
      <c r="G31" s="89">
        <v>0</v>
      </c>
      <c r="H31" s="73">
        <f t="shared" ref="H31:H32" si="4">+$G$18</f>
        <v>300</v>
      </c>
      <c r="I31" s="274">
        <f t="shared" ref="I31:I33" si="5">H31*G31</f>
        <v>0</v>
      </c>
      <c r="J31" s="63"/>
      <c r="K31" s="89">
        <v>3.0300000000000001E-3</v>
      </c>
      <c r="L31" s="73">
        <f t="shared" ref="L31:L32" si="6">+$G$18</f>
        <v>300</v>
      </c>
      <c r="M31" s="71">
        <f>L31*K31</f>
        <v>0.90900000000000003</v>
      </c>
      <c r="N31" s="63"/>
      <c r="O31" s="269">
        <f t="shared" si="2"/>
        <v>0.90900000000000003</v>
      </c>
      <c r="P31" s="270" t="str">
        <f t="shared" si="3"/>
        <v/>
      </c>
      <c r="Q31" s="66"/>
    </row>
    <row r="32" spans="1:17" s="19" customFormat="1" x14ac:dyDescent="0.35">
      <c r="A32" s="17"/>
      <c r="B32" s="74" t="str">
        <f>+RESIDENTIAL!$B$35</f>
        <v>Rate Rider for Disposition of Capacity Based Recovery Account (2021) - Applicable only for Class B Customers - effective until December 31, 2023</v>
      </c>
      <c r="C32" s="58"/>
      <c r="D32" s="59" t="s">
        <v>28</v>
      </c>
      <c r="E32" s="58"/>
      <c r="F32" s="25"/>
      <c r="G32" s="89">
        <v>0</v>
      </c>
      <c r="H32" s="73">
        <f t="shared" si="4"/>
        <v>300</v>
      </c>
      <c r="I32" s="274">
        <f t="shared" si="5"/>
        <v>0</v>
      </c>
      <c r="J32" s="63"/>
      <c r="K32" s="89">
        <v>-1.4999999999999999E-4</v>
      </c>
      <c r="L32" s="73">
        <f t="shared" si="6"/>
        <v>300</v>
      </c>
      <c r="M32" s="71">
        <f>L32*K32</f>
        <v>-4.4999999999999998E-2</v>
      </c>
      <c r="N32" s="63"/>
      <c r="O32" s="269">
        <f t="shared" si="2"/>
        <v>-4.4999999999999998E-2</v>
      </c>
      <c r="P32" s="270" t="str">
        <f t="shared" si="3"/>
        <v/>
      </c>
      <c r="Q32" s="66"/>
    </row>
    <row r="33" spans="1:17" s="19" customFormat="1" x14ac:dyDescent="0.35">
      <c r="A33" s="17"/>
      <c r="B33" s="74" t="str">
        <f>+RESIDENTIAL!$B$36</f>
        <v>Rate Rider for Disposition of Global Adjustment Account (2021) - Applicable only for Non-RPP Customers - effective until December 31, 2023</v>
      </c>
      <c r="C33" s="58"/>
      <c r="D33" s="59" t="s">
        <v>28</v>
      </c>
      <c r="E33" s="58"/>
      <c r="F33" s="25"/>
      <c r="G33" s="89">
        <v>0</v>
      </c>
      <c r="H33" s="90"/>
      <c r="I33" s="274">
        <f t="shared" si="5"/>
        <v>0</v>
      </c>
      <c r="J33" s="63"/>
      <c r="K33" s="89">
        <v>-2.5100000000000001E-3</v>
      </c>
      <c r="L33" s="90"/>
      <c r="M33" s="71">
        <f t="shared" ref="M33" si="7">L33*K33</f>
        <v>0</v>
      </c>
      <c r="N33" s="63"/>
      <c r="O33" s="269">
        <f t="shared" si="2"/>
        <v>0</v>
      </c>
      <c r="P33" s="270" t="str">
        <f t="shared" si="3"/>
        <v/>
      </c>
      <c r="Q33" s="66"/>
    </row>
    <row r="34" spans="1:17" x14ac:dyDescent="0.35">
      <c r="A34" s="237"/>
      <c r="B34" s="262" t="str">
        <f>RESIDENTIAL!B37</f>
        <v>Rate Rider for Smart Metering Entity Charge - effective until December 31, 2027</v>
      </c>
      <c r="C34" s="263"/>
      <c r="D34" s="264" t="s">
        <v>19</v>
      </c>
      <c r="E34" s="263"/>
      <c r="F34" s="265"/>
      <c r="G34" s="287">
        <f>RESIDENTIAL!G37</f>
        <v>0.42</v>
      </c>
      <c r="H34" s="271">
        <v>1</v>
      </c>
      <c r="I34" s="268">
        <f>H34*G34</f>
        <v>0.42</v>
      </c>
      <c r="J34" s="265"/>
      <c r="K34" s="287">
        <f>RESIDENTIAL!K37</f>
        <v>0.42</v>
      </c>
      <c r="L34" s="271">
        <v>1</v>
      </c>
      <c r="M34" s="268">
        <f>L34*K34</f>
        <v>0.42</v>
      </c>
      <c r="N34" s="265"/>
      <c r="O34" s="269">
        <f t="shared" si="2"/>
        <v>0</v>
      </c>
      <c r="P34" s="270">
        <f t="shared" si="3"/>
        <v>0</v>
      </c>
      <c r="Q34" s="243"/>
    </row>
    <row r="35" spans="1:17" s="285" customFormat="1" x14ac:dyDescent="0.35">
      <c r="A35" s="275"/>
      <c r="B35" s="288" t="s">
        <v>34</v>
      </c>
      <c r="C35" s="289"/>
      <c r="D35" s="290"/>
      <c r="E35" s="289"/>
      <c r="F35" s="278"/>
      <c r="G35" s="291"/>
      <c r="H35" s="292"/>
      <c r="I35" s="293">
        <f>SUM(I30:I34)+I29</f>
        <v>33.505267000000003</v>
      </c>
      <c r="J35" s="278"/>
      <c r="K35" s="291"/>
      <c r="L35" s="292"/>
      <c r="M35" s="293">
        <f>SUM(M30:M34)+M29</f>
        <v>36.029267000000004</v>
      </c>
      <c r="N35" s="278"/>
      <c r="O35" s="282">
        <f t="shared" si="2"/>
        <v>2.5240000000000009</v>
      </c>
      <c r="P35" s="283">
        <f t="shared" si="3"/>
        <v>7.533143968081199E-2</v>
      </c>
      <c r="Q35" s="284"/>
    </row>
    <row r="36" spans="1:17" x14ac:dyDescent="0.35">
      <c r="A36" s="237"/>
      <c r="B36" s="294" t="s">
        <v>35</v>
      </c>
      <c r="C36" s="265"/>
      <c r="D36" s="264" t="s">
        <v>28</v>
      </c>
      <c r="E36" s="265"/>
      <c r="F36" s="265"/>
      <c r="G36" s="272">
        <v>1.041685543636112E-2</v>
      </c>
      <c r="H36" s="295">
        <f>$G$18*(1+G57)</f>
        <v>308.85000000000002</v>
      </c>
      <c r="I36" s="274">
        <f>H36*G36</f>
        <v>3.2172458015201322</v>
      </c>
      <c r="J36" s="265"/>
      <c r="K36" s="272">
        <v>1.158E-2</v>
      </c>
      <c r="L36" s="295">
        <f>$G$18*(1+K57)</f>
        <v>308.85000000000002</v>
      </c>
      <c r="M36" s="274">
        <f>L36*K36</f>
        <v>3.5764830000000001</v>
      </c>
      <c r="N36" s="265"/>
      <c r="O36" s="269">
        <f t="shared" si="2"/>
        <v>0.3592371984798679</v>
      </c>
      <c r="P36" s="270">
        <f t="shared" si="3"/>
        <v>0.11165985462165501</v>
      </c>
      <c r="Q36" s="243"/>
    </row>
    <row r="37" spans="1:17" x14ac:dyDescent="0.35">
      <c r="A37" s="237"/>
      <c r="B37" s="296" t="s">
        <v>36</v>
      </c>
      <c r="C37" s="265"/>
      <c r="D37" s="264" t="s">
        <v>28</v>
      </c>
      <c r="E37" s="265"/>
      <c r="F37" s="265"/>
      <c r="G37" s="272">
        <v>6.9324611781121804E-3</v>
      </c>
      <c r="H37" s="286">
        <f>+H36</f>
        <v>308.85000000000002</v>
      </c>
      <c r="I37" s="274">
        <f>H37*G37</f>
        <v>2.141090634859947</v>
      </c>
      <c r="J37" s="265"/>
      <c r="K37" s="272">
        <v>7.3299999999999997E-3</v>
      </c>
      <c r="L37" s="286">
        <f>+L36</f>
        <v>308.85000000000002</v>
      </c>
      <c r="M37" s="274">
        <f>L37*K37</f>
        <v>2.2638704999999999</v>
      </c>
      <c r="N37" s="265"/>
      <c r="O37" s="269">
        <f t="shared" si="2"/>
        <v>0.1227798651400529</v>
      </c>
      <c r="P37" s="270">
        <f t="shared" si="3"/>
        <v>5.73445435429146E-2</v>
      </c>
      <c r="Q37" s="243"/>
    </row>
    <row r="38" spans="1:17" s="285" customFormat="1" x14ac:dyDescent="0.35">
      <c r="A38" s="275"/>
      <c r="B38" s="288" t="s">
        <v>37</v>
      </c>
      <c r="C38" s="276"/>
      <c r="D38" s="297"/>
      <c r="E38" s="276"/>
      <c r="F38" s="298"/>
      <c r="G38" s="299"/>
      <c r="H38" s="300"/>
      <c r="I38" s="293">
        <f>SUM(I35:I37)</f>
        <v>38.863603436380089</v>
      </c>
      <c r="J38" s="298"/>
      <c r="K38" s="299"/>
      <c r="L38" s="300"/>
      <c r="M38" s="293">
        <f>SUM(M35:M37)</f>
        <v>41.869620500000011</v>
      </c>
      <c r="N38" s="298"/>
      <c r="O38" s="282">
        <f t="shared" si="2"/>
        <v>3.0060170636199217</v>
      </c>
      <c r="P38" s="283">
        <f t="shared" si="3"/>
        <v>7.7347873018022803E-2</v>
      </c>
      <c r="Q38" s="284"/>
    </row>
    <row r="39" spans="1:17" x14ac:dyDescent="0.35">
      <c r="A39" s="237"/>
      <c r="B39" s="296" t="s">
        <v>38</v>
      </c>
      <c r="C39" s="265"/>
      <c r="D39" s="264" t="s">
        <v>28</v>
      </c>
      <c r="E39" s="265"/>
      <c r="F39" s="265"/>
      <c r="G39" s="301">
        <f>RESIDENTIAL!G42</f>
        <v>3.0000000000000001E-3</v>
      </c>
      <c r="H39" s="286">
        <f>+H36</f>
        <v>308.85000000000002</v>
      </c>
      <c r="I39" s="274">
        <f t="shared" ref="I39:I49" si="8">H39*G39</f>
        <v>0.9265500000000001</v>
      </c>
      <c r="J39" s="265"/>
      <c r="K39" s="301">
        <f>$G$39</f>
        <v>3.0000000000000001E-3</v>
      </c>
      <c r="L39" s="286">
        <f>+L36</f>
        <v>308.85000000000002</v>
      </c>
      <c r="M39" s="274">
        <f t="shared" ref="M39:M49" si="9">L39*K39</f>
        <v>0.9265500000000001</v>
      </c>
      <c r="N39" s="265"/>
      <c r="O39" s="269">
        <f t="shared" si="2"/>
        <v>0</v>
      </c>
      <c r="P39" s="270">
        <f t="shared" si="3"/>
        <v>0</v>
      </c>
      <c r="Q39" s="243"/>
    </row>
    <row r="40" spans="1:17" x14ac:dyDescent="0.35">
      <c r="A40" s="237"/>
      <c r="B40" s="296" t="s">
        <v>39</v>
      </c>
      <c r="C40" s="265"/>
      <c r="D40" s="264" t="s">
        <v>28</v>
      </c>
      <c r="E40" s="265"/>
      <c r="F40" s="265"/>
      <c r="G40" s="301">
        <f>RESIDENTIAL!G43</f>
        <v>5.0000000000000001E-4</v>
      </c>
      <c r="H40" s="286">
        <f>+H36</f>
        <v>308.85000000000002</v>
      </c>
      <c r="I40" s="274">
        <f t="shared" si="8"/>
        <v>0.15442500000000001</v>
      </c>
      <c r="J40" s="265"/>
      <c r="K40" s="301">
        <f>$G$40</f>
        <v>5.0000000000000001E-4</v>
      </c>
      <c r="L40" s="286">
        <f>+L36</f>
        <v>308.85000000000002</v>
      </c>
      <c r="M40" s="274">
        <f t="shared" si="9"/>
        <v>0.15442500000000001</v>
      </c>
      <c r="N40" s="265"/>
      <c r="O40" s="269">
        <f t="shared" si="2"/>
        <v>0</v>
      </c>
      <c r="P40" s="270">
        <f t="shared" si="3"/>
        <v>0</v>
      </c>
      <c r="Q40" s="243"/>
    </row>
    <row r="41" spans="1:17" x14ac:dyDescent="0.35">
      <c r="A41" s="237"/>
      <c r="B41" s="296" t="s">
        <v>40</v>
      </c>
      <c r="C41" s="265"/>
      <c r="D41" s="264" t="s">
        <v>28</v>
      </c>
      <c r="E41" s="265"/>
      <c r="F41" s="265"/>
      <c r="G41" s="301">
        <f>RESIDENTIAL!G44</f>
        <v>4.0000000000000002E-4</v>
      </c>
      <c r="H41" s="286">
        <f>+H36</f>
        <v>308.85000000000002</v>
      </c>
      <c r="I41" s="274">
        <f t="shared" si="8"/>
        <v>0.12354000000000001</v>
      </c>
      <c r="J41" s="265"/>
      <c r="K41" s="301">
        <f>$G$41</f>
        <v>4.0000000000000002E-4</v>
      </c>
      <c r="L41" s="286">
        <f>+L36</f>
        <v>308.85000000000002</v>
      </c>
      <c r="M41" s="274">
        <f t="shared" si="9"/>
        <v>0.12354000000000001</v>
      </c>
      <c r="N41" s="265"/>
      <c r="O41" s="269">
        <f t="shared" si="2"/>
        <v>0</v>
      </c>
      <c r="P41" s="270">
        <f t="shared" si="3"/>
        <v>0</v>
      </c>
      <c r="Q41" s="243"/>
    </row>
    <row r="42" spans="1:17" s="19" customFormat="1" x14ac:dyDescent="0.35">
      <c r="A42" s="17"/>
      <c r="B42" s="68" t="s">
        <v>41</v>
      </c>
      <c r="C42" s="58"/>
      <c r="D42" s="302" t="s">
        <v>19</v>
      </c>
      <c r="E42" s="58"/>
      <c r="F42" s="25"/>
      <c r="G42" s="303">
        <f>RESIDENTIAL!G45</f>
        <v>0.25</v>
      </c>
      <c r="H42" s="61">
        <v>1</v>
      </c>
      <c r="I42" s="62">
        <f t="shared" si="8"/>
        <v>0.25</v>
      </c>
      <c r="J42" s="63"/>
      <c r="K42" s="303">
        <f>$G$42</f>
        <v>0.25</v>
      </c>
      <c r="L42" s="61">
        <v>1</v>
      </c>
      <c r="M42" s="62">
        <f t="shared" si="9"/>
        <v>0.25</v>
      </c>
      <c r="N42" s="63"/>
      <c r="O42" s="64">
        <f t="shared" si="2"/>
        <v>0</v>
      </c>
      <c r="P42" s="65">
        <f t="shared" si="3"/>
        <v>0</v>
      </c>
      <c r="Q42" s="304"/>
    </row>
    <row r="43" spans="1:17" s="19" customFormat="1" x14ac:dyDescent="0.35">
      <c r="A43" s="17"/>
      <c r="B43" s="68" t="s">
        <v>42</v>
      </c>
      <c r="C43" s="58"/>
      <c r="D43" s="59" t="s">
        <v>28</v>
      </c>
      <c r="E43" s="58"/>
      <c r="F43" s="25"/>
      <c r="G43" s="105">
        <f>RESIDENTIAL!G46</f>
        <v>8.2000000000000003E-2</v>
      </c>
      <c r="H43" s="90">
        <f>D108*$G$18</f>
        <v>192</v>
      </c>
      <c r="I43" s="71">
        <f t="shared" si="8"/>
        <v>15.744</v>
      </c>
      <c r="J43" s="63"/>
      <c r="K43" s="105">
        <f>$G$43</f>
        <v>8.2000000000000003E-2</v>
      </c>
      <c r="L43" s="90">
        <f>$H43</f>
        <v>192</v>
      </c>
      <c r="M43" s="71">
        <f t="shared" si="9"/>
        <v>15.744</v>
      </c>
      <c r="N43" s="63"/>
      <c r="O43" s="64">
        <f t="shared" si="2"/>
        <v>0</v>
      </c>
      <c r="P43" s="65">
        <f t="shared" si="3"/>
        <v>0</v>
      </c>
      <c r="Q43" s="66"/>
    </row>
    <row r="44" spans="1:17" s="19" customFormat="1" x14ac:dyDescent="0.35">
      <c r="A44" s="17"/>
      <c r="B44" s="68" t="s">
        <v>43</v>
      </c>
      <c r="C44" s="58"/>
      <c r="D44" s="59" t="s">
        <v>28</v>
      </c>
      <c r="E44" s="58"/>
      <c r="F44" s="25"/>
      <c r="G44" s="105">
        <f>RESIDENTIAL!G47</f>
        <v>0.113</v>
      </c>
      <c r="H44" s="90">
        <f t="shared" ref="H44:H45" si="10">D109*$G$18</f>
        <v>54</v>
      </c>
      <c r="I44" s="71">
        <f t="shared" si="8"/>
        <v>6.1020000000000003</v>
      </c>
      <c r="J44" s="63"/>
      <c r="K44" s="105">
        <f>$G$44</f>
        <v>0.113</v>
      </c>
      <c r="L44" s="90">
        <f>$H44</f>
        <v>54</v>
      </c>
      <c r="M44" s="71">
        <f t="shared" si="9"/>
        <v>6.1020000000000003</v>
      </c>
      <c r="N44" s="63"/>
      <c r="O44" s="64">
        <f t="shared" si="2"/>
        <v>0</v>
      </c>
      <c r="P44" s="65">
        <f t="shared" si="3"/>
        <v>0</v>
      </c>
      <c r="Q44" s="66"/>
    </row>
    <row r="45" spans="1:17" s="19" customFormat="1" x14ac:dyDescent="0.35">
      <c r="A45" s="17"/>
      <c r="B45" s="68" t="s">
        <v>44</v>
      </c>
      <c r="C45" s="58"/>
      <c r="D45" s="59" t="s">
        <v>28</v>
      </c>
      <c r="E45" s="58"/>
      <c r="F45" s="25"/>
      <c r="G45" s="105">
        <f>RESIDENTIAL!G48</f>
        <v>0.17</v>
      </c>
      <c r="H45" s="90">
        <f t="shared" si="10"/>
        <v>54</v>
      </c>
      <c r="I45" s="71">
        <f t="shared" si="8"/>
        <v>9.1800000000000015</v>
      </c>
      <c r="J45" s="63"/>
      <c r="K45" s="105">
        <f>$G$45</f>
        <v>0.17</v>
      </c>
      <c r="L45" s="90">
        <f>$H45</f>
        <v>54</v>
      </c>
      <c r="M45" s="71">
        <f t="shared" si="9"/>
        <v>9.1800000000000015</v>
      </c>
      <c r="N45" s="63"/>
      <c r="O45" s="64">
        <f t="shared" si="2"/>
        <v>0</v>
      </c>
      <c r="P45" s="65">
        <f t="shared" si="3"/>
        <v>0</v>
      </c>
      <c r="Q45" s="66"/>
    </row>
    <row r="46" spans="1:17" s="19" customFormat="1" x14ac:dyDescent="0.35">
      <c r="A46" s="17"/>
      <c r="B46" s="68" t="s">
        <v>45</v>
      </c>
      <c r="C46" s="58"/>
      <c r="D46" s="59" t="s">
        <v>28</v>
      </c>
      <c r="E46" s="58"/>
      <c r="F46" s="25"/>
      <c r="G46" s="105">
        <f>RESIDENTIAL!G49</f>
        <v>9.8000000000000004E-2</v>
      </c>
      <c r="H46" s="90">
        <f>IF(AND($N$1=1, $G$18&gt;=600), 600, IF(AND($N$1=1, AND($G$18&lt;600, $G$18&gt;=0)), $G$18, IF(AND($N$1=2, $G$18&gt;=1000), 1000, IF(AND($N$1=2, AND($G$18&lt;1000, $G$18&gt;=0)), $G$18))))</f>
        <v>300</v>
      </c>
      <c r="I46" s="71">
        <f t="shared" si="8"/>
        <v>29.400000000000002</v>
      </c>
      <c r="J46" s="63"/>
      <c r="K46" s="105">
        <f>$G$46</f>
        <v>9.8000000000000004E-2</v>
      </c>
      <c r="L46" s="90">
        <f>IF(AND($N$1=1, $G$18&gt;=600), 600, IF(AND($N$1=1, AND($G$18&lt;600, $G$18&gt;=0)), $G$18, IF(AND($N$1=2, $G$18&gt;=1000), 1000, IF(AND($N$1=2, AND($G$18&lt;1000, $G$18&gt;=0)), $G$18))))</f>
        <v>300</v>
      </c>
      <c r="M46" s="71">
        <f t="shared" si="9"/>
        <v>29.400000000000002</v>
      </c>
      <c r="N46" s="63"/>
      <c r="O46" s="64">
        <f t="shared" si="2"/>
        <v>0</v>
      </c>
      <c r="P46" s="65">
        <f t="shared" si="3"/>
        <v>0</v>
      </c>
      <c r="Q46" s="66"/>
    </row>
    <row r="47" spans="1:17" s="19" customFormat="1" x14ac:dyDescent="0.35">
      <c r="A47" s="17"/>
      <c r="B47" s="68" t="s">
        <v>46</v>
      </c>
      <c r="C47" s="58"/>
      <c r="D47" s="59" t="s">
        <v>28</v>
      </c>
      <c r="E47" s="58"/>
      <c r="F47" s="25"/>
      <c r="G47" s="105">
        <f>RESIDENTIAL!G50</f>
        <v>0.115</v>
      </c>
      <c r="H47" s="90">
        <f>IF(AND($N$1=1, $G$18&gt;=600), $G$18-600, IF(AND($N$1=1, AND($G$18&lt;600, $G$18&gt;=0)), 0, IF(AND($N$1=2, $G$18&gt;=1000), $G$18-1000, IF(AND($N$1=2, AND($G$18&lt;1000, $G$18&gt;=0)), 0))))</f>
        <v>0</v>
      </c>
      <c r="I47" s="71">
        <f t="shared" si="8"/>
        <v>0</v>
      </c>
      <c r="J47" s="63"/>
      <c r="K47" s="105">
        <f>$G$47</f>
        <v>0.115</v>
      </c>
      <c r="L47" s="90">
        <f>IF(AND($N$1=1, $G$18&gt;=600), $G$18-600, IF(AND($N$1=1, AND($G$18&lt;600, $G$18&gt;=0)), 0, IF(AND($N$1=2, $G$18&gt;=1000), $G$18-1000, IF(AND($N$1=2, AND($G$18&lt;1000, $G$18&gt;=0)), 0))))</f>
        <v>0</v>
      </c>
      <c r="M47" s="71">
        <f t="shared" si="9"/>
        <v>0</v>
      </c>
      <c r="N47" s="63"/>
      <c r="O47" s="64">
        <f t="shared" si="2"/>
        <v>0</v>
      </c>
      <c r="P47" s="65" t="str">
        <f t="shared" si="3"/>
        <v/>
      </c>
      <c r="Q47" s="66"/>
    </row>
    <row r="48" spans="1:17" s="19" customFormat="1" x14ac:dyDescent="0.35">
      <c r="A48" s="17"/>
      <c r="B48" s="68" t="s">
        <v>47</v>
      </c>
      <c r="C48" s="58"/>
      <c r="D48" s="59" t="s">
        <v>28</v>
      </c>
      <c r="E48" s="58"/>
      <c r="F48" s="25"/>
      <c r="G48" s="105">
        <f>RESIDENTIAL!G51</f>
        <v>9.6699999999999994E-2</v>
      </c>
      <c r="H48" s="90">
        <v>0</v>
      </c>
      <c r="I48" s="71">
        <f t="shared" si="8"/>
        <v>0</v>
      </c>
      <c r="J48" s="63"/>
      <c r="K48" s="105">
        <f>$G$48</f>
        <v>9.6699999999999994E-2</v>
      </c>
      <c r="L48" s="90">
        <f>$H48</f>
        <v>0</v>
      </c>
      <c r="M48" s="71">
        <f t="shared" si="9"/>
        <v>0</v>
      </c>
      <c r="N48" s="63"/>
      <c r="O48" s="64">
        <f t="shared" si="2"/>
        <v>0</v>
      </c>
      <c r="P48" s="65" t="str">
        <f t="shared" si="3"/>
        <v/>
      </c>
      <c r="Q48" s="66"/>
    </row>
    <row r="49" spans="1:17" s="19" customFormat="1" ht="15" thickBot="1" x14ac:dyDescent="0.4">
      <c r="A49" s="17"/>
      <c r="B49" s="68" t="s">
        <v>48</v>
      </c>
      <c r="C49" s="58"/>
      <c r="D49" s="59" t="s">
        <v>28</v>
      </c>
      <c r="E49" s="58"/>
      <c r="F49" s="25"/>
      <c r="G49" s="105">
        <f>RESIDENTIAL!G52</f>
        <v>9.6699999999999994E-2</v>
      </c>
      <c r="H49" s="90">
        <v>0</v>
      </c>
      <c r="I49" s="71">
        <f t="shared" si="8"/>
        <v>0</v>
      </c>
      <c r="J49" s="63"/>
      <c r="K49" s="105">
        <f>$G$49</f>
        <v>9.6699999999999994E-2</v>
      </c>
      <c r="L49" s="90">
        <f>$H49</f>
        <v>0</v>
      </c>
      <c r="M49" s="71">
        <f t="shared" si="9"/>
        <v>0</v>
      </c>
      <c r="N49" s="63"/>
      <c r="O49" s="64">
        <f t="shared" si="2"/>
        <v>0</v>
      </c>
      <c r="P49" s="65" t="str">
        <f t="shared" si="3"/>
        <v/>
      </c>
      <c r="Q49" s="66"/>
    </row>
    <row r="50" spans="1:17" ht="15" thickBot="1" x14ac:dyDescent="0.4">
      <c r="A50" s="237"/>
      <c r="B50" s="305"/>
      <c r="C50" s="306"/>
      <c r="D50" s="307"/>
      <c r="E50" s="306"/>
      <c r="F50" s="308"/>
      <c r="G50" s="309"/>
      <c r="H50" s="310"/>
      <c r="I50" s="311"/>
      <c r="J50" s="308"/>
      <c r="K50" s="309"/>
      <c r="L50" s="310"/>
      <c r="M50" s="311"/>
      <c r="N50" s="308"/>
      <c r="O50" s="312"/>
      <c r="P50" s="313"/>
      <c r="Q50" s="243"/>
    </row>
    <row r="51" spans="1:17" x14ac:dyDescent="0.35">
      <c r="A51" s="237"/>
      <c r="B51" s="314" t="s">
        <v>49</v>
      </c>
      <c r="C51" s="263"/>
      <c r="D51" s="315"/>
      <c r="E51" s="263"/>
      <c r="F51" s="316"/>
      <c r="G51" s="317"/>
      <c r="H51" s="317"/>
      <c r="I51" s="318">
        <f>SUM(I39:I45,I38)</f>
        <v>71.344118436380086</v>
      </c>
      <c r="J51" s="319"/>
      <c r="K51" s="317"/>
      <c r="L51" s="317"/>
      <c r="M51" s="318">
        <f>SUM(M39:M45,M38)</f>
        <v>74.350135500000022</v>
      </c>
      <c r="N51" s="319"/>
      <c r="O51" s="320">
        <f>M51-I51</f>
        <v>3.0060170636199359</v>
      </c>
      <c r="P51" s="321">
        <f>IF(OR(I51=0,M51=0),"",(O51/I51))</f>
        <v>4.213405574981631E-2</v>
      </c>
      <c r="Q51" s="243"/>
    </row>
    <row r="52" spans="1:17" x14ac:dyDescent="0.35">
      <c r="A52" s="237"/>
      <c r="B52" s="314" t="s">
        <v>50</v>
      </c>
      <c r="C52" s="263"/>
      <c r="D52" s="315"/>
      <c r="E52" s="263"/>
      <c r="F52" s="316"/>
      <c r="G52" s="322">
        <f>RESIDENTIAL!G55</f>
        <v>-0.17</v>
      </c>
      <c r="H52" s="323"/>
      <c r="I52" s="269">
        <f>+I51*G52</f>
        <v>-12.128500134184616</v>
      </c>
      <c r="J52" s="319"/>
      <c r="K52" s="322">
        <f>$G$52</f>
        <v>-0.17</v>
      </c>
      <c r="L52" s="323"/>
      <c r="M52" s="269">
        <f>+M51*K52</f>
        <v>-12.639523035000005</v>
      </c>
      <c r="N52" s="319"/>
      <c r="O52" s="269">
        <f>M52-I52</f>
        <v>-0.51102290081538904</v>
      </c>
      <c r="P52" s="270">
        <f>IF(OR(I52=0,M52=0),"",(O52/I52))</f>
        <v>4.2134055749816296E-2</v>
      </c>
      <c r="Q52" s="243"/>
    </row>
    <row r="53" spans="1:17" x14ac:dyDescent="0.35">
      <c r="A53" s="237"/>
      <c r="B53" s="324" t="s">
        <v>51</v>
      </c>
      <c r="C53" s="263"/>
      <c r="D53" s="315"/>
      <c r="E53" s="263"/>
      <c r="F53" s="267"/>
      <c r="G53" s="325">
        <v>0.13</v>
      </c>
      <c r="H53" s="267"/>
      <c r="I53" s="269">
        <f>I51*G53</f>
        <v>9.2747353967294117</v>
      </c>
      <c r="J53" s="326"/>
      <c r="K53" s="325">
        <v>0.13</v>
      </c>
      <c r="L53" s="267"/>
      <c r="M53" s="269">
        <f>M51*K53</f>
        <v>9.6655176150000024</v>
      </c>
      <c r="N53" s="326"/>
      <c r="O53" s="269">
        <f>M53-I53</f>
        <v>0.39078221827059068</v>
      </c>
      <c r="P53" s="270">
        <f>IF(OR(I53=0,M53=0),"",(O53/I53))</f>
        <v>4.2134055749816199E-2</v>
      </c>
      <c r="Q53" s="243"/>
    </row>
    <row r="54" spans="1:17" ht="15" thickBot="1" x14ac:dyDescent="0.4">
      <c r="A54" s="237"/>
      <c r="B54" s="524" t="s">
        <v>52</v>
      </c>
      <c r="C54" s="524"/>
      <c r="D54" s="524"/>
      <c r="E54" s="327"/>
      <c r="F54" s="328"/>
      <c r="G54" s="328"/>
      <c r="H54" s="328"/>
      <c r="I54" s="329">
        <f>SUM(I51:I53)</f>
        <v>68.490353698924878</v>
      </c>
      <c r="J54" s="330"/>
      <c r="K54" s="328"/>
      <c r="L54" s="328"/>
      <c r="M54" s="329">
        <f>SUM(M51:M53)</f>
        <v>71.376130080000024</v>
      </c>
      <c r="N54" s="330"/>
      <c r="O54" s="331">
        <f>M54-I54</f>
        <v>2.8857763810751464</v>
      </c>
      <c r="P54" s="332">
        <f>IF(OR(I54=0,M54=0),"",(O54/I54))</f>
        <v>4.2134055749816428E-2</v>
      </c>
      <c r="Q54" s="243"/>
    </row>
    <row r="55" spans="1:17" ht="15" thickBot="1" x14ac:dyDescent="0.4">
      <c r="A55" s="333"/>
      <c r="B55" s="334"/>
      <c r="C55" s="335"/>
      <c r="D55" s="336"/>
      <c r="E55" s="335"/>
      <c r="F55" s="337"/>
      <c r="G55" s="338"/>
      <c r="H55" s="339"/>
      <c r="I55" s="340"/>
      <c r="J55" s="337"/>
      <c r="K55" s="338"/>
      <c r="L55" s="339"/>
      <c r="M55" s="340"/>
      <c r="N55" s="337"/>
      <c r="O55" s="341"/>
      <c r="P55" s="342"/>
      <c r="Q55" s="243"/>
    </row>
    <row r="56" spans="1:17" x14ac:dyDescent="0.35">
      <c r="A56" s="237"/>
      <c r="B56" s="237"/>
      <c r="C56" s="237"/>
      <c r="D56" s="238"/>
      <c r="E56" s="237"/>
      <c r="F56" s="237"/>
      <c r="G56" s="237"/>
      <c r="H56" s="237"/>
      <c r="I56" s="253"/>
      <c r="J56" s="237"/>
      <c r="K56" s="237"/>
      <c r="L56" s="237"/>
      <c r="M56" s="253"/>
      <c r="N56" s="237"/>
      <c r="O56" s="237"/>
      <c r="P56" s="237"/>
      <c r="Q56" s="243"/>
    </row>
    <row r="57" spans="1:17" x14ac:dyDescent="0.35">
      <c r="A57" s="237"/>
      <c r="B57" s="251" t="s">
        <v>54</v>
      </c>
      <c r="C57" s="237"/>
      <c r="D57" s="238"/>
      <c r="E57" s="237"/>
      <c r="F57" s="237"/>
      <c r="G57" s="343">
        <f>+RESIDENTIAL!$K$60</f>
        <v>2.9499999999999998E-2</v>
      </c>
      <c r="H57" s="344"/>
      <c r="I57" s="344"/>
      <c r="J57" s="344"/>
      <c r="K57" s="343">
        <f>+RESIDENTIAL!$K$60</f>
        <v>2.9499999999999998E-2</v>
      </c>
      <c r="L57" s="344"/>
      <c r="M57" s="344"/>
      <c r="N57" s="344"/>
      <c r="O57" s="344"/>
      <c r="P57" s="344"/>
      <c r="Q57" s="345"/>
    </row>
    <row r="58" spans="1:17" x14ac:dyDescent="0.35">
      <c r="A58" s="237"/>
      <c r="B58" s="237"/>
      <c r="C58" s="237"/>
      <c r="D58" s="238"/>
      <c r="E58" s="237"/>
      <c r="F58" s="237"/>
      <c r="G58" s="237"/>
      <c r="H58" s="237"/>
      <c r="I58" s="237"/>
      <c r="J58" s="237"/>
    </row>
    <row r="59" spans="1:17" ht="18" x14ac:dyDescent="0.4">
      <c r="A59" s="237"/>
      <c r="B59" s="531" t="s">
        <v>0</v>
      </c>
      <c r="C59" s="531"/>
      <c r="D59" s="531"/>
      <c r="E59" s="531"/>
      <c r="F59" s="531"/>
      <c r="G59" s="531"/>
      <c r="H59" s="531"/>
      <c r="I59" s="531"/>
      <c r="J59" s="531"/>
    </row>
    <row r="60" spans="1:17" ht="18" x14ac:dyDescent="0.4">
      <c r="A60" s="237"/>
      <c r="B60" s="532" t="s">
        <v>1</v>
      </c>
      <c r="C60" s="532"/>
      <c r="D60" s="532"/>
      <c r="E60" s="532"/>
      <c r="F60" s="532"/>
      <c r="G60" s="532"/>
      <c r="H60" s="532"/>
      <c r="I60" s="532"/>
      <c r="J60" s="532"/>
      <c r="N60" s="228">
        <v>2</v>
      </c>
    </row>
    <row r="61" spans="1:17" x14ac:dyDescent="0.35">
      <c r="A61" s="237"/>
      <c r="B61" s="237"/>
      <c r="C61" s="237"/>
      <c r="D61" s="238"/>
      <c r="E61" s="237"/>
      <c r="F61" s="237"/>
      <c r="G61" s="237"/>
      <c r="H61" s="237"/>
    </row>
    <row r="62" spans="1:17" x14ac:dyDescent="0.35">
      <c r="A62" s="237"/>
      <c r="B62" s="237"/>
      <c r="C62" s="237"/>
      <c r="D62" s="238"/>
      <c r="E62" s="237"/>
      <c r="F62" s="237"/>
      <c r="G62" s="237"/>
      <c r="H62" s="237"/>
    </row>
    <row r="63" spans="1:17" ht="15.5" x14ac:dyDescent="0.35">
      <c r="A63" s="237"/>
      <c r="B63" s="239" t="s">
        <v>2</v>
      </c>
      <c r="C63" s="237"/>
      <c r="D63" s="346" t="s">
        <v>56</v>
      </c>
      <c r="E63" s="346"/>
      <c r="F63" s="346"/>
      <c r="G63" s="346"/>
      <c r="H63" s="346"/>
      <c r="I63" s="346"/>
      <c r="J63" s="346"/>
      <c r="K63" s="346"/>
      <c r="L63" s="285"/>
      <c r="M63" s="285"/>
    </row>
    <row r="64" spans="1:17" ht="15.5" x14ac:dyDescent="0.35">
      <c r="A64" s="237"/>
      <c r="B64" s="240"/>
      <c r="C64" s="237"/>
      <c r="D64" s="241"/>
      <c r="E64" s="241"/>
      <c r="F64" s="242"/>
      <c r="G64" s="242"/>
      <c r="H64" s="242"/>
      <c r="I64" s="242"/>
      <c r="J64" s="242"/>
      <c r="K64" s="243"/>
      <c r="L64" s="243"/>
      <c r="M64" s="242"/>
      <c r="N64" s="243"/>
      <c r="O64" s="243"/>
      <c r="P64" s="243"/>
      <c r="Q64" s="243"/>
    </row>
    <row r="65" spans="1:17" ht="15.5" x14ac:dyDescent="0.35">
      <c r="A65" s="237"/>
      <c r="B65" s="239" t="s">
        <v>4</v>
      </c>
      <c r="C65" s="237"/>
      <c r="D65" s="244" t="s">
        <v>5</v>
      </c>
      <c r="E65" s="241"/>
      <c r="F65" s="242"/>
      <c r="G65" s="243"/>
      <c r="H65" s="242"/>
      <c r="I65" s="245"/>
      <c r="J65" s="242"/>
      <c r="K65" s="246"/>
      <c r="L65" s="243"/>
      <c r="M65" s="245"/>
      <c r="N65" s="243"/>
      <c r="O65" s="247"/>
      <c r="P65" s="248"/>
      <c r="Q65" s="243"/>
    </row>
    <row r="66" spans="1:17" ht="15.5" x14ac:dyDescent="0.35">
      <c r="A66" s="237"/>
      <c r="B66" s="240"/>
      <c r="C66" s="237"/>
      <c r="D66" s="241"/>
      <c r="E66" s="241"/>
      <c r="F66" s="241"/>
      <c r="G66" s="241"/>
      <c r="H66" s="241"/>
      <c r="I66" s="241"/>
      <c r="J66" s="241"/>
    </row>
    <row r="67" spans="1:17" x14ac:dyDescent="0.35">
      <c r="A67" s="237"/>
      <c r="B67" s="249"/>
      <c r="C67" s="237"/>
      <c r="D67" s="250" t="s">
        <v>6</v>
      </c>
      <c r="E67" s="251"/>
      <c r="F67" s="237"/>
      <c r="G67" s="252">
        <v>198</v>
      </c>
      <c r="H67" s="251" t="s">
        <v>7</v>
      </c>
      <c r="I67" s="237"/>
      <c r="J67" s="237"/>
    </row>
    <row r="68" spans="1:17" x14ac:dyDescent="0.35">
      <c r="A68" s="237"/>
      <c r="B68" s="249"/>
      <c r="C68" s="237"/>
      <c r="D68" s="238"/>
      <c r="E68" s="237"/>
      <c r="F68" s="237"/>
      <c r="G68" s="237"/>
      <c r="H68" s="237"/>
      <c r="I68" s="253"/>
      <c r="J68" s="237"/>
    </row>
    <row r="69" spans="1:17" s="19" customFormat="1" x14ac:dyDescent="0.35">
      <c r="A69" s="17"/>
      <c r="B69" s="43"/>
      <c r="C69" s="17"/>
      <c r="D69" s="51"/>
      <c r="E69" s="50"/>
      <c r="F69" s="17"/>
      <c r="G69" s="533" t="str">
        <f>G20</f>
        <v>2022 Board-Approved</v>
      </c>
      <c r="H69" s="534"/>
      <c r="I69" s="535"/>
      <c r="J69" s="17"/>
      <c r="K69" s="533" t="str">
        <f>K20</f>
        <v>2023 Proposed</v>
      </c>
      <c r="L69" s="534"/>
      <c r="M69" s="535"/>
      <c r="N69" s="17"/>
      <c r="O69" s="533" t="s">
        <v>10</v>
      </c>
      <c r="P69" s="535"/>
      <c r="Q69" s="37"/>
    </row>
    <row r="70" spans="1:17" x14ac:dyDescent="0.35">
      <c r="A70" s="237"/>
      <c r="B70" s="249"/>
      <c r="C70" s="237"/>
      <c r="D70" s="525" t="s">
        <v>11</v>
      </c>
      <c r="E70" s="250"/>
      <c r="F70" s="237"/>
      <c r="G70" s="255" t="s">
        <v>12</v>
      </c>
      <c r="H70" s="256" t="s">
        <v>13</v>
      </c>
      <c r="I70" s="257" t="s">
        <v>14</v>
      </c>
      <c r="J70" s="237"/>
      <c r="K70" s="258" t="s">
        <v>12</v>
      </c>
      <c r="L70" s="256" t="s">
        <v>13</v>
      </c>
      <c r="M70" s="257" t="s">
        <v>14</v>
      </c>
      <c r="N70" s="237"/>
      <c r="O70" s="527" t="s">
        <v>15</v>
      </c>
      <c r="P70" s="529" t="s">
        <v>16</v>
      </c>
      <c r="Q70" s="243"/>
    </row>
    <row r="71" spans="1:17" x14ac:dyDescent="0.35">
      <c r="A71" s="237"/>
      <c r="B71" s="249"/>
      <c r="C71" s="237"/>
      <c r="D71" s="526"/>
      <c r="E71" s="250"/>
      <c r="F71" s="237"/>
      <c r="G71" s="259" t="s">
        <v>17</v>
      </c>
      <c r="H71" s="260"/>
      <c r="I71" s="260" t="s">
        <v>17</v>
      </c>
      <c r="J71" s="237"/>
      <c r="K71" s="261" t="s">
        <v>17</v>
      </c>
      <c r="L71" s="260"/>
      <c r="M71" s="260" t="s">
        <v>17</v>
      </c>
      <c r="N71" s="237"/>
      <c r="O71" s="528"/>
      <c r="P71" s="530"/>
      <c r="Q71" s="243"/>
    </row>
    <row r="72" spans="1:17" s="19" customFormat="1" x14ac:dyDescent="0.35">
      <c r="A72" s="17"/>
      <c r="B72" s="57" t="s">
        <v>18</v>
      </c>
      <c r="C72" s="58"/>
      <c r="D72" s="59" t="s">
        <v>19</v>
      </c>
      <c r="E72" s="58"/>
      <c r="F72" s="25"/>
      <c r="G72" s="60">
        <v>33.39</v>
      </c>
      <c r="H72" s="61">
        <v>1</v>
      </c>
      <c r="I72" s="62">
        <f t="shared" ref="I72:I77" si="11">H72*G72</f>
        <v>33.39</v>
      </c>
      <c r="J72" s="63"/>
      <c r="K72" s="60">
        <v>35.5</v>
      </c>
      <c r="L72" s="61">
        <v>1</v>
      </c>
      <c r="M72" s="62">
        <f t="shared" ref="M72:M77" si="12">L72*K72</f>
        <v>35.5</v>
      </c>
      <c r="N72" s="63"/>
      <c r="O72" s="64">
        <f t="shared" ref="O72:O98" si="13">M72-I72</f>
        <v>2.1099999999999994</v>
      </c>
      <c r="P72" s="65">
        <f t="shared" ref="P72:P98" si="14">IF(OR(I72=0,M72=0),"",(O72/I72))</f>
        <v>6.3192572626534868E-2</v>
      </c>
      <c r="Q72" s="66"/>
    </row>
    <row r="73" spans="1:17" x14ac:dyDescent="0.35">
      <c r="A73" s="237"/>
      <c r="B73" s="262" t="s">
        <v>22</v>
      </c>
      <c r="C73" s="263"/>
      <c r="D73" s="264" t="s">
        <v>19</v>
      </c>
      <c r="E73" s="263"/>
      <c r="F73" s="265"/>
      <c r="G73" s="266">
        <v>-0.01</v>
      </c>
      <c r="H73" s="271">
        <v>1</v>
      </c>
      <c r="I73" s="268">
        <f t="shared" si="11"/>
        <v>-0.01</v>
      </c>
      <c r="J73" s="265"/>
      <c r="K73" s="266">
        <v>-0.01</v>
      </c>
      <c r="L73" s="271">
        <v>1</v>
      </c>
      <c r="M73" s="268">
        <f t="shared" si="12"/>
        <v>-0.01</v>
      </c>
      <c r="N73" s="265"/>
      <c r="O73" s="269">
        <f t="shared" si="13"/>
        <v>0</v>
      </c>
      <c r="P73" s="270">
        <f t="shared" si="14"/>
        <v>0</v>
      </c>
      <c r="Q73" s="243"/>
    </row>
    <row r="74" spans="1:17" x14ac:dyDescent="0.35">
      <c r="A74" s="237"/>
      <c r="B74" s="262" t="s">
        <v>57</v>
      </c>
      <c r="C74" s="263"/>
      <c r="D74" s="264" t="s">
        <v>19</v>
      </c>
      <c r="E74" s="263"/>
      <c r="F74" s="265"/>
      <c r="G74" s="266">
        <v>0</v>
      </c>
      <c r="H74" s="267">
        <v>1</v>
      </c>
      <c r="I74" s="268">
        <f t="shared" si="11"/>
        <v>0</v>
      </c>
      <c r="J74" s="265"/>
      <c r="K74" s="266">
        <v>-1.45</v>
      </c>
      <c r="L74" s="267">
        <v>1</v>
      </c>
      <c r="M74" s="268">
        <f t="shared" si="12"/>
        <v>-1.45</v>
      </c>
      <c r="N74" s="265"/>
      <c r="O74" s="269">
        <f t="shared" si="13"/>
        <v>-1.45</v>
      </c>
      <c r="P74" s="270" t="str">
        <f t="shared" si="14"/>
        <v/>
      </c>
      <c r="Q74" s="243"/>
    </row>
    <row r="75" spans="1:17" x14ac:dyDescent="0.35">
      <c r="A75" s="237"/>
      <c r="B75" s="262" t="s">
        <v>24</v>
      </c>
      <c r="C75" s="263"/>
      <c r="D75" s="264" t="s">
        <v>19</v>
      </c>
      <c r="E75" s="263"/>
      <c r="F75" s="265"/>
      <c r="G75" s="266">
        <v>0</v>
      </c>
      <c r="H75" s="267">
        <v>1</v>
      </c>
      <c r="I75" s="268">
        <f t="shared" si="11"/>
        <v>0</v>
      </c>
      <c r="J75" s="265"/>
      <c r="K75" s="266">
        <v>-0.21</v>
      </c>
      <c r="L75" s="267">
        <v>1</v>
      </c>
      <c r="M75" s="268">
        <f t="shared" si="12"/>
        <v>-0.21</v>
      </c>
      <c r="N75" s="265"/>
      <c r="O75" s="269">
        <f t="shared" si="13"/>
        <v>-0.21</v>
      </c>
      <c r="P75" s="270" t="str">
        <f t="shared" si="14"/>
        <v/>
      </c>
      <c r="Q75" s="243"/>
    </row>
    <row r="76" spans="1:17" x14ac:dyDescent="0.35">
      <c r="A76" s="237"/>
      <c r="B76" s="262" t="s">
        <v>25</v>
      </c>
      <c r="C76" s="263"/>
      <c r="D76" s="264" t="s">
        <v>19</v>
      </c>
      <c r="E76" s="263"/>
      <c r="F76" s="265"/>
      <c r="G76" s="266">
        <v>-1.21</v>
      </c>
      <c r="H76" s="267">
        <v>1</v>
      </c>
      <c r="I76" s="268">
        <f t="shared" si="11"/>
        <v>-1.21</v>
      </c>
      <c r="J76" s="265"/>
      <c r="K76" s="266">
        <v>0</v>
      </c>
      <c r="L76" s="267">
        <v>1</v>
      </c>
      <c r="M76" s="268">
        <f t="shared" si="12"/>
        <v>0</v>
      </c>
      <c r="N76" s="265"/>
      <c r="O76" s="269">
        <f t="shared" si="13"/>
        <v>1.21</v>
      </c>
      <c r="P76" s="270" t="str">
        <f t="shared" si="14"/>
        <v/>
      </c>
      <c r="Q76" s="243"/>
    </row>
    <row r="77" spans="1:17" x14ac:dyDescent="0.35">
      <c r="A77" s="237"/>
      <c r="B77" s="262" t="s">
        <v>27</v>
      </c>
      <c r="C77" s="263"/>
      <c r="D77" s="264" t="s">
        <v>28</v>
      </c>
      <c r="E77" s="263"/>
      <c r="F77" s="265"/>
      <c r="G77" s="272"/>
      <c r="H77" s="273">
        <f>+$G$67</f>
        <v>198</v>
      </c>
      <c r="I77" s="274">
        <f t="shared" si="11"/>
        <v>0</v>
      </c>
      <c r="J77" s="265"/>
      <c r="K77" s="272"/>
      <c r="L77" s="273">
        <f>+$G$67</f>
        <v>198</v>
      </c>
      <c r="M77" s="274">
        <f t="shared" si="12"/>
        <v>0</v>
      </c>
      <c r="N77" s="265"/>
      <c r="O77" s="269">
        <f t="shared" si="13"/>
        <v>0</v>
      </c>
      <c r="P77" s="270" t="str">
        <f t="shared" si="14"/>
        <v/>
      </c>
      <c r="Q77" s="243"/>
    </row>
    <row r="78" spans="1:17" s="285" customFormat="1" x14ac:dyDescent="0.35">
      <c r="A78" s="275"/>
      <c r="B78" s="160" t="s">
        <v>29</v>
      </c>
      <c r="C78" s="276"/>
      <c r="D78" s="277"/>
      <c r="E78" s="276"/>
      <c r="F78" s="278"/>
      <c r="G78" s="279"/>
      <c r="H78" s="280"/>
      <c r="I78" s="281">
        <f>SUM(I72:I77)</f>
        <v>32.17</v>
      </c>
      <c r="J78" s="278"/>
      <c r="K78" s="279"/>
      <c r="L78" s="280"/>
      <c r="M78" s="281">
        <f>SUM(M72:M77)</f>
        <v>33.83</v>
      </c>
      <c r="N78" s="278"/>
      <c r="O78" s="282">
        <f t="shared" si="13"/>
        <v>1.6599999999999966</v>
      </c>
      <c r="P78" s="283">
        <f t="shared" si="14"/>
        <v>5.160087037612672E-2</v>
      </c>
      <c r="Q78" s="284"/>
    </row>
    <row r="79" spans="1:17" x14ac:dyDescent="0.35">
      <c r="A79" s="237"/>
      <c r="B79" s="68" t="s">
        <v>30</v>
      </c>
      <c r="C79" s="265"/>
      <c r="D79" s="264" t="s">
        <v>28</v>
      </c>
      <c r="E79" s="265"/>
      <c r="F79" s="265"/>
      <c r="G79" s="272">
        <f>+$G$30</f>
        <v>0.10342000000000001</v>
      </c>
      <c r="H79" s="286">
        <f>$G$67*(1+G106)-$G$67</f>
        <v>5.8410000000000082</v>
      </c>
      <c r="I79" s="274">
        <f>H79*G79</f>
        <v>0.60407622000000094</v>
      </c>
      <c r="J79" s="265"/>
      <c r="K79" s="272">
        <f>+$G$30</f>
        <v>0.10342000000000001</v>
      </c>
      <c r="L79" s="286">
        <f>$G$67*(1+K106)-$G$67</f>
        <v>5.8410000000000082</v>
      </c>
      <c r="M79" s="274">
        <f>L79*K79</f>
        <v>0.60407622000000094</v>
      </c>
      <c r="N79" s="265"/>
      <c r="O79" s="269">
        <f>M79-I79</f>
        <v>0</v>
      </c>
      <c r="P79" s="270">
        <f t="shared" si="14"/>
        <v>0</v>
      </c>
      <c r="Q79" s="243"/>
    </row>
    <row r="80" spans="1:17" s="19" customFormat="1" x14ac:dyDescent="0.35">
      <c r="A80" s="17"/>
      <c r="B80" s="74" t="str">
        <f>+RESIDENTIAL!$B$34</f>
        <v>Rate Rider for Disposition of Deferral/Variance Accounts (2021) - effective until December 31, 2023</v>
      </c>
      <c r="C80" s="58"/>
      <c r="D80" s="59" t="s">
        <v>28</v>
      </c>
      <c r="E80" s="58"/>
      <c r="F80" s="25"/>
      <c r="G80" s="89">
        <v>0</v>
      </c>
      <c r="H80" s="73">
        <f>+$G$67</f>
        <v>198</v>
      </c>
      <c r="I80" s="274">
        <f t="shared" ref="I80:I82" si="15">H80*G80</f>
        <v>0</v>
      </c>
      <c r="J80" s="63"/>
      <c r="K80" s="89">
        <v>3.0300000000000001E-3</v>
      </c>
      <c r="L80" s="73">
        <f>+$G$67</f>
        <v>198</v>
      </c>
      <c r="M80" s="71">
        <f>L80*K80</f>
        <v>0.59994000000000003</v>
      </c>
      <c r="N80" s="63"/>
      <c r="O80" s="269">
        <f t="shared" ref="O80:O82" si="16">M80-I80</f>
        <v>0.59994000000000003</v>
      </c>
      <c r="P80" s="270" t="str">
        <f t="shared" si="14"/>
        <v/>
      </c>
      <c r="Q80" s="66"/>
    </row>
    <row r="81" spans="1:17" s="19" customFormat="1" x14ac:dyDescent="0.35">
      <c r="A81" s="17"/>
      <c r="B81" s="74" t="str">
        <f>+RESIDENTIAL!$B$35</f>
        <v>Rate Rider for Disposition of Capacity Based Recovery Account (2021) - Applicable only for Class B Customers - effective until December 31, 2023</v>
      </c>
      <c r="C81" s="58"/>
      <c r="D81" s="59" t="s">
        <v>28</v>
      </c>
      <c r="E81" s="58"/>
      <c r="F81" s="25"/>
      <c r="G81" s="89">
        <v>0</v>
      </c>
      <c r="H81" s="73">
        <f>+$G$67</f>
        <v>198</v>
      </c>
      <c r="I81" s="274">
        <f t="shared" si="15"/>
        <v>0</v>
      </c>
      <c r="J81" s="63"/>
      <c r="K81" s="89">
        <v>-1.4999999999999999E-4</v>
      </c>
      <c r="L81" s="73">
        <f>+$G$67</f>
        <v>198</v>
      </c>
      <c r="M81" s="71">
        <f>L81*K81</f>
        <v>-2.9699999999999997E-2</v>
      </c>
      <c r="N81" s="63"/>
      <c r="O81" s="269">
        <f t="shared" si="16"/>
        <v>-2.9699999999999997E-2</v>
      </c>
      <c r="P81" s="270" t="str">
        <f t="shared" si="14"/>
        <v/>
      </c>
      <c r="Q81" s="66"/>
    </row>
    <row r="82" spans="1:17" s="19" customFormat="1" x14ac:dyDescent="0.35">
      <c r="A82" s="17"/>
      <c r="B82" s="74" t="str">
        <f>+RESIDENTIAL!$B$36</f>
        <v>Rate Rider for Disposition of Global Adjustment Account (2021) - Applicable only for Non-RPP Customers - effective until December 31, 2023</v>
      </c>
      <c r="C82" s="58"/>
      <c r="D82" s="59" t="s">
        <v>28</v>
      </c>
      <c r="E82" s="58"/>
      <c r="F82" s="25"/>
      <c r="G82" s="89">
        <v>0</v>
      </c>
      <c r="H82" s="90"/>
      <c r="I82" s="274">
        <f t="shared" si="15"/>
        <v>0</v>
      </c>
      <c r="J82" s="63"/>
      <c r="K82" s="89">
        <v>-2.5100000000000001E-3</v>
      </c>
      <c r="L82" s="90"/>
      <c r="M82" s="71">
        <f t="shared" ref="M82" si="17">L82*K82</f>
        <v>0</v>
      </c>
      <c r="N82" s="63"/>
      <c r="O82" s="269">
        <f t="shared" si="16"/>
        <v>0</v>
      </c>
      <c r="P82" s="270" t="str">
        <f t="shared" si="14"/>
        <v/>
      </c>
      <c r="Q82" s="66"/>
    </row>
    <row r="83" spans="1:17" x14ac:dyDescent="0.35">
      <c r="A83" s="237"/>
      <c r="B83" s="262" t="str">
        <f>B34</f>
        <v>Rate Rider for Smart Metering Entity Charge - effective until December 31, 2027</v>
      </c>
      <c r="C83" s="263"/>
      <c r="D83" s="264" t="s">
        <v>19</v>
      </c>
      <c r="E83" s="263"/>
      <c r="F83" s="265"/>
      <c r="G83" s="287">
        <f>G34</f>
        <v>0.42</v>
      </c>
      <c r="H83" s="271">
        <v>1</v>
      </c>
      <c r="I83" s="268">
        <f>H83*G83</f>
        <v>0.42</v>
      </c>
      <c r="J83" s="265"/>
      <c r="K83" s="287">
        <f>K34</f>
        <v>0.42</v>
      </c>
      <c r="L83" s="271">
        <v>1</v>
      </c>
      <c r="M83" s="268">
        <f>L83*K83</f>
        <v>0.42</v>
      </c>
      <c r="N83" s="265"/>
      <c r="O83" s="269">
        <f t="shared" si="13"/>
        <v>0</v>
      </c>
      <c r="P83" s="270">
        <f t="shared" si="14"/>
        <v>0</v>
      </c>
      <c r="Q83" s="243"/>
    </row>
    <row r="84" spans="1:17" s="285" customFormat="1" x14ac:dyDescent="0.35">
      <c r="A84" s="275"/>
      <c r="B84" s="288" t="s">
        <v>34</v>
      </c>
      <c r="C84" s="289"/>
      <c r="D84" s="290"/>
      <c r="E84" s="289"/>
      <c r="F84" s="278"/>
      <c r="G84" s="291"/>
      <c r="H84" s="292"/>
      <c r="I84" s="293">
        <f>SUM(I79:I83)+I78</f>
        <v>33.194076219999999</v>
      </c>
      <c r="J84" s="278"/>
      <c r="K84" s="291"/>
      <c r="L84" s="292"/>
      <c r="M84" s="293">
        <f>SUM(M79:M83)+M78</f>
        <v>35.424316220000001</v>
      </c>
      <c r="N84" s="278"/>
      <c r="O84" s="282">
        <f t="shared" si="13"/>
        <v>2.230240000000002</v>
      </c>
      <c r="P84" s="283">
        <f t="shared" si="14"/>
        <v>6.7187891755705623E-2</v>
      </c>
      <c r="Q84" s="284"/>
    </row>
    <row r="85" spans="1:17" x14ac:dyDescent="0.35">
      <c r="A85" s="237"/>
      <c r="B85" s="294" t="s">
        <v>35</v>
      </c>
      <c r="C85" s="265"/>
      <c r="D85" s="264" t="s">
        <v>28</v>
      </c>
      <c r="E85" s="265"/>
      <c r="F85" s="265"/>
      <c r="G85" s="272">
        <f>G36</f>
        <v>1.041685543636112E-2</v>
      </c>
      <c r="H85" s="295">
        <f>$G$67*(1+G106)</f>
        <v>203.84100000000001</v>
      </c>
      <c r="I85" s="274">
        <f>H85*G85</f>
        <v>2.1233822290032873</v>
      </c>
      <c r="J85" s="265"/>
      <c r="K85" s="272">
        <f>K36</f>
        <v>1.158E-2</v>
      </c>
      <c r="L85" s="295">
        <f>$G$67*(1+K106)</f>
        <v>203.84100000000001</v>
      </c>
      <c r="M85" s="274">
        <f>L85*K85</f>
        <v>2.3604787800000002</v>
      </c>
      <c r="N85" s="265"/>
      <c r="O85" s="269">
        <f t="shared" si="13"/>
        <v>0.2370965509967129</v>
      </c>
      <c r="P85" s="270">
        <f t="shared" si="14"/>
        <v>0.11165985462165504</v>
      </c>
      <c r="Q85" s="243"/>
    </row>
    <row r="86" spans="1:17" x14ac:dyDescent="0.35">
      <c r="A86" s="237"/>
      <c r="B86" s="296" t="s">
        <v>36</v>
      </c>
      <c r="C86" s="265"/>
      <c r="D86" s="264" t="s">
        <v>28</v>
      </c>
      <c r="E86" s="265"/>
      <c r="F86" s="265"/>
      <c r="G86" s="272">
        <f>G37</f>
        <v>6.9324611781121804E-3</v>
      </c>
      <c r="H86" s="286">
        <f>+H85</f>
        <v>203.84100000000001</v>
      </c>
      <c r="I86" s="274">
        <f>H86*G86</f>
        <v>1.4131198190075651</v>
      </c>
      <c r="J86" s="265"/>
      <c r="K86" s="272">
        <f>K37</f>
        <v>7.3299999999999997E-3</v>
      </c>
      <c r="L86" s="286">
        <f>+L85</f>
        <v>203.84100000000001</v>
      </c>
      <c r="M86" s="274">
        <f>L86*K86</f>
        <v>1.4941545300000001</v>
      </c>
      <c r="N86" s="265"/>
      <c r="O86" s="269">
        <f t="shared" si="13"/>
        <v>8.1034710992434977E-2</v>
      </c>
      <c r="P86" s="270">
        <f t="shared" si="14"/>
        <v>5.7344543542914642E-2</v>
      </c>
      <c r="Q86" s="243"/>
    </row>
    <row r="87" spans="1:17" s="285" customFormat="1" x14ac:dyDescent="0.35">
      <c r="A87" s="275"/>
      <c r="B87" s="288" t="s">
        <v>37</v>
      </c>
      <c r="C87" s="276"/>
      <c r="D87" s="297"/>
      <c r="E87" s="276"/>
      <c r="F87" s="298"/>
      <c r="G87" s="299"/>
      <c r="H87" s="300"/>
      <c r="I87" s="293">
        <f>SUM(I84:I86)</f>
        <v>36.730578268010852</v>
      </c>
      <c r="J87" s="298"/>
      <c r="K87" s="299"/>
      <c r="L87" s="300"/>
      <c r="M87" s="293">
        <f>SUM(M84:M86)</f>
        <v>39.278949530000006</v>
      </c>
      <c r="N87" s="298"/>
      <c r="O87" s="282">
        <f t="shared" si="13"/>
        <v>2.5483712619891534</v>
      </c>
      <c r="P87" s="283">
        <f t="shared" si="14"/>
        <v>6.9380101870287286E-2</v>
      </c>
      <c r="Q87" s="284"/>
    </row>
    <row r="88" spans="1:17" x14ac:dyDescent="0.35">
      <c r="A88" s="237"/>
      <c r="B88" s="296" t="s">
        <v>38</v>
      </c>
      <c r="C88" s="265"/>
      <c r="D88" s="264" t="s">
        <v>28</v>
      </c>
      <c r="E88" s="265"/>
      <c r="F88" s="265"/>
      <c r="G88" s="301">
        <f>+RESIDENTIAL!$G$42</f>
        <v>3.0000000000000001E-3</v>
      </c>
      <c r="H88" s="286">
        <f>+H85</f>
        <v>203.84100000000001</v>
      </c>
      <c r="I88" s="274">
        <f t="shared" ref="I88:I98" si="18">H88*G88</f>
        <v>0.61152300000000004</v>
      </c>
      <c r="J88" s="265"/>
      <c r="K88" s="301">
        <f>+RESIDENTIAL!$G$42</f>
        <v>3.0000000000000001E-3</v>
      </c>
      <c r="L88" s="286">
        <f>+L85</f>
        <v>203.84100000000001</v>
      </c>
      <c r="M88" s="274">
        <f t="shared" ref="M88:M98" si="19">L88*K88</f>
        <v>0.61152300000000004</v>
      </c>
      <c r="N88" s="265"/>
      <c r="O88" s="269">
        <f t="shared" si="13"/>
        <v>0</v>
      </c>
      <c r="P88" s="270">
        <f t="shared" si="14"/>
        <v>0</v>
      </c>
      <c r="Q88" s="243"/>
    </row>
    <row r="89" spans="1:17" x14ac:dyDescent="0.35">
      <c r="A89" s="237"/>
      <c r="B89" s="296" t="s">
        <v>39</v>
      </c>
      <c r="C89" s="265"/>
      <c r="D89" s="264" t="s">
        <v>28</v>
      </c>
      <c r="E89" s="265"/>
      <c r="F89" s="265"/>
      <c r="G89" s="301">
        <f>+RESIDENTIAL!$G$43</f>
        <v>5.0000000000000001E-4</v>
      </c>
      <c r="H89" s="286">
        <f>+H85</f>
        <v>203.84100000000001</v>
      </c>
      <c r="I89" s="274">
        <f t="shared" si="18"/>
        <v>0.10192050000000001</v>
      </c>
      <c r="J89" s="265"/>
      <c r="K89" s="301">
        <f>+RESIDENTIAL!$G$43</f>
        <v>5.0000000000000001E-4</v>
      </c>
      <c r="L89" s="286">
        <f>+L85</f>
        <v>203.84100000000001</v>
      </c>
      <c r="M89" s="274">
        <f t="shared" si="19"/>
        <v>0.10192050000000001</v>
      </c>
      <c r="N89" s="265"/>
      <c r="O89" s="269">
        <f t="shared" si="13"/>
        <v>0</v>
      </c>
      <c r="P89" s="270">
        <f t="shared" si="14"/>
        <v>0</v>
      </c>
      <c r="Q89" s="243"/>
    </row>
    <row r="90" spans="1:17" x14ac:dyDescent="0.35">
      <c r="A90" s="237"/>
      <c r="B90" s="296" t="s">
        <v>40</v>
      </c>
      <c r="C90" s="265"/>
      <c r="D90" s="264" t="s">
        <v>28</v>
      </c>
      <c r="E90" s="265"/>
      <c r="F90" s="265"/>
      <c r="G90" s="301">
        <f>+RESIDENTIAL!$G$44</f>
        <v>4.0000000000000002E-4</v>
      </c>
      <c r="H90" s="286">
        <f>+H85</f>
        <v>203.84100000000001</v>
      </c>
      <c r="I90" s="274">
        <f t="shared" si="18"/>
        <v>8.1536400000000009E-2</v>
      </c>
      <c r="J90" s="265"/>
      <c r="K90" s="301">
        <f>+RESIDENTIAL!$G$44</f>
        <v>4.0000000000000002E-4</v>
      </c>
      <c r="L90" s="286">
        <f>+L85</f>
        <v>203.84100000000001</v>
      </c>
      <c r="M90" s="274">
        <f t="shared" si="19"/>
        <v>8.1536400000000009E-2</v>
      </c>
      <c r="N90" s="265"/>
      <c r="O90" s="269">
        <f t="shared" si="13"/>
        <v>0</v>
      </c>
      <c r="P90" s="270">
        <f t="shared" si="14"/>
        <v>0</v>
      </c>
      <c r="Q90" s="243"/>
    </row>
    <row r="91" spans="1:17" s="19" customFormat="1" x14ac:dyDescent="0.35">
      <c r="A91" s="17"/>
      <c r="B91" s="68" t="s">
        <v>41</v>
      </c>
      <c r="C91" s="58"/>
      <c r="D91" s="302" t="s">
        <v>19</v>
      </c>
      <c r="E91" s="58"/>
      <c r="F91" s="25"/>
      <c r="G91" s="303">
        <f>+RESIDENTIAL!$G$45</f>
        <v>0.25</v>
      </c>
      <c r="H91" s="61">
        <v>1</v>
      </c>
      <c r="I91" s="62">
        <f t="shared" si="18"/>
        <v>0.25</v>
      </c>
      <c r="J91" s="63"/>
      <c r="K91" s="303">
        <f>+RESIDENTIAL!$G$45</f>
        <v>0.25</v>
      </c>
      <c r="L91" s="61">
        <v>1</v>
      </c>
      <c r="M91" s="62">
        <f t="shared" si="19"/>
        <v>0.25</v>
      </c>
      <c r="N91" s="63"/>
      <c r="O91" s="64">
        <f t="shared" si="13"/>
        <v>0</v>
      </c>
      <c r="P91" s="65">
        <f t="shared" si="14"/>
        <v>0</v>
      </c>
      <c r="Q91" s="304"/>
    </row>
    <row r="92" spans="1:17" s="19" customFormat="1" x14ac:dyDescent="0.35">
      <c r="A92" s="17"/>
      <c r="B92" s="68" t="s">
        <v>42</v>
      </c>
      <c r="C92" s="58"/>
      <c r="D92" s="59" t="s">
        <v>28</v>
      </c>
      <c r="E92" s="58"/>
      <c r="F92" s="25"/>
      <c r="G92" s="105">
        <f>+RESIDENTIAL!$G$46</f>
        <v>8.2000000000000003E-2</v>
      </c>
      <c r="H92" s="90">
        <f>D108*$G$67</f>
        <v>126.72</v>
      </c>
      <c r="I92" s="71">
        <f t="shared" si="18"/>
        <v>10.39104</v>
      </c>
      <c r="J92" s="63"/>
      <c r="K92" s="105">
        <f>+RESIDENTIAL!$G$46</f>
        <v>8.2000000000000003E-2</v>
      </c>
      <c r="L92" s="90">
        <f>$H92</f>
        <v>126.72</v>
      </c>
      <c r="M92" s="71">
        <f t="shared" si="19"/>
        <v>10.39104</v>
      </c>
      <c r="N92" s="63"/>
      <c r="O92" s="64">
        <f t="shared" si="13"/>
        <v>0</v>
      </c>
      <c r="P92" s="65">
        <f t="shared" si="14"/>
        <v>0</v>
      </c>
      <c r="Q92" s="66"/>
    </row>
    <row r="93" spans="1:17" s="19" customFormat="1" x14ac:dyDescent="0.35">
      <c r="A93" s="17"/>
      <c r="B93" s="68" t="s">
        <v>43</v>
      </c>
      <c r="C93" s="58"/>
      <c r="D93" s="59" t="s">
        <v>28</v>
      </c>
      <c r="E93" s="58"/>
      <c r="F93" s="25"/>
      <c r="G93" s="105">
        <f>+RESIDENTIAL!$G$47</f>
        <v>0.113</v>
      </c>
      <c r="H93" s="90">
        <f t="shared" ref="H93:H94" si="20">D109*$G$67</f>
        <v>35.64</v>
      </c>
      <c r="I93" s="71">
        <f t="shared" si="18"/>
        <v>4.0273200000000005</v>
      </c>
      <c r="J93" s="63"/>
      <c r="K93" s="105">
        <f>+RESIDENTIAL!$G$47</f>
        <v>0.113</v>
      </c>
      <c r="L93" s="90">
        <f>$H93</f>
        <v>35.64</v>
      </c>
      <c r="M93" s="71">
        <f t="shared" si="19"/>
        <v>4.0273200000000005</v>
      </c>
      <c r="N93" s="63"/>
      <c r="O93" s="64">
        <f t="shared" si="13"/>
        <v>0</v>
      </c>
      <c r="P93" s="65">
        <f t="shared" si="14"/>
        <v>0</v>
      </c>
      <c r="Q93" s="66"/>
    </row>
    <row r="94" spans="1:17" s="19" customFormat="1" x14ac:dyDescent="0.35">
      <c r="A94" s="17"/>
      <c r="B94" s="68" t="s">
        <v>44</v>
      </c>
      <c r="C94" s="58"/>
      <c r="D94" s="59" t="s">
        <v>28</v>
      </c>
      <c r="E94" s="58"/>
      <c r="F94" s="25"/>
      <c r="G94" s="105">
        <f>+RESIDENTIAL!$G$48</f>
        <v>0.17</v>
      </c>
      <c r="H94" s="90">
        <f t="shared" si="20"/>
        <v>35.64</v>
      </c>
      <c r="I94" s="71">
        <f t="shared" si="18"/>
        <v>6.0588000000000006</v>
      </c>
      <c r="J94" s="63"/>
      <c r="K94" s="105">
        <f>+RESIDENTIAL!$G$48</f>
        <v>0.17</v>
      </c>
      <c r="L94" s="90">
        <f>$H94</f>
        <v>35.64</v>
      </c>
      <c r="M94" s="71">
        <f t="shared" si="19"/>
        <v>6.0588000000000006</v>
      </c>
      <c r="N94" s="63"/>
      <c r="O94" s="64">
        <f t="shared" si="13"/>
        <v>0</v>
      </c>
      <c r="P94" s="65">
        <f t="shared" si="14"/>
        <v>0</v>
      </c>
      <c r="Q94" s="66"/>
    </row>
    <row r="95" spans="1:17" s="19" customFormat="1" x14ac:dyDescent="0.35">
      <c r="A95" s="17"/>
      <c r="B95" s="68" t="s">
        <v>45</v>
      </c>
      <c r="C95" s="58"/>
      <c r="D95" s="59" t="s">
        <v>28</v>
      </c>
      <c r="E95" s="58"/>
      <c r="F95" s="25"/>
      <c r="G95" s="105">
        <f>+RESIDENTIAL!$G$49</f>
        <v>9.8000000000000004E-2</v>
      </c>
      <c r="H95" s="90">
        <f>IF(AND($N$1=1, $G$67&gt;=600), 600, IF(AND($N$1=1, AND($G$67&lt;600, $G$67&gt;=0)), $G$67, IF(AND($N$1=2, $G$67&gt;=1000), 1000, IF(AND($N$1=2, AND($G$67&lt;1000, $G$67&gt;=0)), $G$67))))</f>
        <v>198</v>
      </c>
      <c r="I95" s="71">
        <f t="shared" si="18"/>
        <v>19.404</v>
      </c>
      <c r="J95" s="63"/>
      <c r="K95" s="105">
        <f>+RESIDENTIAL!$G$49</f>
        <v>9.8000000000000004E-2</v>
      </c>
      <c r="L95" s="90">
        <f>IF(AND($N$1=1, $G$67&gt;=600), 600, IF(AND($N$1=1, AND($G$67&lt;600, $G$67&gt;=0)), $G$67, IF(AND($N$1=2, $G$67&gt;=1000), 1000, IF(AND($N$1=2, AND($G$67&lt;1000, $G$67&gt;=0)), $G$67))))</f>
        <v>198</v>
      </c>
      <c r="M95" s="71">
        <f t="shared" si="19"/>
        <v>19.404</v>
      </c>
      <c r="N95" s="63"/>
      <c r="O95" s="64">
        <f t="shared" si="13"/>
        <v>0</v>
      </c>
      <c r="P95" s="65">
        <f t="shared" si="14"/>
        <v>0</v>
      </c>
      <c r="Q95" s="66"/>
    </row>
    <row r="96" spans="1:17" s="19" customFormat="1" x14ac:dyDescent="0.35">
      <c r="A96" s="17"/>
      <c r="B96" s="68" t="s">
        <v>46</v>
      </c>
      <c r="C96" s="58"/>
      <c r="D96" s="59" t="s">
        <v>28</v>
      </c>
      <c r="E96" s="58"/>
      <c r="F96" s="25"/>
      <c r="G96" s="105">
        <f>+RESIDENTIAL!$G$50</f>
        <v>0.115</v>
      </c>
      <c r="H96" s="90">
        <f>IF(AND($N$1=1, $G$67&gt;=600), $G$67-600, IF(AND($N$1=1, AND($G$67&lt;600, $G$67&gt;=0)), 0, IF(AND($N$1=2, $G$67&gt;=1000), $G$67-1000, IF(AND($N$1=2, AND($G$67&lt;1000, $G$67&gt;=0)), 0))))</f>
        <v>0</v>
      </c>
      <c r="I96" s="71">
        <f t="shared" si="18"/>
        <v>0</v>
      </c>
      <c r="J96" s="63"/>
      <c r="K96" s="105">
        <f>+RESIDENTIAL!$G$50</f>
        <v>0.115</v>
      </c>
      <c r="L96" s="90">
        <f>IF(AND($N$1=1, $G$67&gt;=600), $G$67-600, IF(AND($N$1=1, AND($G$67&lt;600, $G$67&gt;=0)), 0, IF(AND($N$1=2, $G$67&gt;=1000), $G$67-1000, IF(AND($N$1=2, AND($G$67&lt;1000, $G$67&gt;=0)), 0))))</f>
        <v>0</v>
      </c>
      <c r="M96" s="71">
        <f t="shared" si="19"/>
        <v>0</v>
      </c>
      <c r="N96" s="63"/>
      <c r="O96" s="64">
        <f t="shared" si="13"/>
        <v>0</v>
      </c>
      <c r="P96" s="65" t="str">
        <f t="shared" si="14"/>
        <v/>
      </c>
      <c r="Q96" s="66"/>
    </row>
    <row r="97" spans="1:17" s="19" customFormat="1" x14ac:dyDescent="0.35">
      <c r="A97" s="17"/>
      <c r="B97" s="68" t="s">
        <v>47</v>
      </c>
      <c r="C97" s="58"/>
      <c r="D97" s="59" t="s">
        <v>28</v>
      </c>
      <c r="E97" s="58"/>
      <c r="F97" s="25"/>
      <c r="G97" s="105">
        <f>+RESIDENTIAL!$G$51</f>
        <v>9.6699999999999994E-2</v>
      </c>
      <c r="H97" s="90">
        <f>H48</f>
        <v>0</v>
      </c>
      <c r="I97" s="71">
        <f t="shared" si="18"/>
        <v>0</v>
      </c>
      <c r="J97" s="63"/>
      <c r="K97" s="105">
        <f>+RESIDENTIAL!$G$51</f>
        <v>9.6699999999999994E-2</v>
      </c>
      <c r="L97" s="90">
        <f>E97</f>
        <v>0</v>
      </c>
      <c r="M97" s="71">
        <f t="shared" si="19"/>
        <v>0</v>
      </c>
      <c r="N97" s="63"/>
      <c r="O97" s="64">
        <f t="shared" si="13"/>
        <v>0</v>
      </c>
      <c r="P97" s="65" t="str">
        <f t="shared" si="14"/>
        <v/>
      </c>
      <c r="Q97" s="66"/>
    </row>
    <row r="98" spans="1:17" s="19" customFormat="1" ht="15" thickBot="1" x14ac:dyDescent="0.4">
      <c r="A98" s="17"/>
      <c r="B98" s="68" t="s">
        <v>48</v>
      </c>
      <c r="C98" s="58"/>
      <c r="D98" s="59" t="s">
        <v>28</v>
      </c>
      <c r="E98" s="58"/>
      <c r="F98" s="25"/>
      <c r="G98" s="105">
        <f>+RESIDENTIAL!$G$52</f>
        <v>9.6699999999999994E-2</v>
      </c>
      <c r="H98" s="90">
        <f>H49</f>
        <v>0</v>
      </c>
      <c r="I98" s="71">
        <f t="shared" si="18"/>
        <v>0</v>
      </c>
      <c r="J98" s="63"/>
      <c r="K98" s="105">
        <f>+RESIDENTIAL!$G$52</f>
        <v>9.6699999999999994E-2</v>
      </c>
      <c r="L98" s="90">
        <f>E98</f>
        <v>0</v>
      </c>
      <c r="M98" s="71">
        <f t="shared" si="19"/>
        <v>0</v>
      </c>
      <c r="N98" s="63"/>
      <c r="O98" s="64">
        <f t="shared" si="13"/>
        <v>0</v>
      </c>
      <c r="P98" s="65" t="str">
        <f t="shared" si="14"/>
        <v/>
      </c>
      <c r="Q98" s="66"/>
    </row>
    <row r="99" spans="1:17" ht="15" thickBot="1" x14ac:dyDescent="0.4">
      <c r="A99" s="237"/>
      <c r="B99" s="305"/>
      <c r="C99" s="306"/>
      <c r="D99" s="307"/>
      <c r="E99" s="306"/>
      <c r="F99" s="308"/>
      <c r="G99" s="309"/>
      <c r="H99" s="310"/>
      <c r="I99" s="311"/>
      <c r="J99" s="308"/>
      <c r="K99" s="309"/>
      <c r="L99" s="310"/>
      <c r="M99" s="311"/>
      <c r="N99" s="308"/>
      <c r="O99" s="312"/>
      <c r="P99" s="313"/>
      <c r="Q99" s="243"/>
    </row>
    <row r="100" spans="1:17" x14ac:dyDescent="0.35">
      <c r="A100" s="237"/>
      <c r="B100" s="314" t="s">
        <v>49</v>
      </c>
      <c r="C100" s="263"/>
      <c r="D100" s="315"/>
      <c r="E100" s="263"/>
      <c r="F100" s="316"/>
      <c r="G100" s="317"/>
      <c r="H100" s="317"/>
      <c r="I100" s="318">
        <f>SUM(I88:I94,I87)</f>
        <v>58.252718168010858</v>
      </c>
      <c r="J100" s="319"/>
      <c r="K100" s="317"/>
      <c r="L100" s="317"/>
      <c r="M100" s="318">
        <f>SUM(M88:M94,M87)</f>
        <v>60.801089430000005</v>
      </c>
      <c r="N100" s="319"/>
      <c r="O100" s="320">
        <f>M100-I100</f>
        <v>2.5483712619891463</v>
      </c>
      <c r="P100" s="321">
        <f>IF(OR(I100=0,M100=0),"",(O100/I100))</f>
        <v>4.3746821472591291E-2</v>
      </c>
      <c r="Q100" s="243"/>
    </row>
    <row r="101" spans="1:17" x14ac:dyDescent="0.35">
      <c r="A101" s="237"/>
      <c r="B101" s="314" t="s">
        <v>50</v>
      </c>
      <c r="C101" s="263"/>
      <c r="D101" s="315"/>
      <c r="E101" s="263"/>
      <c r="F101" s="316"/>
      <c r="G101" s="322">
        <f>$G$52</f>
        <v>-0.17</v>
      </c>
      <c r="H101" s="323"/>
      <c r="I101" s="269">
        <f>+I100*G101</f>
        <v>-9.9029620885618463</v>
      </c>
      <c r="J101" s="319"/>
      <c r="K101" s="322">
        <f>$G$52</f>
        <v>-0.17</v>
      </c>
      <c r="L101" s="323"/>
      <c r="M101" s="269">
        <f>+M100*K101</f>
        <v>-10.336185203100001</v>
      </c>
      <c r="N101" s="319"/>
      <c r="O101" s="269">
        <f>M101-I101</f>
        <v>-0.43322311453815487</v>
      </c>
      <c r="P101" s="270">
        <f>IF(OR(I101=0,M101=0),"",(O101/I101))</f>
        <v>4.3746821472591291E-2</v>
      </c>
      <c r="Q101" s="243"/>
    </row>
    <row r="102" spans="1:17" x14ac:dyDescent="0.35">
      <c r="A102" s="237"/>
      <c r="B102" s="324" t="s">
        <v>51</v>
      </c>
      <c r="C102" s="263"/>
      <c r="D102" s="315"/>
      <c r="E102" s="263"/>
      <c r="F102" s="267"/>
      <c r="G102" s="325">
        <v>0.13</v>
      </c>
      <c r="H102" s="267"/>
      <c r="I102" s="269">
        <f>I100*G102</f>
        <v>7.5728533618414122</v>
      </c>
      <c r="J102" s="326"/>
      <c r="K102" s="325">
        <v>0.13</v>
      </c>
      <c r="L102" s="267"/>
      <c r="M102" s="269">
        <f>M100*K102</f>
        <v>7.9041416259000012</v>
      </c>
      <c r="N102" s="326"/>
      <c r="O102" s="269">
        <f>M102-I102</f>
        <v>0.33128826405858902</v>
      </c>
      <c r="P102" s="270">
        <f>IF(OR(I102=0,M102=0),"",(O102/I102))</f>
        <v>4.3746821472591291E-2</v>
      </c>
      <c r="Q102" s="243"/>
    </row>
    <row r="103" spans="1:17" ht="15" thickBot="1" x14ac:dyDescent="0.4">
      <c r="A103" s="237"/>
      <c r="B103" s="524" t="s">
        <v>52</v>
      </c>
      <c r="C103" s="524"/>
      <c r="D103" s="524"/>
      <c r="E103" s="327"/>
      <c r="F103" s="328"/>
      <c r="G103" s="328"/>
      <c r="H103" s="328"/>
      <c r="I103" s="329">
        <f>SUM(I100:I102)</f>
        <v>55.922609441290419</v>
      </c>
      <c r="J103" s="330"/>
      <c r="K103" s="328"/>
      <c r="L103" s="328"/>
      <c r="M103" s="329">
        <f>SUM(M100:M102)</f>
        <v>58.369045852800006</v>
      </c>
      <c r="N103" s="330"/>
      <c r="O103" s="331">
        <f>M103-I103</f>
        <v>2.4464364115095876</v>
      </c>
      <c r="P103" s="332">
        <f>IF(OR(I103=0,M103=0),"",(O103/I103))</f>
        <v>4.3746821472591423E-2</v>
      </c>
      <c r="Q103" s="243"/>
    </row>
    <row r="104" spans="1:17" ht="15" thickBot="1" x14ac:dyDescent="0.4">
      <c r="A104" s="333"/>
      <c r="B104" s="334"/>
      <c r="C104" s="335"/>
      <c r="D104" s="336"/>
      <c r="E104" s="335"/>
      <c r="F104" s="337"/>
      <c r="G104" s="338"/>
      <c r="H104" s="339"/>
      <c r="I104" s="340"/>
      <c r="J104" s="337"/>
      <c r="K104" s="338"/>
      <c r="L104" s="339"/>
      <c r="M104" s="340"/>
      <c r="N104" s="337"/>
      <c r="O104" s="341"/>
      <c r="P104" s="342"/>
      <c r="Q104" s="243"/>
    </row>
    <row r="105" spans="1:17" x14ac:dyDescent="0.35">
      <c r="A105" s="237"/>
      <c r="B105" s="237"/>
      <c r="C105" s="237"/>
      <c r="D105" s="238"/>
      <c r="E105" s="237"/>
      <c r="F105" s="237"/>
      <c r="G105" s="237"/>
      <c r="H105" s="237"/>
      <c r="I105" s="253"/>
      <c r="J105" s="237"/>
      <c r="K105" s="237"/>
      <c r="L105" s="237"/>
      <c r="M105" s="253"/>
      <c r="N105" s="237"/>
      <c r="O105" s="237"/>
      <c r="P105" s="237"/>
      <c r="Q105" s="243"/>
    </row>
    <row r="106" spans="1:17" x14ac:dyDescent="0.35">
      <c r="A106" s="237"/>
      <c r="B106" s="251" t="s">
        <v>54</v>
      </c>
      <c r="C106" s="237"/>
      <c r="D106" s="238"/>
      <c r="E106" s="237"/>
      <c r="F106" s="237"/>
      <c r="G106" s="343">
        <f>+RESIDENTIAL!$K$60</f>
        <v>2.9499999999999998E-2</v>
      </c>
      <c r="H106" s="344"/>
      <c r="I106" s="344"/>
      <c r="J106" s="344"/>
      <c r="K106" s="343">
        <f>+RESIDENTIAL!$K$60</f>
        <v>2.9499999999999998E-2</v>
      </c>
      <c r="L106" s="344"/>
      <c r="M106" s="344"/>
      <c r="N106" s="344"/>
      <c r="O106" s="344"/>
      <c r="P106" s="344"/>
      <c r="Q106" s="345"/>
    </row>
    <row r="107" spans="1:17" s="19" customFormat="1" x14ac:dyDescent="0.35">
      <c r="D107" s="224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s="19" customFormat="1" x14ac:dyDescent="0.35">
      <c r="D108" s="347">
        <v>0.64</v>
      </c>
      <c r="E108" s="215" t="s">
        <v>42</v>
      </c>
      <c r="F108" s="216"/>
      <c r="G108" s="217"/>
      <c r="H108" s="48"/>
      <c r="I108" s="48"/>
      <c r="J108" s="48"/>
      <c r="K108" s="18"/>
      <c r="L108" s="18"/>
      <c r="M108" s="18"/>
      <c r="N108" s="18"/>
      <c r="O108" s="18"/>
      <c r="P108" s="18"/>
      <c r="Q108" s="18"/>
    </row>
    <row r="109" spans="1:17" s="19" customFormat="1" x14ac:dyDescent="0.35">
      <c r="D109" s="348">
        <v>0.18</v>
      </c>
      <c r="E109" s="218" t="s">
        <v>43</v>
      </c>
      <c r="F109" s="219"/>
      <c r="G109" s="220"/>
      <c r="H109" s="48"/>
      <c r="I109" s="48"/>
      <c r="J109" s="48"/>
      <c r="K109" s="18"/>
      <c r="L109" s="18"/>
      <c r="M109" s="18"/>
      <c r="N109" s="18"/>
      <c r="O109" s="18"/>
      <c r="P109" s="18"/>
      <c r="Q109" s="18"/>
    </row>
    <row r="110" spans="1:17" s="19" customFormat="1" x14ac:dyDescent="0.35">
      <c r="D110" s="349">
        <v>0.18</v>
      </c>
      <c r="E110" s="221" t="s">
        <v>44</v>
      </c>
      <c r="F110" s="222"/>
      <c r="G110" s="223"/>
      <c r="H110" s="48"/>
      <c r="I110" s="48"/>
      <c r="J110" s="48"/>
      <c r="K110" s="18"/>
      <c r="L110" s="18"/>
      <c r="M110" s="18"/>
      <c r="N110" s="18"/>
      <c r="O110" s="18"/>
      <c r="P110" s="18"/>
      <c r="Q110" s="18"/>
    </row>
    <row r="111" spans="1:17" x14ac:dyDescent="0.35">
      <c r="D111" s="350"/>
      <c r="E111" s="351"/>
      <c r="F111" s="350"/>
      <c r="G111" s="350"/>
      <c r="H111" s="19"/>
      <c r="I111" s="19"/>
      <c r="J111" s="19"/>
      <c r="K111" s="19"/>
      <c r="L111" s="19"/>
    </row>
    <row r="112" spans="1:17" x14ac:dyDescent="0.35">
      <c r="G112" s="19"/>
      <c r="H112" s="19"/>
      <c r="I112" s="19"/>
      <c r="J112" s="67"/>
      <c r="K112" s="67"/>
      <c r="L112" s="67"/>
      <c r="M112" s="67"/>
      <c r="N112" s="67"/>
    </row>
    <row r="113" spans="7:14" x14ac:dyDescent="0.35">
      <c r="G113" s="19"/>
      <c r="H113" s="19"/>
      <c r="I113" s="19"/>
      <c r="J113" s="67"/>
      <c r="K113" s="67"/>
      <c r="L113" s="67"/>
      <c r="M113" s="67"/>
      <c r="N113" s="67"/>
    </row>
    <row r="114" spans="7:14" x14ac:dyDescent="0.35">
      <c r="G114" s="19"/>
      <c r="H114" s="19"/>
      <c r="I114" s="19"/>
      <c r="J114" s="67"/>
      <c r="K114" s="67"/>
      <c r="L114" s="67"/>
      <c r="M114" s="67"/>
      <c r="N114" s="67"/>
    </row>
    <row r="115" spans="7:14" x14ac:dyDescent="0.35">
      <c r="G115" s="19"/>
      <c r="H115" s="19"/>
      <c r="I115" s="19"/>
      <c r="J115" s="67"/>
      <c r="K115" s="67"/>
      <c r="L115" s="67"/>
      <c r="M115" s="67"/>
      <c r="N115" s="67"/>
    </row>
    <row r="116" spans="7:14" x14ac:dyDescent="0.35">
      <c r="G116" s="19"/>
      <c r="H116" s="19"/>
      <c r="I116" s="19"/>
      <c r="J116" s="67"/>
      <c r="K116" s="67"/>
      <c r="L116" s="67"/>
      <c r="M116" s="67"/>
      <c r="N116" s="67"/>
    </row>
    <row r="117" spans="7:14" x14ac:dyDescent="0.35">
      <c r="G117" s="19"/>
      <c r="H117" s="19"/>
      <c r="I117" s="19"/>
      <c r="J117" s="67"/>
      <c r="K117" s="67"/>
      <c r="L117" s="67"/>
      <c r="M117" s="67"/>
      <c r="N117" s="67"/>
    </row>
    <row r="118" spans="7:14" x14ac:dyDescent="0.35">
      <c r="G118" s="19"/>
      <c r="H118" s="19"/>
      <c r="I118" s="19"/>
      <c r="J118" s="67"/>
      <c r="K118" s="67"/>
      <c r="L118" s="67"/>
      <c r="M118" s="67"/>
      <c r="N118" s="67"/>
    </row>
    <row r="119" spans="7:14" x14ac:dyDescent="0.35">
      <c r="G119" s="19"/>
      <c r="H119" s="19"/>
      <c r="I119" s="19"/>
      <c r="J119" s="67"/>
      <c r="K119" s="67"/>
      <c r="L119" s="67"/>
      <c r="M119" s="67"/>
      <c r="N119" s="67"/>
    </row>
    <row r="120" spans="7:14" x14ac:dyDescent="0.35">
      <c r="G120" s="19"/>
      <c r="H120" s="19"/>
      <c r="I120" s="19"/>
      <c r="J120" s="67"/>
      <c r="K120" s="67"/>
      <c r="L120" s="67"/>
      <c r="M120" s="67"/>
      <c r="N120" s="67"/>
    </row>
    <row r="121" spans="7:14" x14ac:dyDescent="0.35">
      <c r="G121" s="19"/>
      <c r="H121" s="19"/>
      <c r="I121" s="19"/>
      <c r="J121" s="67"/>
      <c r="K121" s="67"/>
      <c r="L121" s="67"/>
      <c r="M121" s="67"/>
      <c r="N121" s="67"/>
    </row>
    <row r="122" spans="7:14" x14ac:dyDescent="0.35">
      <c r="G122" s="19"/>
      <c r="H122" s="19"/>
      <c r="I122" s="19"/>
      <c r="J122" s="67"/>
      <c r="K122" s="67"/>
      <c r="L122" s="67"/>
      <c r="M122" s="67"/>
      <c r="N122" s="67"/>
    </row>
    <row r="123" spans="7:14" x14ac:dyDescent="0.35">
      <c r="G123" s="19"/>
      <c r="H123" s="19"/>
      <c r="I123" s="19"/>
      <c r="J123" s="67"/>
      <c r="K123" s="67"/>
      <c r="L123" s="67"/>
      <c r="M123" s="67"/>
      <c r="N123" s="67"/>
    </row>
    <row r="124" spans="7:14" x14ac:dyDescent="0.35">
      <c r="G124" s="19"/>
      <c r="H124" s="19"/>
      <c r="I124" s="19"/>
      <c r="J124" s="67"/>
      <c r="K124" s="67"/>
      <c r="L124" s="67"/>
      <c r="M124" s="67"/>
    </row>
    <row r="125" spans="7:14" x14ac:dyDescent="0.35">
      <c r="G125" s="19"/>
      <c r="H125" s="19"/>
      <c r="I125" s="19"/>
      <c r="J125" s="67"/>
      <c r="K125" s="67"/>
      <c r="L125" s="67"/>
      <c r="M125" s="67"/>
    </row>
    <row r="126" spans="7:14" x14ac:dyDescent="0.35">
      <c r="G126" s="19"/>
      <c r="H126" s="19"/>
      <c r="I126" s="19"/>
      <c r="J126" s="67"/>
      <c r="K126" s="67"/>
      <c r="L126" s="67"/>
      <c r="M126" s="67"/>
    </row>
    <row r="127" spans="7:14" x14ac:dyDescent="0.35">
      <c r="G127" s="19"/>
      <c r="H127" s="19"/>
      <c r="I127" s="19"/>
      <c r="J127" s="67"/>
      <c r="K127" s="67"/>
      <c r="L127" s="67"/>
      <c r="M127" s="67"/>
    </row>
    <row r="128" spans="7:14" x14ac:dyDescent="0.35">
      <c r="G128" s="19"/>
      <c r="H128" s="19"/>
      <c r="I128" s="19"/>
      <c r="J128" s="67"/>
      <c r="K128" s="67"/>
      <c r="L128" s="67"/>
      <c r="M128" s="67"/>
    </row>
    <row r="129" spans="7:13" x14ac:dyDescent="0.35">
      <c r="G129" s="19"/>
      <c r="H129" s="19"/>
      <c r="I129" s="19"/>
      <c r="J129" s="67"/>
      <c r="K129" s="67"/>
      <c r="L129" s="67"/>
      <c r="M129" s="67"/>
    </row>
    <row r="130" spans="7:13" x14ac:dyDescent="0.35">
      <c r="G130" s="19"/>
      <c r="H130" s="19"/>
      <c r="I130" s="19"/>
      <c r="J130" s="67"/>
      <c r="K130" s="67"/>
      <c r="L130" s="67"/>
      <c r="M130" s="67"/>
    </row>
    <row r="131" spans="7:13" x14ac:dyDescent="0.35">
      <c r="G131" s="19"/>
      <c r="H131" s="19"/>
      <c r="I131" s="19"/>
      <c r="J131" s="67"/>
      <c r="K131" s="67"/>
      <c r="L131" s="67"/>
      <c r="M131" s="67"/>
    </row>
    <row r="132" spans="7:13" x14ac:dyDescent="0.35">
      <c r="G132" s="19"/>
      <c r="H132" s="19"/>
      <c r="I132" s="19"/>
      <c r="J132" s="67"/>
      <c r="K132" s="67"/>
      <c r="L132" s="67"/>
      <c r="M132" s="67"/>
    </row>
    <row r="133" spans="7:13" x14ac:dyDescent="0.35">
      <c r="G133" s="19"/>
      <c r="H133" s="19"/>
      <c r="I133" s="19"/>
      <c r="J133" s="67"/>
      <c r="K133" s="67"/>
      <c r="L133" s="67"/>
      <c r="M133" s="67"/>
    </row>
    <row r="134" spans="7:13" x14ac:dyDescent="0.35">
      <c r="G134" s="19"/>
      <c r="H134" s="19"/>
      <c r="I134" s="19"/>
      <c r="J134" s="67"/>
      <c r="K134" s="67"/>
      <c r="L134" s="67"/>
      <c r="M134" s="67"/>
    </row>
    <row r="135" spans="7:13" x14ac:dyDescent="0.35">
      <c r="G135" s="19"/>
      <c r="H135" s="19"/>
      <c r="I135" s="19"/>
      <c r="J135" s="67"/>
      <c r="K135" s="67"/>
      <c r="L135" s="67"/>
      <c r="M135" s="67"/>
    </row>
    <row r="136" spans="7:13" x14ac:dyDescent="0.35">
      <c r="G136" s="19"/>
      <c r="H136" s="19"/>
      <c r="I136" s="19"/>
      <c r="J136" s="67"/>
      <c r="K136" s="67"/>
      <c r="L136" s="67"/>
      <c r="M136" s="67"/>
    </row>
    <row r="137" spans="7:13" x14ac:dyDescent="0.35">
      <c r="G137" s="19"/>
      <c r="H137" s="19"/>
      <c r="I137" s="19"/>
      <c r="J137" s="67"/>
      <c r="K137" s="67"/>
      <c r="L137" s="67"/>
      <c r="M137" s="67"/>
    </row>
    <row r="138" spans="7:13" x14ac:dyDescent="0.35">
      <c r="G138" s="19"/>
      <c r="H138" s="19"/>
      <c r="I138" s="19"/>
      <c r="J138" s="67"/>
      <c r="K138" s="67"/>
      <c r="L138" s="67"/>
      <c r="M138" s="67"/>
    </row>
    <row r="139" spans="7:13" x14ac:dyDescent="0.35">
      <c r="G139" s="19"/>
      <c r="H139" s="19"/>
      <c r="I139" s="19"/>
      <c r="J139" s="67"/>
      <c r="K139" s="67"/>
      <c r="L139" s="67"/>
      <c r="M139" s="67"/>
    </row>
    <row r="140" spans="7:13" x14ac:dyDescent="0.35">
      <c r="G140" s="19"/>
      <c r="H140" s="19"/>
      <c r="I140" s="19"/>
      <c r="J140" s="67"/>
      <c r="K140" s="67"/>
      <c r="L140" s="67"/>
      <c r="M140" s="67"/>
    </row>
    <row r="141" spans="7:13" x14ac:dyDescent="0.35">
      <c r="G141" s="19"/>
      <c r="H141" s="19"/>
      <c r="I141" s="19"/>
      <c r="J141" s="67"/>
      <c r="K141" s="67"/>
      <c r="L141" s="67"/>
      <c r="M141" s="67"/>
    </row>
    <row r="142" spans="7:13" x14ac:dyDescent="0.35">
      <c r="G142" s="19"/>
      <c r="H142" s="19"/>
      <c r="I142" s="19"/>
      <c r="J142" s="67"/>
      <c r="K142" s="67"/>
      <c r="L142" s="67"/>
      <c r="M142" s="67"/>
    </row>
    <row r="143" spans="7:13" x14ac:dyDescent="0.35">
      <c r="G143" s="19"/>
      <c r="H143" s="19"/>
      <c r="I143" s="19"/>
      <c r="J143" s="67"/>
      <c r="K143" s="67"/>
      <c r="L143" s="67"/>
      <c r="M143" s="67"/>
    </row>
    <row r="144" spans="7:13" x14ac:dyDescent="0.35">
      <c r="G144" s="19"/>
      <c r="H144" s="19"/>
      <c r="I144" s="19"/>
      <c r="J144" s="67"/>
      <c r="K144" s="67"/>
      <c r="L144" s="67"/>
      <c r="M144" s="67"/>
    </row>
    <row r="145" spans="7:13" x14ac:dyDescent="0.35">
      <c r="G145" s="19"/>
      <c r="H145" s="19"/>
      <c r="I145" s="19"/>
      <c r="J145" s="67"/>
      <c r="K145" s="67"/>
      <c r="L145" s="67"/>
      <c r="M145" s="67"/>
    </row>
    <row r="146" spans="7:13" x14ac:dyDescent="0.35">
      <c r="G146" s="19"/>
      <c r="H146" s="19"/>
      <c r="I146" s="19"/>
      <c r="J146" s="67"/>
      <c r="K146" s="67"/>
      <c r="L146" s="67"/>
      <c r="M146" s="67"/>
    </row>
    <row r="147" spans="7:13" x14ac:dyDescent="0.35">
      <c r="G147" s="19"/>
      <c r="H147" s="19"/>
      <c r="I147" s="19"/>
      <c r="J147" s="67"/>
      <c r="K147" s="67"/>
      <c r="L147" s="67"/>
      <c r="M147" s="67"/>
    </row>
    <row r="148" spans="7:13" x14ac:dyDescent="0.35">
      <c r="G148" s="19"/>
      <c r="H148" s="19"/>
      <c r="I148" s="19"/>
      <c r="J148" s="67"/>
      <c r="K148" s="67"/>
      <c r="L148" s="67"/>
      <c r="M148" s="67"/>
    </row>
    <row r="149" spans="7:13" x14ac:dyDescent="0.35">
      <c r="G149" s="19"/>
      <c r="H149" s="19"/>
      <c r="I149" s="19"/>
      <c r="J149" s="67"/>
      <c r="K149" s="67"/>
      <c r="L149" s="67"/>
      <c r="M149" s="67"/>
    </row>
    <row r="150" spans="7:13" x14ac:dyDescent="0.35">
      <c r="G150" s="19"/>
      <c r="H150" s="19"/>
      <c r="I150" s="19"/>
      <c r="J150" s="67"/>
      <c r="K150" s="67"/>
      <c r="L150" s="67"/>
      <c r="M150" s="67"/>
    </row>
    <row r="151" spans="7:13" x14ac:dyDescent="0.35">
      <c r="G151" s="19"/>
      <c r="H151" s="19"/>
      <c r="I151" s="19"/>
      <c r="J151" s="67"/>
      <c r="K151" s="67"/>
      <c r="L151" s="67"/>
      <c r="M151" s="67"/>
    </row>
    <row r="152" spans="7:13" x14ac:dyDescent="0.35">
      <c r="G152" s="19"/>
      <c r="H152" s="19"/>
      <c r="I152" s="19"/>
      <c r="J152" s="67"/>
      <c r="K152" s="67"/>
      <c r="L152" s="67"/>
      <c r="M152" s="67"/>
    </row>
    <row r="153" spans="7:13" x14ac:dyDescent="0.35">
      <c r="G153" s="19"/>
      <c r="H153" s="19"/>
      <c r="I153" s="19"/>
      <c r="J153" s="67"/>
      <c r="K153" s="67"/>
      <c r="L153" s="67"/>
      <c r="M153" s="67"/>
    </row>
    <row r="154" spans="7:13" x14ac:dyDescent="0.35">
      <c r="G154" s="19"/>
      <c r="H154" s="19"/>
      <c r="I154" s="19"/>
      <c r="J154" s="67"/>
      <c r="K154" s="67"/>
      <c r="L154" s="67"/>
      <c r="M154" s="67"/>
    </row>
    <row r="155" spans="7:13" x14ac:dyDescent="0.35">
      <c r="G155" s="19"/>
      <c r="H155" s="19"/>
      <c r="I155" s="19"/>
      <c r="J155" s="67"/>
      <c r="K155" s="67"/>
      <c r="L155" s="67"/>
      <c r="M155" s="67"/>
    </row>
    <row r="156" spans="7:13" x14ac:dyDescent="0.35">
      <c r="G156" s="19"/>
      <c r="H156" s="19"/>
      <c r="I156" s="19"/>
      <c r="J156" s="67"/>
      <c r="K156" s="67"/>
      <c r="L156" s="67"/>
      <c r="M156" s="67"/>
    </row>
    <row r="157" spans="7:13" x14ac:dyDescent="0.35">
      <c r="G157" s="19"/>
      <c r="H157" s="19"/>
      <c r="I157" s="19"/>
      <c r="J157" s="67"/>
      <c r="K157" s="67"/>
      <c r="L157" s="67"/>
      <c r="M157" s="67"/>
    </row>
    <row r="158" spans="7:13" x14ac:dyDescent="0.35">
      <c r="G158" s="19"/>
      <c r="H158" s="19"/>
      <c r="I158" s="19"/>
      <c r="J158" s="67"/>
      <c r="K158" s="67"/>
      <c r="L158" s="67"/>
      <c r="M158" s="67"/>
    </row>
    <row r="159" spans="7:13" x14ac:dyDescent="0.35">
      <c r="G159" s="19"/>
      <c r="H159" s="19"/>
      <c r="I159" s="19"/>
      <c r="J159" s="67"/>
      <c r="K159" s="67"/>
      <c r="L159" s="67"/>
      <c r="M159" s="67"/>
    </row>
    <row r="160" spans="7:13" x14ac:dyDescent="0.35">
      <c r="G160" s="19"/>
      <c r="H160" s="19"/>
      <c r="I160" s="19"/>
      <c r="J160" s="67"/>
      <c r="K160" s="67"/>
      <c r="L160" s="67"/>
      <c r="M160" s="67"/>
    </row>
    <row r="161" spans="7:13" x14ac:dyDescent="0.35">
      <c r="G161" s="19"/>
      <c r="H161" s="19"/>
      <c r="I161" s="19"/>
      <c r="J161" s="67"/>
      <c r="K161" s="67"/>
      <c r="L161" s="67"/>
      <c r="M161" s="67"/>
    </row>
    <row r="162" spans="7:13" x14ac:dyDescent="0.35">
      <c r="G162" s="19"/>
      <c r="H162" s="19"/>
      <c r="I162" s="19"/>
      <c r="J162" s="67"/>
      <c r="K162" s="67"/>
      <c r="L162" s="67"/>
      <c r="M162" s="67"/>
    </row>
    <row r="163" spans="7:13" x14ac:dyDescent="0.35">
      <c r="G163" s="19"/>
      <c r="H163" s="19"/>
      <c r="I163" s="19"/>
      <c r="J163" s="67"/>
      <c r="K163" s="67"/>
      <c r="L163" s="67"/>
      <c r="M163" s="67"/>
    </row>
    <row r="164" spans="7:13" x14ac:dyDescent="0.35">
      <c r="G164" s="19"/>
      <c r="H164" s="19"/>
      <c r="I164" s="19"/>
      <c r="J164" s="67"/>
      <c r="K164" s="67"/>
      <c r="L164" s="67"/>
      <c r="M164" s="67"/>
    </row>
    <row r="165" spans="7:13" x14ac:dyDescent="0.35">
      <c r="G165" s="19"/>
      <c r="H165" s="19"/>
      <c r="I165" s="19"/>
      <c r="J165" s="67"/>
      <c r="K165" s="67"/>
      <c r="L165" s="67"/>
      <c r="M165" s="67"/>
    </row>
    <row r="166" spans="7:13" x14ac:dyDescent="0.35">
      <c r="G166" s="19"/>
      <c r="H166" s="19"/>
      <c r="I166" s="19"/>
      <c r="J166" s="67"/>
      <c r="K166" s="67"/>
      <c r="L166" s="67"/>
      <c r="M166" s="67"/>
    </row>
    <row r="167" spans="7:13" x14ac:dyDescent="0.35">
      <c r="G167" s="19"/>
      <c r="H167" s="19"/>
      <c r="I167" s="19"/>
      <c r="J167" s="67"/>
      <c r="K167" s="67"/>
      <c r="L167" s="67"/>
      <c r="M167" s="67"/>
    </row>
    <row r="168" spans="7:13" x14ac:dyDescent="0.35">
      <c r="G168" s="19"/>
      <c r="H168" s="19"/>
      <c r="I168" s="19"/>
      <c r="J168" s="67"/>
      <c r="K168" s="67"/>
      <c r="L168" s="67"/>
      <c r="M168" s="67"/>
    </row>
    <row r="169" spans="7:13" x14ac:dyDescent="0.35">
      <c r="G169" s="19"/>
      <c r="H169" s="19"/>
      <c r="I169" s="19"/>
      <c r="J169" s="67"/>
      <c r="K169" s="67"/>
      <c r="L169" s="67"/>
      <c r="M169" s="67"/>
    </row>
    <row r="170" spans="7:13" x14ac:dyDescent="0.35">
      <c r="G170" s="19"/>
      <c r="H170" s="19"/>
      <c r="I170" s="19"/>
      <c r="J170" s="67"/>
      <c r="K170" s="67"/>
      <c r="L170" s="67"/>
      <c r="M170" s="67"/>
    </row>
    <row r="171" spans="7:13" x14ac:dyDescent="0.35">
      <c r="G171" s="19"/>
      <c r="H171" s="19"/>
      <c r="I171" s="19"/>
      <c r="J171" s="67"/>
      <c r="K171" s="67"/>
      <c r="L171" s="67"/>
      <c r="M171" s="67"/>
    </row>
    <row r="172" spans="7:13" x14ac:dyDescent="0.35">
      <c r="G172" s="19"/>
      <c r="H172" s="19"/>
      <c r="I172" s="19"/>
      <c r="J172" s="67"/>
      <c r="K172" s="67"/>
      <c r="L172" s="67"/>
      <c r="M172" s="67"/>
    </row>
    <row r="173" spans="7:13" x14ac:dyDescent="0.35">
      <c r="G173" s="19"/>
      <c r="H173" s="19"/>
      <c r="I173" s="19"/>
      <c r="J173" s="67"/>
      <c r="K173" s="67"/>
      <c r="L173" s="67"/>
      <c r="M173" s="67"/>
    </row>
    <row r="174" spans="7:13" x14ac:dyDescent="0.35">
      <c r="G174" s="19"/>
      <c r="H174" s="19"/>
      <c r="I174" s="19"/>
      <c r="J174" s="67"/>
      <c r="K174" s="67"/>
      <c r="L174" s="67"/>
      <c r="M174" s="67"/>
    </row>
    <row r="175" spans="7:13" x14ac:dyDescent="0.35">
      <c r="G175" s="19"/>
      <c r="H175" s="19"/>
      <c r="I175" s="19"/>
      <c r="J175" s="67"/>
      <c r="K175" s="67"/>
      <c r="L175" s="67"/>
      <c r="M175" s="67"/>
    </row>
    <row r="176" spans="7:13" x14ac:dyDescent="0.35">
      <c r="G176" s="19"/>
      <c r="H176" s="19"/>
      <c r="I176" s="19"/>
      <c r="J176" s="67"/>
      <c r="K176" s="67"/>
      <c r="L176" s="67"/>
      <c r="M176" s="67"/>
    </row>
    <row r="177" spans="7:13" x14ac:dyDescent="0.35">
      <c r="G177" s="19"/>
      <c r="H177" s="19"/>
      <c r="I177" s="19"/>
      <c r="J177" s="67"/>
      <c r="K177" s="67"/>
      <c r="L177" s="67"/>
      <c r="M177" s="67"/>
    </row>
    <row r="178" spans="7:13" x14ac:dyDescent="0.35">
      <c r="G178" s="19"/>
      <c r="H178" s="19"/>
      <c r="I178" s="19"/>
      <c r="J178" s="67"/>
      <c r="K178" s="67"/>
      <c r="L178" s="67"/>
      <c r="M178" s="67"/>
    </row>
    <row r="179" spans="7:13" x14ac:dyDescent="0.35">
      <c r="G179" s="19"/>
      <c r="H179" s="19"/>
      <c r="I179" s="19"/>
      <c r="J179" s="67"/>
      <c r="K179" s="67"/>
      <c r="L179" s="67"/>
      <c r="M179" s="67"/>
    </row>
    <row r="180" spans="7:13" x14ac:dyDescent="0.35">
      <c r="G180" s="19"/>
      <c r="H180" s="19"/>
      <c r="I180" s="19"/>
      <c r="J180" s="67"/>
      <c r="K180" s="67"/>
      <c r="L180" s="67"/>
      <c r="M180" s="67"/>
    </row>
    <row r="181" spans="7:13" x14ac:dyDescent="0.35">
      <c r="G181" s="19"/>
      <c r="H181" s="19"/>
      <c r="I181" s="19"/>
      <c r="J181" s="67"/>
      <c r="K181" s="67"/>
      <c r="L181" s="67"/>
      <c r="M181" s="67"/>
    </row>
    <row r="182" spans="7:13" x14ac:dyDescent="0.35">
      <c r="G182" s="19"/>
      <c r="H182" s="19"/>
      <c r="I182" s="19"/>
      <c r="J182" s="67"/>
      <c r="K182" s="67"/>
      <c r="L182" s="67"/>
      <c r="M182" s="67"/>
    </row>
    <row r="183" spans="7:13" x14ac:dyDescent="0.35">
      <c r="G183" s="19"/>
      <c r="H183" s="19"/>
      <c r="I183" s="19"/>
      <c r="J183" s="67"/>
      <c r="K183" s="67"/>
      <c r="L183" s="67"/>
      <c r="M183" s="67"/>
    </row>
    <row r="184" spans="7:13" x14ac:dyDescent="0.35">
      <c r="G184" s="19"/>
      <c r="H184" s="19"/>
      <c r="I184" s="19"/>
      <c r="J184" s="67"/>
      <c r="K184" s="67"/>
      <c r="L184" s="67"/>
      <c r="M184" s="67"/>
    </row>
    <row r="185" spans="7:13" x14ac:dyDescent="0.35">
      <c r="G185" s="19"/>
      <c r="H185" s="19"/>
      <c r="I185" s="19"/>
      <c r="J185" s="67"/>
      <c r="K185" s="67"/>
      <c r="L185" s="67"/>
      <c r="M185" s="67"/>
    </row>
    <row r="186" spans="7:13" x14ac:dyDescent="0.35">
      <c r="G186" s="19"/>
      <c r="H186" s="19"/>
      <c r="I186" s="19"/>
      <c r="J186" s="67"/>
      <c r="K186" s="67"/>
      <c r="L186" s="67"/>
      <c r="M186" s="67"/>
    </row>
    <row r="187" spans="7:13" x14ac:dyDescent="0.35">
      <c r="G187" s="19"/>
      <c r="H187" s="19"/>
      <c r="I187" s="19"/>
      <c r="J187" s="67"/>
      <c r="K187" s="67"/>
      <c r="L187" s="67"/>
      <c r="M187" s="67"/>
    </row>
    <row r="188" spans="7:13" x14ac:dyDescent="0.35">
      <c r="G188" s="19"/>
      <c r="H188" s="19"/>
      <c r="I188" s="19"/>
      <c r="J188" s="67"/>
      <c r="K188" s="67"/>
      <c r="L188" s="67"/>
      <c r="M188" s="67"/>
    </row>
    <row r="189" spans="7:13" x14ac:dyDescent="0.35">
      <c r="G189" s="19"/>
      <c r="H189" s="19"/>
      <c r="I189" s="19"/>
      <c r="J189" s="67"/>
      <c r="K189" s="67"/>
      <c r="L189" s="67"/>
      <c r="M189" s="67"/>
    </row>
    <row r="190" spans="7:13" x14ac:dyDescent="0.35">
      <c r="G190" s="19"/>
      <c r="H190" s="19"/>
      <c r="I190" s="19"/>
      <c r="J190" s="67"/>
      <c r="K190" s="67"/>
      <c r="L190" s="67"/>
      <c r="M190" s="67"/>
    </row>
    <row r="191" spans="7:13" x14ac:dyDescent="0.35">
      <c r="G191" s="19"/>
      <c r="H191" s="19"/>
      <c r="I191" s="19"/>
      <c r="J191" s="67"/>
      <c r="K191" s="67"/>
      <c r="L191" s="67"/>
      <c r="M191" s="67"/>
    </row>
    <row r="192" spans="7:13" x14ac:dyDescent="0.35">
      <c r="G192" s="19"/>
      <c r="H192" s="19"/>
      <c r="I192" s="19"/>
      <c r="J192" s="67"/>
      <c r="K192" s="67"/>
      <c r="L192" s="67"/>
      <c r="M192" s="67"/>
    </row>
    <row r="193" spans="7:13" x14ac:dyDescent="0.35">
      <c r="G193" s="19"/>
      <c r="H193" s="19"/>
      <c r="I193" s="19"/>
      <c r="J193" s="67"/>
      <c r="K193" s="67"/>
      <c r="L193" s="67"/>
      <c r="M193" s="67"/>
    </row>
    <row r="194" spans="7:13" x14ac:dyDescent="0.35">
      <c r="G194" s="19"/>
      <c r="H194" s="19"/>
      <c r="I194" s="19"/>
      <c r="J194" s="67"/>
      <c r="K194" s="67"/>
      <c r="L194" s="67"/>
      <c r="M194" s="67"/>
    </row>
    <row r="195" spans="7:13" x14ac:dyDescent="0.35">
      <c r="G195" s="19"/>
      <c r="H195" s="19"/>
      <c r="I195" s="19"/>
      <c r="J195" s="67"/>
      <c r="K195" s="67"/>
      <c r="L195" s="67"/>
      <c r="M195" s="67"/>
    </row>
    <row r="196" spans="7:13" x14ac:dyDescent="0.35">
      <c r="G196" s="19"/>
      <c r="H196" s="19"/>
      <c r="I196" s="19"/>
      <c r="J196" s="67"/>
      <c r="K196" s="67"/>
      <c r="L196" s="67"/>
      <c r="M196" s="67"/>
    </row>
    <row r="197" spans="7:13" x14ac:dyDescent="0.35">
      <c r="G197" s="19"/>
      <c r="H197" s="19"/>
      <c r="I197" s="19"/>
      <c r="J197" s="67"/>
      <c r="K197" s="67"/>
      <c r="L197" s="67"/>
      <c r="M197" s="67"/>
    </row>
    <row r="198" spans="7:13" x14ac:dyDescent="0.35">
      <c r="G198" s="19"/>
      <c r="H198" s="19"/>
      <c r="I198" s="19"/>
      <c r="J198" s="67"/>
      <c r="K198" s="67"/>
      <c r="L198" s="67"/>
      <c r="M198" s="67"/>
    </row>
    <row r="199" spans="7:13" x14ac:dyDescent="0.35">
      <c r="G199" s="19"/>
      <c r="H199" s="19"/>
      <c r="I199" s="19"/>
      <c r="J199" s="67"/>
      <c r="K199" s="67"/>
      <c r="L199" s="67"/>
      <c r="M199" s="67"/>
    </row>
    <row r="200" spans="7:13" x14ac:dyDescent="0.35">
      <c r="G200" s="19"/>
      <c r="H200" s="19"/>
      <c r="I200" s="19"/>
      <c r="J200" s="67"/>
      <c r="K200" s="67"/>
      <c r="L200" s="67"/>
      <c r="M200" s="67"/>
    </row>
    <row r="201" spans="7:13" x14ac:dyDescent="0.35">
      <c r="G201" s="19"/>
      <c r="H201" s="19"/>
      <c r="I201" s="19"/>
      <c r="J201" s="67"/>
      <c r="K201" s="67"/>
      <c r="L201" s="67"/>
      <c r="M201" s="67"/>
    </row>
    <row r="202" spans="7:13" x14ac:dyDescent="0.35">
      <c r="G202" s="19"/>
      <c r="H202" s="19"/>
      <c r="I202" s="19"/>
      <c r="J202" s="67"/>
      <c r="K202" s="67"/>
      <c r="L202" s="67"/>
      <c r="M202" s="67"/>
    </row>
    <row r="203" spans="7:13" x14ac:dyDescent="0.35">
      <c r="G203" s="19"/>
      <c r="H203" s="19"/>
      <c r="I203" s="19"/>
      <c r="J203" s="67"/>
      <c r="K203" s="67"/>
      <c r="L203" s="67"/>
      <c r="M203" s="67"/>
    </row>
    <row r="204" spans="7:13" x14ac:dyDescent="0.35">
      <c r="G204" s="19"/>
      <c r="H204" s="19"/>
      <c r="I204" s="19"/>
      <c r="J204" s="67"/>
      <c r="K204" s="67"/>
      <c r="L204" s="67"/>
      <c r="M204" s="67"/>
    </row>
    <row r="205" spans="7:13" x14ac:dyDescent="0.35">
      <c r="G205" s="19"/>
      <c r="H205" s="19"/>
      <c r="I205" s="19"/>
      <c r="J205" s="67"/>
      <c r="K205" s="67"/>
      <c r="L205" s="67"/>
      <c r="M205" s="67"/>
    </row>
    <row r="206" spans="7:13" x14ac:dyDescent="0.35">
      <c r="G206" s="19"/>
      <c r="H206" s="19"/>
      <c r="I206" s="19"/>
      <c r="J206" s="67"/>
      <c r="K206" s="67"/>
      <c r="L206" s="67"/>
      <c r="M206" s="67"/>
    </row>
    <row r="207" spans="7:13" x14ac:dyDescent="0.35">
      <c r="G207" s="19"/>
      <c r="H207" s="19"/>
      <c r="I207" s="19"/>
      <c r="J207" s="67"/>
      <c r="K207" s="67"/>
      <c r="L207" s="67"/>
      <c r="M207" s="67"/>
    </row>
    <row r="208" spans="7:13" x14ac:dyDescent="0.35">
      <c r="G208" s="19"/>
      <c r="H208" s="19"/>
      <c r="I208" s="19"/>
      <c r="J208" s="67"/>
      <c r="K208" s="67"/>
      <c r="L208" s="67"/>
      <c r="M208" s="67"/>
    </row>
    <row r="209" spans="7:13" x14ac:dyDescent="0.35">
      <c r="G209" s="19"/>
      <c r="H209" s="19"/>
      <c r="I209" s="19"/>
      <c r="J209" s="67"/>
      <c r="K209" s="67"/>
      <c r="L209" s="67"/>
      <c r="M209" s="67"/>
    </row>
    <row r="210" spans="7:13" x14ac:dyDescent="0.35">
      <c r="G210" s="19"/>
      <c r="H210" s="19"/>
      <c r="I210" s="19"/>
      <c r="J210" s="67"/>
      <c r="K210" s="67"/>
      <c r="L210" s="67"/>
      <c r="M210" s="67"/>
    </row>
    <row r="211" spans="7:13" x14ac:dyDescent="0.35">
      <c r="G211" s="19"/>
      <c r="H211" s="19"/>
      <c r="I211" s="19"/>
      <c r="J211" s="67"/>
      <c r="K211" s="67"/>
      <c r="L211" s="67"/>
      <c r="M211" s="67"/>
    </row>
    <row r="212" spans="7:13" x14ac:dyDescent="0.35">
      <c r="G212" s="19"/>
      <c r="H212" s="19"/>
      <c r="I212" s="19"/>
      <c r="J212" s="67"/>
      <c r="K212" s="67"/>
      <c r="L212" s="67"/>
      <c r="M212" s="67"/>
    </row>
    <row r="213" spans="7:13" x14ac:dyDescent="0.35">
      <c r="G213" s="19"/>
      <c r="H213" s="19"/>
      <c r="I213" s="19"/>
      <c r="J213" s="67"/>
      <c r="K213" s="67"/>
      <c r="L213" s="67"/>
      <c r="M213" s="67"/>
    </row>
    <row r="214" spans="7:13" x14ac:dyDescent="0.35">
      <c r="G214" s="19"/>
      <c r="H214" s="19"/>
      <c r="I214" s="19"/>
      <c r="J214" s="67"/>
      <c r="K214" s="67"/>
      <c r="L214" s="67"/>
      <c r="M214" s="67"/>
    </row>
    <row r="215" spans="7:13" x14ac:dyDescent="0.35">
      <c r="G215" s="19"/>
      <c r="H215" s="19"/>
      <c r="I215" s="19"/>
      <c r="J215" s="67"/>
      <c r="K215" s="67"/>
      <c r="L215" s="67"/>
      <c r="M215" s="67"/>
    </row>
    <row r="216" spans="7:13" x14ac:dyDescent="0.35">
      <c r="G216" s="19"/>
      <c r="H216" s="19"/>
      <c r="I216" s="19"/>
      <c r="J216" s="67"/>
      <c r="K216" s="67"/>
      <c r="L216" s="67"/>
      <c r="M216" s="67"/>
    </row>
    <row r="217" spans="7:13" x14ac:dyDescent="0.35">
      <c r="G217" s="19"/>
      <c r="H217" s="19"/>
      <c r="I217" s="19"/>
      <c r="J217" s="67"/>
      <c r="K217" s="67"/>
      <c r="L217" s="67"/>
      <c r="M217" s="67"/>
    </row>
    <row r="218" spans="7:13" x14ac:dyDescent="0.35">
      <c r="G218" s="19"/>
      <c r="H218" s="19"/>
      <c r="I218" s="19"/>
      <c r="J218" s="67"/>
      <c r="K218" s="67"/>
      <c r="L218" s="67"/>
      <c r="M218" s="67"/>
    </row>
    <row r="219" spans="7:13" x14ac:dyDescent="0.35">
      <c r="G219" s="19"/>
      <c r="H219" s="19"/>
      <c r="I219" s="19"/>
      <c r="J219" s="67"/>
      <c r="K219" s="67"/>
      <c r="L219" s="67"/>
      <c r="M219" s="67"/>
    </row>
  </sheetData>
  <mergeCells count="20">
    <mergeCell ref="O20:P20"/>
    <mergeCell ref="D21:D22"/>
    <mergeCell ref="O21:O22"/>
    <mergeCell ref="P21:P22"/>
    <mergeCell ref="A3:H3"/>
    <mergeCell ref="B10:J10"/>
    <mergeCell ref="B11:J11"/>
    <mergeCell ref="D14:M14"/>
    <mergeCell ref="G20:I20"/>
    <mergeCell ref="K20:M20"/>
    <mergeCell ref="B103:D103"/>
    <mergeCell ref="D70:D71"/>
    <mergeCell ref="O70:O71"/>
    <mergeCell ref="P70:P71"/>
    <mergeCell ref="B54:D54"/>
    <mergeCell ref="B59:J59"/>
    <mergeCell ref="B60:J60"/>
    <mergeCell ref="G69:I69"/>
    <mergeCell ref="K69:M69"/>
    <mergeCell ref="O69:P69"/>
  </mergeCells>
  <conditionalFormatting sqref="N113:N123 J174:J219 J112:N112 J113:M173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4:M219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8:J110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8:G110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5" xr:uid="{808A8DE7-0D2F-4FDA-9E4A-099A4DB56262}">
      <formula1>"TOU, non-TOU"</formula1>
    </dataValidation>
    <dataValidation type="list" allowBlank="1" showInputMessage="1" showErrorMessage="1" sqref="D23 D26 D72 D75" xr:uid="{8E4D5A4F-B4EF-4985-B043-E2C156D647A5}">
      <formula1>"per 30 days, per kWh, per kW, per kVA"</formula1>
    </dataValidation>
    <dataValidation type="list" allowBlank="1" showInputMessage="1" showErrorMessage="1" prompt="Select Charge Unit - monthly, per kWh, per kW" sqref="D50 D55 D99 D104" xr:uid="{D66D8E98-F762-4548-A441-E4604252423A}">
      <formula1>"Monthly, per kWh, per kW"</formula1>
    </dataValidation>
    <dataValidation type="list" allowBlank="1" showInputMessage="1" showErrorMessage="1" sqref="E36:E37 E55 E39:E50 E85:E86 E104 E88:E99 E79:E83 E72:E77 E30:E34 E23:E28" xr:uid="{1BA0F8D3-8146-40A8-9C39-7C93A14BAB67}">
      <formula1>#REF!</formula1>
    </dataValidation>
    <dataValidation type="list" allowBlank="1" showInputMessage="1" showErrorMessage="1" prompt="Select Charge Unit - per 30 days, per kWh, per kW, per kVA." sqref="D36:D37 D39:D49 D85:D86 D88:D98 D79:D83 D76:D77 D73:D74 D30:D34 D27:D28 D24:D25" xr:uid="{D96A6916-B713-4C4B-9697-CEC02813BA14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2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rowBreaks count="1" manualBreakCount="1">
    <brk id="57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57150</xdr:rowOff>
                  </from>
                  <to>
                    <xdr:col>17</xdr:col>
                    <xdr:colOff>342900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16</xdr:row>
                    <xdr:rowOff>171450</xdr:rowOff>
                  </from>
                  <to>
                    <xdr:col>10</xdr:col>
                    <xdr:colOff>717550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10</xdr:col>
                    <xdr:colOff>146050</xdr:colOff>
                    <xdr:row>65</xdr:row>
                    <xdr:rowOff>95250</xdr:rowOff>
                  </from>
                  <to>
                    <xdr:col>17</xdr:col>
                    <xdr:colOff>228600</xdr:colOff>
                    <xdr:row>67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65</xdr:row>
                    <xdr:rowOff>184150</xdr:rowOff>
                  </from>
                  <to>
                    <xdr:col>10</xdr:col>
                    <xdr:colOff>717550</xdr:colOff>
                    <xdr:row>67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61CC-3F35-4E29-A25D-F4881B5D46D5}">
  <sheetPr>
    <pageSetUpPr fitToPage="1"/>
  </sheetPr>
  <dimension ref="A1:Q258"/>
  <sheetViews>
    <sheetView topLeftCell="C42" zoomScale="70" zoomScaleNormal="70" workbookViewId="0">
      <selection activeCell="T52" sqref="T52"/>
    </sheetView>
  </sheetViews>
  <sheetFormatPr defaultColWidth="9.26953125" defaultRowHeight="14.5" x14ac:dyDescent="0.35"/>
  <cols>
    <col min="1" max="1" width="1.7265625" style="228" customWidth="1"/>
    <col min="2" max="2" width="122.26953125" style="436" bestFit="1" customWidth="1"/>
    <col min="3" max="3" width="1.54296875" style="228" customWidth="1"/>
    <col min="4" max="4" width="13.54296875" style="352" customWidth="1"/>
    <col min="5" max="5" width="1.7265625" style="228" customWidth="1"/>
    <col min="6" max="6" width="1.26953125" style="228" customWidth="1"/>
    <col min="7" max="7" width="13.453125" style="228" customWidth="1"/>
    <col min="8" max="8" width="9.54296875" style="228" bestFit="1" customWidth="1"/>
    <col min="9" max="9" width="15.26953125" style="228" customWidth="1"/>
    <col min="10" max="10" width="0.7265625" style="228" customWidth="1"/>
    <col min="11" max="12" width="12.453125" style="228" customWidth="1"/>
    <col min="13" max="13" width="13.7265625" style="228" customWidth="1"/>
    <col min="14" max="14" width="2.453125" style="228" bestFit="1" customWidth="1"/>
    <col min="15" max="15" width="12" style="228" bestFit="1" customWidth="1"/>
    <col min="16" max="16" width="14.26953125" style="228" bestFit="1" customWidth="1"/>
    <col min="17" max="17" width="1.26953125" style="228" customWidth="1"/>
    <col min="18" max="18" width="9.26953125" style="228" customWidth="1"/>
    <col min="19" max="16384" width="9.26953125" style="228"/>
  </cols>
  <sheetData>
    <row r="1" spans="1:17" ht="20" x14ac:dyDescent="0.35">
      <c r="A1" s="225"/>
      <c r="B1" s="226"/>
      <c r="C1" s="226"/>
      <c r="D1" s="227"/>
      <c r="E1" s="226"/>
      <c r="F1" s="226"/>
      <c r="G1" s="226"/>
      <c r="H1" s="226"/>
      <c r="I1" s="225"/>
      <c r="J1" s="225"/>
      <c r="M1" s="229"/>
      <c r="N1" s="229">
        <v>1</v>
      </c>
      <c r="O1" s="229">
        <v>1</v>
      </c>
      <c r="P1" s="229"/>
      <c r="Q1" s="229"/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J2" s="225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J3" s="225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J4" s="225"/>
    </row>
    <row r="5" spans="1:17" ht="15.5" x14ac:dyDescent="0.35">
      <c r="A5" s="225"/>
      <c r="B5" s="353"/>
      <c r="C5" s="233"/>
      <c r="D5" s="234"/>
      <c r="E5" s="233"/>
      <c r="F5" s="225"/>
      <c r="G5" s="225"/>
      <c r="H5" s="225"/>
      <c r="I5" s="225"/>
      <c r="J5" s="225"/>
      <c r="N5" s="4"/>
      <c r="O5" s="4"/>
      <c r="P5" s="4"/>
    </row>
    <row r="6" spans="1:17" x14ac:dyDescent="0.35">
      <c r="A6" s="225"/>
      <c r="B6" s="353"/>
      <c r="C6" s="225"/>
      <c r="D6" s="235"/>
      <c r="E6" s="225"/>
      <c r="F6" s="225"/>
      <c r="G6" s="225"/>
      <c r="H6" s="225"/>
      <c r="I6" s="225"/>
      <c r="J6" s="225"/>
      <c r="N6" s="4"/>
      <c r="O6" s="4"/>
      <c r="P6" s="4"/>
    </row>
    <row r="7" spans="1:17" x14ac:dyDescent="0.35">
      <c r="A7" s="225"/>
      <c r="B7" s="353"/>
      <c r="C7" s="225"/>
      <c r="D7" s="235"/>
      <c r="E7" s="225"/>
      <c r="F7" s="225"/>
      <c r="G7" s="225"/>
      <c r="H7" s="225"/>
      <c r="I7" s="225"/>
      <c r="J7" s="225"/>
      <c r="N7" s="4"/>
      <c r="O7" s="4"/>
      <c r="P7" s="4"/>
      <c r="Q7" s="4"/>
    </row>
    <row r="8" spans="1:17" x14ac:dyDescent="0.35">
      <c r="A8" s="236"/>
      <c r="B8" s="353"/>
      <c r="C8" s="225"/>
      <c r="D8" s="235"/>
      <c r="E8" s="225"/>
      <c r="F8" s="225"/>
      <c r="G8" s="225"/>
      <c r="H8" s="225"/>
      <c r="I8" s="225"/>
      <c r="J8" s="225"/>
      <c r="N8" s="4"/>
      <c r="O8" s="4"/>
      <c r="P8" s="4"/>
      <c r="Q8" s="4"/>
    </row>
    <row r="9" spans="1:17" x14ac:dyDescent="0.35">
      <c r="A9" s="237"/>
      <c r="B9" s="354"/>
      <c r="C9" s="237"/>
      <c r="D9" s="238"/>
      <c r="E9" s="237"/>
      <c r="F9" s="237"/>
      <c r="G9" s="237"/>
      <c r="H9" s="237"/>
      <c r="N9" s="4"/>
      <c r="O9" s="4"/>
      <c r="P9" s="4"/>
      <c r="Q9" s="4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J10" s="531"/>
      <c r="M10" s="243"/>
      <c r="N10" s="355"/>
      <c r="O10" s="355"/>
      <c r="P10" s="355"/>
      <c r="Q10" s="355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J11" s="531"/>
      <c r="M11" s="243"/>
      <c r="N11" s="355"/>
      <c r="Q11" s="356"/>
    </row>
    <row r="12" spans="1:17" x14ac:dyDescent="0.35">
      <c r="A12" s="237"/>
      <c r="B12" s="354"/>
      <c r="C12" s="237"/>
      <c r="D12" s="238"/>
      <c r="E12" s="237"/>
      <c r="F12" s="237"/>
      <c r="G12" s="237"/>
      <c r="H12" s="237"/>
      <c r="M12" s="243"/>
      <c r="N12" s="357"/>
      <c r="Q12" s="356"/>
    </row>
    <row r="13" spans="1:17" x14ac:dyDescent="0.35">
      <c r="A13" s="237"/>
      <c r="B13" s="354"/>
      <c r="C13" s="237"/>
      <c r="D13" s="238"/>
      <c r="E13" s="237"/>
      <c r="F13" s="237"/>
      <c r="G13" s="237"/>
      <c r="H13" s="237"/>
      <c r="M13" s="243"/>
      <c r="N13" s="357"/>
      <c r="Q13" s="356"/>
    </row>
    <row r="14" spans="1:17" ht="15.5" x14ac:dyDescent="0.35">
      <c r="A14" s="237"/>
      <c r="B14" s="358" t="s">
        <v>2</v>
      </c>
      <c r="C14" s="237"/>
      <c r="D14" s="537" t="s">
        <v>58</v>
      </c>
      <c r="E14" s="537"/>
      <c r="F14" s="537"/>
      <c r="G14" s="537"/>
      <c r="H14" s="537"/>
      <c r="I14" s="537"/>
      <c r="J14" s="537"/>
      <c r="K14" s="537"/>
      <c r="L14" s="537"/>
      <c r="M14" s="243"/>
      <c r="N14" s="243"/>
      <c r="O14" s="359"/>
      <c r="P14" s="359"/>
      <c r="Q14" s="359"/>
    </row>
    <row r="15" spans="1:17" ht="15.5" x14ac:dyDescent="0.35">
      <c r="A15" s="237"/>
      <c r="B15" s="360"/>
      <c r="C15" s="237"/>
      <c r="D15" s="241"/>
      <c r="E15" s="241"/>
      <c r="F15" s="242"/>
      <c r="G15" s="242"/>
      <c r="H15" s="242"/>
      <c r="I15" s="242"/>
      <c r="J15" s="242"/>
      <c r="K15" s="243"/>
      <c r="L15" s="243"/>
      <c r="M15" s="242"/>
      <c r="N15" s="243"/>
      <c r="O15" s="243"/>
      <c r="P15" s="243"/>
      <c r="Q15" s="243"/>
    </row>
    <row r="16" spans="1:17" ht="15.5" x14ac:dyDescent="0.35">
      <c r="A16" s="237"/>
      <c r="B16" s="358" t="s">
        <v>4</v>
      </c>
      <c r="C16" s="237"/>
      <c r="D16" s="244" t="s">
        <v>5</v>
      </c>
      <c r="E16" s="241"/>
      <c r="F16" s="242"/>
      <c r="G16" s="243"/>
      <c r="H16" s="242"/>
      <c r="I16" s="245"/>
      <c r="J16" s="242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360"/>
      <c r="C17" s="237"/>
      <c r="D17" s="241"/>
      <c r="E17" s="241"/>
      <c r="F17" s="241"/>
      <c r="G17" s="241"/>
      <c r="H17" s="241"/>
      <c r="I17" s="241"/>
      <c r="J17" s="241"/>
    </row>
    <row r="18" spans="1:17" x14ac:dyDescent="0.35">
      <c r="A18" s="237"/>
      <c r="B18" s="360"/>
      <c r="C18" s="237"/>
      <c r="D18" s="250" t="s">
        <v>6</v>
      </c>
      <c r="E18" s="251"/>
      <c r="F18" s="237"/>
      <c r="G18" s="252">
        <v>2000</v>
      </c>
      <c r="H18" s="251" t="s">
        <v>7</v>
      </c>
      <c r="I18" s="237"/>
      <c r="J18" s="237"/>
    </row>
    <row r="19" spans="1:17" x14ac:dyDescent="0.35">
      <c r="A19" s="237"/>
      <c r="B19" s="360"/>
      <c r="C19" s="237"/>
      <c r="D19" s="238"/>
      <c r="E19" s="237"/>
      <c r="F19" s="237"/>
      <c r="G19" s="237"/>
      <c r="H19" s="237"/>
      <c r="I19" s="237"/>
      <c r="J19" s="237"/>
    </row>
    <row r="20" spans="1:17" s="19" customFormat="1" x14ac:dyDescent="0.35">
      <c r="A20" s="17"/>
      <c r="B20" s="361"/>
      <c r="C20" s="17"/>
      <c r="D20" s="51"/>
      <c r="E20" s="50"/>
      <c r="F20" s="17"/>
      <c r="G20" s="533" t="s">
        <v>8</v>
      </c>
      <c r="H20" s="534"/>
      <c r="I20" s="535"/>
      <c r="J20" s="17"/>
      <c r="K20" s="533" t="s">
        <v>9</v>
      </c>
      <c r="L20" s="534"/>
      <c r="M20" s="535"/>
      <c r="N20" s="17"/>
      <c r="O20" s="533" t="s">
        <v>10</v>
      </c>
      <c r="P20" s="535"/>
      <c r="Q20" s="37"/>
    </row>
    <row r="21" spans="1:17" ht="15" customHeight="1" x14ac:dyDescent="0.35">
      <c r="A21" s="237"/>
      <c r="B21" s="362"/>
      <c r="C21" s="237"/>
      <c r="D21" s="525" t="s">
        <v>11</v>
      </c>
      <c r="E21" s="250"/>
      <c r="F21" s="237"/>
      <c r="G21" s="258" t="s">
        <v>12</v>
      </c>
      <c r="H21" s="256" t="s">
        <v>13</v>
      </c>
      <c r="I21" s="257" t="s">
        <v>14</v>
      </c>
      <c r="J21" s="237"/>
      <c r="K21" s="258" t="s">
        <v>12</v>
      </c>
      <c r="L21" s="256" t="s">
        <v>13</v>
      </c>
      <c r="M21" s="257" t="s">
        <v>14</v>
      </c>
      <c r="N21" s="237"/>
      <c r="O21" s="527" t="s">
        <v>15</v>
      </c>
      <c r="P21" s="529" t="s">
        <v>16</v>
      </c>
      <c r="Q21" s="243"/>
    </row>
    <row r="22" spans="1:17" x14ac:dyDescent="0.35">
      <c r="A22" s="237"/>
      <c r="B22" s="362"/>
      <c r="C22" s="237"/>
      <c r="D22" s="526"/>
      <c r="E22" s="250"/>
      <c r="F22" s="237"/>
      <c r="G22" s="261" t="s">
        <v>17</v>
      </c>
      <c r="H22" s="260"/>
      <c r="I22" s="260" t="s">
        <v>17</v>
      </c>
      <c r="J22" s="237"/>
      <c r="K22" s="261" t="s">
        <v>17</v>
      </c>
      <c r="L22" s="260"/>
      <c r="M22" s="260" t="s">
        <v>17</v>
      </c>
      <c r="N22" s="237"/>
      <c r="O22" s="528"/>
      <c r="P22" s="530"/>
      <c r="Q22" s="243"/>
    </row>
    <row r="23" spans="1:17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39.26</v>
      </c>
      <c r="H23" s="61">
        <v>1</v>
      </c>
      <c r="I23" s="62">
        <f t="shared" ref="I23:I30" si="0">H23*G23</f>
        <v>39.26</v>
      </c>
      <c r="J23" s="63"/>
      <c r="K23" s="60">
        <v>41.74</v>
      </c>
      <c r="L23" s="61">
        <v>1</v>
      </c>
      <c r="M23" s="62">
        <f t="shared" ref="M23:M30" si="1">L23*K23</f>
        <v>41.74</v>
      </c>
      <c r="N23" s="63"/>
      <c r="O23" s="64">
        <f t="shared" ref="O23:O52" si="2">M23-I23</f>
        <v>2.480000000000004</v>
      </c>
      <c r="P23" s="65">
        <f t="shared" ref="P23:P52" si="3">IF(OR(I23=0,M23=0),"",(O23/I23))</f>
        <v>6.3168619460010289E-2</v>
      </c>
      <c r="Q23" s="66"/>
    </row>
    <row r="24" spans="1:17" x14ac:dyDescent="0.35">
      <c r="A24" s="237"/>
      <c r="B24" s="262" t="s">
        <v>20</v>
      </c>
      <c r="C24" s="263"/>
      <c r="D24" s="264" t="s">
        <v>28</v>
      </c>
      <c r="E24" s="263"/>
      <c r="F24" s="265"/>
      <c r="G24" s="363">
        <v>1.8000000000000001E-4</v>
      </c>
      <c r="H24" s="364">
        <f>$G$18</f>
        <v>2000</v>
      </c>
      <c r="I24" s="268">
        <f t="shared" si="0"/>
        <v>0.36000000000000004</v>
      </c>
      <c r="J24" s="265"/>
      <c r="K24" s="363">
        <v>0</v>
      </c>
      <c r="L24" s="364">
        <f>$G$18</f>
        <v>2000</v>
      </c>
      <c r="M24" s="268">
        <f t="shared" si="1"/>
        <v>0</v>
      </c>
      <c r="N24" s="265"/>
      <c r="O24" s="269">
        <f t="shared" si="2"/>
        <v>-0.36000000000000004</v>
      </c>
      <c r="P24" s="270" t="str">
        <f t="shared" si="3"/>
        <v/>
      </c>
      <c r="Q24" s="243"/>
    </row>
    <row r="25" spans="1:17" x14ac:dyDescent="0.35">
      <c r="A25" s="237"/>
      <c r="B25" s="262" t="s">
        <v>21</v>
      </c>
      <c r="C25" s="263"/>
      <c r="D25" s="264" t="s">
        <v>19</v>
      </c>
      <c r="E25" s="263"/>
      <c r="F25" s="265"/>
      <c r="G25" s="266">
        <v>-0.13</v>
      </c>
      <c r="H25" s="364">
        <v>1</v>
      </c>
      <c r="I25" s="268">
        <f t="shared" si="0"/>
        <v>-0.13</v>
      </c>
      <c r="J25" s="265"/>
      <c r="K25" s="266">
        <v>-0.13</v>
      </c>
      <c r="L25" s="364">
        <v>1</v>
      </c>
      <c r="M25" s="268">
        <f t="shared" si="1"/>
        <v>-0.13</v>
      </c>
      <c r="N25" s="265"/>
      <c r="O25" s="269">
        <f t="shared" si="2"/>
        <v>0</v>
      </c>
      <c r="P25" s="270">
        <f t="shared" si="3"/>
        <v>0</v>
      </c>
      <c r="Q25" s="243"/>
    </row>
    <row r="26" spans="1:17" x14ac:dyDescent="0.35">
      <c r="A26" s="237"/>
      <c r="B26" s="262" t="s">
        <v>22</v>
      </c>
      <c r="C26" s="263"/>
      <c r="D26" s="264" t="s">
        <v>28</v>
      </c>
      <c r="E26" s="263"/>
      <c r="F26" s="265"/>
      <c r="G26" s="363">
        <v>-2.0000000000000002E-5</v>
      </c>
      <c r="H26" s="364">
        <f t="shared" ref="H26:H31" si="4">$G$18</f>
        <v>2000</v>
      </c>
      <c r="I26" s="268">
        <f t="shared" si="0"/>
        <v>-0.04</v>
      </c>
      <c r="J26" s="265"/>
      <c r="K26" s="363">
        <v>-2.0000000000000002E-5</v>
      </c>
      <c r="L26" s="364">
        <f t="shared" ref="L26:L30" si="5">$G$18</f>
        <v>2000</v>
      </c>
      <c r="M26" s="268">
        <f t="shared" si="1"/>
        <v>-0.04</v>
      </c>
      <c r="N26" s="265"/>
      <c r="O26" s="269">
        <f t="shared" si="2"/>
        <v>0</v>
      </c>
      <c r="P26" s="270">
        <f t="shared" si="3"/>
        <v>0</v>
      </c>
      <c r="Q26" s="243"/>
    </row>
    <row r="27" spans="1:17" x14ac:dyDescent="0.35">
      <c r="A27" s="237"/>
      <c r="B27" s="262" t="s">
        <v>57</v>
      </c>
      <c r="C27" s="263"/>
      <c r="D27" s="264" t="s">
        <v>28</v>
      </c>
      <c r="E27" s="263"/>
      <c r="F27" s="265"/>
      <c r="G27" s="363">
        <v>0</v>
      </c>
      <c r="H27" s="364">
        <f t="shared" si="4"/>
        <v>2000</v>
      </c>
      <c r="I27" s="268">
        <f t="shared" si="0"/>
        <v>0</v>
      </c>
      <c r="J27" s="265"/>
      <c r="K27" s="363">
        <v>-2.5200000000000001E-3</v>
      </c>
      <c r="L27" s="364">
        <f t="shared" si="5"/>
        <v>2000</v>
      </c>
      <c r="M27" s="268">
        <f t="shared" si="1"/>
        <v>-5.04</v>
      </c>
      <c r="N27" s="265"/>
      <c r="O27" s="269">
        <f t="shared" si="2"/>
        <v>-5.04</v>
      </c>
      <c r="P27" s="270" t="str">
        <f t="shared" si="3"/>
        <v/>
      </c>
      <c r="Q27" s="243"/>
    </row>
    <row r="28" spans="1:17" x14ac:dyDescent="0.35">
      <c r="A28" s="237"/>
      <c r="B28" s="262" t="s">
        <v>24</v>
      </c>
      <c r="C28" s="263"/>
      <c r="D28" s="264" t="s">
        <v>28</v>
      </c>
      <c r="E28" s="263"/>
      <c r="F28" s="265"/>
      <c r="G28" s="363">
        <v>0</v>
      </c>
      <c r="H28" s="364">
        <f t="shared" si="4"/>
        <v>2000</v>
      </c>
      <c r="I28" s="268">
        <f t="shared" si="0"/>
        <v>0</v>
      </c>
      <c r="J28" s="265"/>
      <c r="K28" s="363">
        <v>-3.6000000000000002E-4</v>
      </c>
      <c r="L28" s="364">
        <f t="shared" si="5"/>
        <v>2000</v>
      </c>
      <c r="M28" s="268">
        <f t="shared" si="1"/>
        <v>-0.72000000000000008</v>
      </c>
      <c r="N28" s="265"/>
      <c r="O28" s="269">
        <f t="shared" si="2"/>
        <v>-0.72000000000000008</v>
      </c>
      <c r="P28" s="270" t="str">
        <f t="shared" si="3"/>
        <v/>
      </c>
      <c r="Q28" s="243"/>
    </row>
    <row r="29" spans="1:17" x14ac:dyDescent="0.35">
      <c r="A29" s="237"/>
      <c r="B29" s="262" t="s">
        <v>25</v>
      </c>
      <c r="C29" s="263"/>
      <c r="D29" s="264" t="s">
        <v>28</v>
      </c>
      <c r="E29" s="263"/>
      <c r="F29" s="265"/>
      <c r="G29" s="363">
        <v>-2.0999999999999999E-3</v>
      </c>
      <c r="H29" s="364">
        <f t="shared" si="4"/>
        <v>2000</v>
      </c>
      <c r="I29" s="268">
        <f t="shared" si="0"/>
        <v>-4.2</v>
      </c>
      <c r="J29" s="265"/>
      <c r="K29" s="363">
        <v>0</v>
      </c>
      <c r="L29" s="364">
        <f t="shared" si="5"/>
        <v>2000</v>
      </c>
      <c r="M29" s="268">
        <f t="shared" si="1"/>
        <v>0</v>
      </c>
      <c r="N29" s="265"/>
      <c r="O29" s="269">
        <f t="shared" si="2"/>
        <v>4.2</v>
      </c>
      <c r="P29" s="270" t="str">
        <f t="shared" si="3"/>
        <v/>
      </c>
      <c r="Q29" s="243"/>
    </row>
    <row r="30" spans="1:17" x14ac:dyDescent="0.35">
      <c r="A30" s="237"/>
      <c r="B30" s="262" t="s">
        <v>26</v>
      </c>
      <c r="C30" s="263"/>
      <c r="D30" s="264" t="s">
        <v>28</v>
      </c>
      <c r="E30" s="263"/>
      <c r="F30" s="265"/>
      <c r="G30" s="363">
        <v>-6.0000000000000002E-5</v>
      </c>
      <c r="H30" s="364">
        <f t="shared" si="4"/>
        <v>2000</v>
      </c>
      <c r="I30" s="268">
        <f t="shared" si="0"/>
        <v>-0.12000000000000001</v>
      </c>
      <c r="J30" s="265"/>
      <c r="K30" s="363">
        <v>-6.0000000000000002E-5</v>
      </c>
      <c r="L30" s="364">
        <f t="shared" si="5"/>
        <v>2000</v>
      </c>
      <c r="M30" s="268">
        <f t="shared" si="1"/>
        <v>-0.12000000000000001</v>
      </c>
      <c r="N30" s="265"/>
      <c r="O30" s="269">
        <f t="shared" si="2"/>
        <v>0</v>
      </c>
      <c r="P30" s="270">
        <f t="shared" si="3"/>
        <v>0</v>
      </c>
      <c r="Q30" s="243"/>
    </row>
    <row r="31" spans="1:17" x14ac:dyDescent="0.35">
      <c r="A31" s="237"/>
      <c r="B31" s="262" t="s">
        <v>27</v>
      </c>
      <c r="C31" s="263"/>
      <c r="D31" s="264" t="s">
        <v>28</v>
      </c>
      <c r="E31" s="263"/>
      <c r="F31" s="265"/>
      <c r="G31" s="272">
        <v>3.6310000000000002E-2</v>
      </c>
      <c r="H31" s="364">
        <f t="shared" si="4"/>
        <v>2000</v>
      </c>
      <c r="I31" s="274">
        <f>H31*G31</f>
        <v>72.62</v>
      </c>
      <c r="J31" s="265"/>
      <c r="K31" s="272">
        <v>3.8600000000000002E-2</v>
      </c>
      <c r="L31" s="364">
        <f t="shared" ref="L31" si="6">$G$18</f>
        <v>2000</v>
      </c>
      <c r="M31" s="274">
        <f>L31*K31</f>
        <v>77.2</v>
      </c>
      <c r="N31" s="265"/>
      <c r="O31" s="269">
        <f t="shared" si="2"/>
        <v>4.5799999999999983</v>
      </c>
      <c r="P31" s="270">
        <f t="shared" si="3"/>
        <v>6.3068025337372602E-2</v>
      </c>
      <c r="Q31" s="243"/>
    </row>
    <row r="32" spans="1:17" s="19" customFormat="1" x14ac:dyDescent="0.35">
      <c r="A32" s="17"/>
      <c r="B32" s="181" t="s">
        <v>29</v>
      </c>
      <c r="C32" s="182"/>
      <c r="D32" s="183"/>
      <c r="E32" s="182"/>
      <c r="F32" s="184"/>
      <c r="G32" s="80"/>
      <c r="H32" s="365"/>
      <c r="I32" s="187">
        <f>SUM(I23:I31)</f>
        <v>107.75</v>
      </c>
      <c r="J32" s="366"/>
      <c r="K32" s="367"/>
      <c r="L32" s="365"/>
      <c r="M32" s="187">
        <f>SUM(M23:M31)</f>
        <v>112.89000000000001</v>
      </c>
      <c r="N32" s="366"/>
      <c r="O32" s="188">
        <f t="shared" si="2"/>
        <v>5.1400000000000148</v>
      </c>
      <c r="P32" s="189">
        <f t="shared" si="3"/>
        <v>4.770301624129944E-2</v>
      </c>
      <c r="Q32" s="66"/>
    </row>
    <row r="33" spans="1:17" s="19" customFormat="1" x14ac:dyDescent="0.35">
      <c r="A33" s="17"/>
      <c r="B33" s="68" t="s">
        <v>30</v>
      </c>
      <c r="C33" s="58"/>
      <c r="D33" s="59" t="s">
        <v>28</v>
      </c>
      <c r="E33" s="58"/>
      <c r="F33" s="25"/>
      <c r="G33" s="88">
        <f>+RESIDENTIAL!$G$33</f>
        <v>0.10342000000000001</v>
      </c>
      <c r="H33" s="73">
        <f>$G$18*(1+G65)-$G$18</f>
        <v>59</v>
      </c>
      <c r="I33" s="71">
        <f>H33*G33</f>
        <v>6.1017800000000006</v>
      </c>
      <c r="J33" s="63"/>
      <c r="K33" s="88">
        <f>+RESIDENTIAL!$G$33</f>
        <v>0.10342000000000001</v>
      </c>
      <c r="L33" s="73">
        <f>$G$18*(1+K65)-$G$18</f>
        <v>59</v>
      </c>
      <c r="M33" s="71">
        <f>L33*K33</f>
        <v>6.1017800000000006</v>
      </c>
      <c r="N33" s="63"/>
      <c r="O33" s="64">
        <f t="shared" si="2"/>
        <v>0</v>
      </c>
      <c r="P33" s="65">
        <f t="shared" si="3"/>
        <v>0</v>
      </c>
      <c r="Q33" s="66"/>
    </row>
    <row r="34" spans="1:17" s="19" customFormat="1" x14ac:dyDescent="0.35">
      <c r="A34" s="17"/>
      <c r="B34" s="68" t="str">
        <f>+RESIDENTIAL!$B$34</f>
        <v>Rate Rider for Disposition of Deferral/Variance Accounts (2021) - effective until December 31, 2023</v>
      </c>
      <c r="C34" s="58"/>
      <c r="D34" s="59" t="s">
        <v>28</v>
      </c>
      <c r="E34" s="58"/>
      <c r="F34" s="25"/>
      <c r="G34" s="89">
        <v>0</v>
      </c>
      <c r="H34" s="90">
        <f t="shared" ref="H34:H35" si="7">$G$18</f>
        <v>2000</v>
      </c>
      <c r="I34" s="71">
        <f t="shared" ref="I34:I36" si="8">H34*G34</f>
        <v>0</v>
      </c>
      <c r="J34" s="63"/>
      <c r="K34" s="89">
        <v>3.29E-3</v>
      </c>
      <c r="L34" s="90">
        <f t="shared" ref="L34:L35" si="9">$G$18</f>
        <v>2000</v>
      </c>
      <c r="M34" s="71">
        <f>L34*K34</f>
        <v>6.58</v>
      </c>
      <c r="N34" s="63"/>
      <c r="O34" s="64">
        <f t="shared" si="2"/>
        <v>6.58</v>
      </c>
      <c r="P34" s="65" t="str">
        <f t="shared" si="3"/>
        <v/>
      </c>
      <c r="Q34" s="66"/>
    </row>
    <row r="35" spans="1:17" s="19" customFormat="1" x14ac:dyDescent="0.35">
      <c r="A35" s="17"/>
      <c r="B35" s="68" t="str">
        <f>+RESIDENTIAL!$B$35</f>
        <v>Rate Rider for Disposition of Capacity Based Recovery Account (2021) - Applicable only for Class B Customers - effective until December 31, 2023</v>
      </c>
      <c r="C35" s="58"/>
      <c r="D35" s="59" t="s">
        <v>28</v>
      </c>
      <c r="E35" s="58"/>
      <c r="F35" s="25"/>
      <c r="G35" s="89">
        <v>0</v>
      </c>
      <c r="H35" s="90">
        <f t="shared" si="7"/>
        <v>2000</v>
      </c>
      <c r="I35" s="71">
        <f t="shared" si="8"/>
        <v>0</v>
      </c>
      <c r="J35" s="63"/>
      <c r="K35" s="89">
        <v>-1.4999999999999999E-4</v>
      </c>
      <c r="L35" s="90">
        <f t="shared" si="9"/>
        <v>2000</v>
      </c>
      <c r="M35" s="71">
        <f>L35*K35</f>
        <v>-0.3</v>
      </c>
      <c r="N35" s="63"/>
      <c r="O35" s="64">
        <f t="shared" si="2"/>
        <v>-0.3</v>
      </c>
      <c r="P35" s="65" t="str">
        <f t="shared" si="3"/>
        <v/>
      </c>
      <c r="Q35" s="66"/>
    </row>
    <row r="36" spans="1:17" s="19" customFormat="1" x14ac:dyDescent="0.35">
      <c r="A36" s="17"/>
      <c r="B36" s="68" t="str">
        <f>+RESIDENTIAL!$B$36</f>
        <v>Rate Rider for Disposition of Global Adjustment Account (2021) - Applicable only for Non-RPP Customers - effective until December 31, 2023</v>
      </c>
      <c r="C36" s="58"/>
      <c r="D36" s="59" t="s">
        <v>28</v>
      </c>
      <c r="E36" s="58"/>
      <c r="F36" s="25"/>
      <c r="G36" s="89">
        <v>0</v>
      </c>
      <c r="H36" s="90"/>
      <c r="I36" s="71">
        <f t="shared" si="8"/>
        <v>0</v>
      </c>
      <c r="J36" s="63"/>
      <c r="K36" s="89">
        <v>-2.5100000000000001E-3</v>
      </c>
      <c r="L36" s="90"/>
      <c r="M36" s="71">
        <f t="shared" ref="M36" si="10">L36*K36</f>
        <v>0</v>
      </c>
      <c r="N36" s="63"/>
      <c r="O36" s="64">
        <f t="shared" si="2"/>
        <v>0</v>
      </c>
      <c r="P36" s="65" t="str">
        <f t="shared" si="3"/>
        <v/>
      </c>
      <c r="Q36" s="66"/>
    </row>
    <row r="37" spans="1:17" s="19" customFormat="1" x14ac:dyDescent="0.35">
      <c r="A37" s="17"/>
      <c r="B37" s="68" t="str">
        <f>CSMUR!B34</f>
        <v>Rate Rider for Smart Metering Entity Charge - effective until December 31, 2027</v>
      </c>
      <c r="C37" s="58"/>
      <c r="D37" s="59" t="s">
        <v>19</v>
      </c>
      <c r="E37" s="58"/>
      <c r="F37" s="25"/>
      <c r="G37" s="91">
        <f>RESIDENTIAL!G37</f>
        <v>0.42</v>
      </c>
      <c r="H37" s="61">
        <v>1</v>
      </c>
      <c r="I37" s="71">
        <f>H37*G37</f>
        <v>0.42</v>
      </c>
      <c r="J37" s="63"/>
      <c r="K37" s="91">
        <f>RESIDENTIAL!K37</f>
        <v>0.42</v>
      </c>
      <c r="L37" s="61">
        <v>1</v>
      </c>
      <c r="M37" s="71">
        <f>L37*K37</f>
        <v>0.42</v>
      </c>
      <c r="N37" s="63"/>
      <c r="O37" s="64">
        <f t="shared" si="2"/>
        <v>0</v>
      </c>
      <c r="P37" s="65">
        <f t="shared" si="3"/>
        <v>0</v>
      </c>
      <c r="Q37" s="66"/>
    </row>
    <row r="38" spans="1:17" s="19" customFormat="1" x14ac:dyDescent="0.35">
      <c r="A38" s="17"/>
      <c r="B38" s="368" t="s">
        <v>34</v>
      </c>
      <c r="C38" s="192"/>
      <c r="D38" s="193"/>
      <c r="E38" s="192"/>
      <c r="F38" s="184"/>
      <c r="G38" s="95"/>
      <c r="H38" s="369"/>
      <c r="I38" s="196">
        <f>SUM(I33:I37)+I32</f>
        <v>114.27178000000001</v>
      </c>
      <c r="J38" s="366"/>
      <c r="K38" s="370"/>
      <c r="L38" s="369"/>
      <c r="M38" s="196">
        <f>SUM(M33:M37)+M32</f>
        <v>125.69178000000001</v>
      </c>
      <c r="N38" s="366"/>
      <c r="O38" s="188">
        <f t="shared" si="2"/>
        <v>11.420000000000002</v>
      </c>
      <c r="P38" s="189">
        <f t="shared" si="3"/>
        <v>9.9937184841261781E-2</v>
      </c>
      <c r="Q38" s="66"/>
    </row>
    <row r="39" spans="1:17" s="19" customFormat="1" x14ac:dyDescent="0.35">
      <c r="A39" s="17"/>
      <c r="B39" s="98" t="s">
        <v>35</v>
      </c>
      <c r="C39" s="25"/>
      <c r="D39" s="59" t="s">
        <v>28</v>
      </c>
      <c r="E39" s="25"/>
      <c r="F39" s="25"/>
      <c r="G39" s="72">
        <v>1.0137719232946473E-2</v>
      </c>
      <c r="H39" s="99">
        <f>$G$18*(1+G65)</f>
        <v>2059</v>
      </c>
      <c r="I39" s="62">
        <f>H39*G39</f>
        <v>20.873563900636789</v>
      </c>
      <c r="J39" s="63"/>
      <c r="K39" s="72">
        <v>1.1270000000000001E-2</v>
      </c>
      <c r="L39" s="99">
        <f>$G$18*(1+K65)</f>
        <v>2059</v>
      </c>
      <c r="M39" s="62">
        <f>L39*K39</f>
        <v>23.204930000000001</v>
      </c>
      <c r="N39" s="63"/>
      <c r="O39" s="64">
        <f t="shared" si="2"/>
        <v>2.3313660993632119</v>
      </c>
      <c r="P39" s="65">
        <f t="shared" si="3"/>
        <v>0.11168989207885525</v>
      </c>
      <c r="Q39" s="66"/>
    </row>
    <row r="40" spans="1:17" s="19" customFormat="1" x14ac:dyDescent="0.35">
      <c r="A40" s="17"/>
      <c r="B40" s="98" t="s">
        <v>36</v>
      </c>
      <c r="C40" s="25"/>
      <c r="D40" s="59" t="s">
        <v>28</v>
      </c>
      <c r="E40" s="25"/>
      <c r="F40" s="25"/>
      <c r="G40" s="72">
        <v>6.1994214827220855E-3</v>
      </c>
      <c r="H40" s="100">
        <f>H39</f>
        <v>2059</v>
      </c>
      <c r="I40" s="62">
        <f>H40*G40</f>
        <v>12.764608832924774</v>
      </c>
      <c r="J40" s="63"/>
      <c r="K40" s="72">
        <v>6.5599999999999999E-3</v>
      </c>
      <c r="L40" s="100">
        <f>L39</f>
        <v>2059</v>
      </c>
      <c r="M40" s="62">
        <f>L40*K40</f>
        <v>13.50704</v>
      </c>
      <c r="N40" s="63"/>
      <c r="O40" s="64">
        <f t="shared" si="2"/>
        <v>0.74243116707522638</v>
      </c>
      <c r="P40" s="65">
        <f t="shared" si="3"/>
        <v>5.8163252536201068E-2</v>
      </c>
      <c r="Q40" s="66"/>
    </row>
    <row r="41" spans="1:17" s="19" customFormat="1" x14ac:dyDescent="0.35">
      <c r="A41" s="17"/>
      <c r="B41" s="368" t="s">
        <v>37</v>
      </c>
      <c r="C41" s="182"/>
      <c r="D41" s="193"/>
      <c r="E41" s="182"/>
      <c r="F41" s="371"/>
      <c r="G41" s="372"/>
      <c r="H41" s="200"/>
      <c r="I41" s="196">
        <f>SUM(I38:I40)</f>
        <v>147.90995273356157</v>
      </c>
      <c r="J41" s="199"/>
      <c r="K41" s="372"/>
      <c r="L41" s="200"/>
      <c r="M41" s="196">
        <f>SUM(M38:M40)</f>
        <v>162.40375</v>
      </c>
      <c r="N41" s="199"/>
      <c r="O41" s="188">
        <f t="shared" si="2"/>
        <v>14.493797266438435</v>
      </c>
      <c r="P41" s="189">
        <f t="shared" si="3"/>
        <v>9.7990682834892914E-2</v>
      </c>
      <c r="Q41" s="66"/>
    </row>
    <row r="42" spans="1:17" s="19" customFormat="1" x14ac:dyDescent="0.35">
      <c r="A42" s="17"/>
      <c r="B42" s="68" t="s">
        <v>59</v>
      </c>
      <c r="C42" s="58"/>
      <c r="D42" s="59" t="s">
        <v>28</v>
      </c>
      <c r="E42" s="58"/>
      <c r="F42" s="25"/>
      <c r="G42" s="105">
        <f>+RESIDENTIAL!$G$42</f>
        <v>3.0000000000000001E-3</v>
      </c>
      <c r="H42" s="90">
        <f>H39</f>
        <v>2059</v>
      </c>
      <c r="I42" s="71">
        <f t="shared" ref="I42:I52" si="11">H42*G42</f>
        <v>6.1770000000000005</v>
      </c>
      <c r="J42" s="63"/>
      <c r="K42" s="105">
        <f>+RESIDENTIAL!$G$42</f>
        <v>3.0000000000000001E-3</v>
      </c>
      <c r="L42" s="90">
        <f>L39</f>
        <v>2059</v>
      </c>
      <c r="M42" s="71">
        <f t="shared" ref="M42:M52" si="12">L42*K42</f>
        <v>6.1770000000000005</v>
      </c>
      <c r="N42" s="63"/>
      <c r="O42" s="64">
        <f t="shared" si="2"/>
        <v>0</v>
      </c>
      <c r="P42" s="65">
        <f t="shared" si="3"/>
        <v>0</v>
      </c>
      <c r="Q42" s="66"/>
    </row>
    <row r="43" spans="1:17" s="19" customFormat="1" x14ac:dyDescent="0.35">
      <c r="A43" s="17"/>
      <c r="B43" s="68" t="s">
        <v>60</v>
      </c>
      <c r="C43" s="58"/>
      <c r="D43" s="59" t="s">
        <v>28</v>
      </c>
      <c r="E43" s="58"/>
      <c r="F43" s="25"/>
      <c r="G43" s="105">
        <f>+RESIDENTIAL!$G$43</f>
        <v>5.0000000000000001E-4</v>
      </c>
      <c r="H43" s="90">
        <f>H39</f>
        <v>2059</v>
      </c>
      <c r="I43" s="71">
        <f t="shared" si="11"/>
        <v>1.0295000000000001</v>
      </c>
      <c r="J43" s="63"/>
      <c r="K43" s="105">
        <f>+RESIDENTIAL!$G$43</f>
        <v>5.0000000000000001E-4</v>
      </c>
      <c r="L43" s="90">
        <f>L39</f>
        <v>2059</v>
      </c>
      <c r="M43" s="71">
        <f t="shared" si="12"/>
        <v>1.0295000000000001</v>
      </c>
      <c r="N43" s="63"/>
      <c r="O43" s="64">
        <f t="shared" si="2"/>
        <v>0</v>
      </c>
      <c r="P43" s="65">
        <f t="shared" si="3"/>
        <v>0</v>
      </c>
      <c r="Q43" s="66"/>
    </row>
    <row r="44" spans="1:17" s="19" customFormat="1" x14ac:dyDescent="0.35">
      <c r="A44" s="17"/>
      <c r="B44" s="68" t="s">
        <v>40</v>
      </c>
      <c r="C44" s="58"/>
      <c r="D44" s="59" t="s">
        <v>28</v>
      </c>
      <c r="E44" s="58"/>
      <c r="F44" s="25"/>
      <c r="G44" s="105">
        <f>+RESIDENTIAL!$G$44</f>
        <v>4.0000000000000002E-4</v>
      </c>
      <c r="H44" s="90">
        <f>+H39</f>
        <v>2059</v>
      </c>
      <c r="I44" s="71">
        <f t="shared" si="11"/>
        <v>0.8236</v>
      </c>
      <c r="J44" s="63"/>
      <c r="K44" s="105">
        <f>+RESIDENTIAL!$G$44</f>
        <v>4.0000000000000002E-4</v>
      </c>
      <c r="L44" s="90">
        <f>+L39</f>
        <v>2059</v>
      </c>
      <c r="M44" s="71">
        <f t="shared" si="12"/>
        <v>0.8236</v>
      </c>
      <c r="N44" s="63"/>
      <c r="O44" s="64">
        <f t="shared" si="2"/>
        <v>0</v>
      </c>
      <c r="P44" s="65">
        <f t="shared" si="3"/>
        <v>0</v>
      </c>
      <c r="Q44" s="66"/>
    </row>
    <row r="45" spans="1:17" s="19" customFormat="1" x14ac:dyDescent="0.35">
      <c r="A45" s="17"/>
      <c r="B45" s="68" t="s">
        <v>61</v>
      </c>
      <c r="C45" s="58"/>
      <c r="D45" s="59" t="s">
        <v>19</v>
      </c>
      <c r="E45" s="58"/>
      <c r="F45" s="25"/>
      <c r="G45" s="106">
        <f>+RESIDENTIAL!$G$45</f>
        <v>0.25</v>
      </c>
      <c r="H45" s="61">
        <v>1</v>
      </c>
      <c r="I45" s="62">
        <f t="shared" si="11"/>
        <v>0.25</v>
      </c>
      <c r="J45" s="63"/>
      <c r="K45" s="106">
        <f>+RESIDENTIAL!$G$45</f>
        <v>0.25</v>
      </c>
      <c r="L45" s="61">
        <v>1</v>
      </c>
      <c r="M45" s="62">
        <f t="shared" si="12"/>
        <v>0.25</v>
      </c>
      <c r="N45" s="63"/>
      <c r="O45" s="64">
        <f t="shared" si="2"/>
        <v>0</v>
      </c>
      <c r="P45" s="65">
        <f t="shared" si="3"/>
        <v>0</v>
      </c>
      <c r="Q45" s="66"/>
    </row>
    <row r="46" spans="1:17" s="19" customFormat="1" x14ac:dyDescent="0.35">
      <c r="A46" s="17"/>
      <c r="B46" s="68" t="s">
        <v>42</v>
      </c>
      <c r="C46" s="58"/>
      <c r="D46" s="59" t="s">
        <v>28</v>
      </c>
      <c r="E46" s="58"/>
      <c r="F46" s="25"/>
      <c r="G46" s="105">
        <f>+RESIDENTIAL!$G$46</f>
        <v>8.2000000000000003E-2</v>
      </c>
      <c r="H46" s="90">
        <f>D124*$G$18</f>
        <v>1280</v>
      </c>
      <c r="I46" s="71">
        <f t="shared" si="11"/>
        <v>104.96000000000001</v>
      </c>
      <c r="J46" s="63"/>
      <c r="K46" s="105">
        <f>+RESIDENTIAL!$G$46</f>
        <v>8.2000000000000003E-2</v>
      </c>
      <c r="L46" s="90">
        <f>+$H$46</f>
        <v>1280</v>
      </c>
      <c r="M46" s="71">
        <f t="shared" si="12"/>
        <v>104.96000000000001</v>
      </c>
      <c r="N46" s="63"/>
      <c r="O46" s="64">
        <f t="shared" si="2"/>
        <v>0</v>
      </c>
      <c r="P46" s="65">
        <f t="shared" si="3"/>
        <v>0</v>
      </c>
      <c r="Q46" s="66"/>
    </row>
    <row r="47" spans="1:17" s="19" customFormat="1" x14ac:dyDescent="0.35">
      <c r="A47" s="17"/>
      <c r="B47" s="68" t="s">
        <v>43</v>
      </c>
      <c r="C47" s="58"/>
      <c r="D47" s="59" t="s">
        <v>28</v>
      </c>
      <c r="E47" s="58"/>
      <c r="F47" s="25"/>
      <c r="G47" s="105">
        <f>+RESIDENTIAL!$G$47</f>
        <v>0.113</v>
      </c>
      <c r="H47" s="90">
        <f t="shared" ref="H47:H48" si="13">D125*$G$18</f>
        <v>360</v>
      </c>
      <c r="I47" s="71">
        <f t="shared" si="11"/>
        <v>40.68</v>
      </c>
      <c r="J47" s="63"/>
      <c r="K47" s="105">
        <f>+RESIDENTIAL!$G$47</f>
        <v>0.113</v>
      </c>
      <c r="L47" s="90">
        <f>+$H$47</f>
        <v>360</v>
      </c>
      <c r="M47" s="71">
        <f t="shared" si="12"/>
        <v>40.68</v>
      </c>
      <c r="N47" s="63"/>
      <c r="O47" s="64">
        <f t="shared" si="2"/>
        <v>0</v>
      </c>
      <c r="P47" s="65">
        <f t="shared" si="3"/>
        <v>0</v>
      </c>
      <c r="Q47" s="66"/>
    </row>
    <row r="48" spans="1:17" s="19" customFormat="1" x14ac:dyDescent="0.35">
      <c r="A48" s="17"/>
      <c r="B48" s="68" t="s">
        <v>44</v>
      </c>
      <c r="C48" s="58"/>
      <c r="D48" s="59" t="s">
        <v>28</v>
      </c>
      <c r="E48" s="58"/>
      <c r="F48" s="25"/>
      <c r="G48" s="105">
        <f>+RESIDENTIAL!$G$48</f>
        <v>0.17</v>
      </c>
      <c r="H48" s="90">
        <f t="shared" si="13"/>
        <v>360</v>
      </c>
      <c r="I48" s="71">
        <f t="shared" si="11"/>
        <v>61.2</v>
      </c>
      <c r="J48" s="63"/>
      <c r="K48" s="105">
        <f>+RESIDENTIAL!$G$48</f>
        <v>0.17</v>
      </c>
      <c r="L48" s="90">
        <f>+$H$47</f>
        <v>360</v>
      </c>
      <c r="M48" s="71">
        <f t="shared" si="12"/>
        <v>61.2</v>
      </c>
      <c r="N48" s="63"/>
      <c r="O48" s="64">
        <f t="shared" si="2"/>
        <v>0</v>
      </c>
      <c r="P48" s="65">
        <f t="shared" si="3"/>
        <v>0</v>
      </c>
      <c r="Q48" s="66"/>
    </row>
    <row r="49" spans="1:17" s="19" customFormat="1" x14ac:dyDescent="0.35">
      <c r="A49" s="17"/>
      <c r="B49" s="68" t="s">
        <v>45</v>
      </c>
      <c r="C49" s="58"/>
      <c r="D49" s="59" t="s">
        <v>28</v>
      </c>
      <c r="E49" s="58"/>
      <c r="F49" s="25"/>
      <c r="G49" s="105">
        <f>+RESIDENTIAL!$G$49</f>
        <v>9.8000000000000004E-2</v>
      </c>
      <c r="H49" s="90">
        <f>IF(AND($N$1=1, $G$18&gt;=600), 600, IF(AND($N$1=1, AND($G$18&lt;600, $G$18&gt;=0)), $G$18, IF(AND($N$1=2, $G$18&gt;=1000), 1000, IF(AND($N$1=2, AND($G$18&lt;1000, $G$18&gt;=0)), $G$18))))</f>
        <v>600</v>
      </c>
      <c r="I49" s="71">
        <f t="shared" si="11"/>
        <v>58.800000000000004</v>
      </c>
      <c r="J49" s="63"/>
      <c r="K49" s="105">
        <f>+RESIDENTIAL!$G$49</f>
        <v>9.8000000000000004E-2</v>
      </c>
      <c r="L49" s="90">
        <f>H49</f>
        <v>600</v>
      </c>
      <c r="M49" s="71">
        <f t="shared" si="12"/>
        <v>58.800000000000004</v>
      </c>
      <c r="N49" s="63"/>
      <c r="O49" s="64">
        <f t="shared" si="2"/>
        <v>0</v>
      </c>
      <c r="P49" s="65">
        <f t="shared" si="3"/>
        <v>0</v>
      </c>
      <c r="Q49" s="66"/>
    </row>
    <row r="50" spans="1:17" s="19" customFormat="1" x14ac:dyDescent="0.35">
      <c r="A50" s="17"/>
      <c r="B50" s="68" t="s">
        <v>46</v>
      </c>
      <c r="C50" s="58"/>
      <c r="D50" s="59" t="s">
        <v>28</v>
      </c>
      <c r="E50" s="58"/>
      <c r="F50" s="25"/>
      <c r="G50" s="105">
        <f>+RESIDENTIAL!$G$50</f>
        <v>0.115</v>
      </c>
      <c r="H50" s="90">
        <f>IF(AND($N$1=1, $G$18&gt;=600), $G$18-600, IF(AND($N$1=1, AND($G$18&lt;600, $G$18&gt;=0)), 0, IF(AND($N$1=2, $G$18&gt;=1000), $G$18-1000, IF(AND($N$1=2, AND($G$18&lt;1000, $G$18&gt;=0)), 0))))</f>
        <v>1400</v>
      </c>
      <c r="I50" s="71">
        <f t="shared" si="11"/>
        <v>161</v>
      </c>
      <c r="J50" s="63"/>
      <c r="K50" s="105">
        <f>+RESIDENTIAL!$G$50</f>
        <v>0.115</v>
      </c>
      <c r="L50" s="90">
        <f>H50</f>
        <v>1400</v>
      </c>
      <c r="M50" s="71">
        <f t="shared" si="12"/>
        <v>161</v>
      </c>
      <c r="N50" s="63"/>
      <c r="O50" s="64">
        <f t="shared" si="2"/>
        <v>0</v>
      </c>
      <c r="P50" s="65">
        <f t="shared" si="3"/>
        <v>0</v>
      </c>
      <c r="Q50" s="66"/>
    </row>
    <row r="51" spans="1:17" s="19" customFormat="1" x14ac:dyDescent="0.35">
      <c r="A51" s="17"/>
      <c r="B51" s="68" t="s">
        <v>47</v>
      </c>
      <c r="C51" s="58"/>
      <c r="D51" s="59" t="s">
        <v>28</v>
      </c>
      <c r="E51" s="58"/>
      <c r="F51" s="25"/>
      <c r="G51" s="105">
        <f>+RESIDENTIAL!$G$51</f>
        <v>9.6699999999999994E-2</v>
      </c>
      <c r="H51" s="90"/>
      <c r="I51" s="71">
        <f t="shared" si="11"/>
        <v>0</v>
      </c>
      <c r="J51" s="63"/>
      <c r="K51" s="105">
        <f>+RESIDENTIAL!$G$51</f>
        <v>9.6699999999999994E-2</v>
      </c>
      <c r="L51" s="90"/>
      <c r="M51" s="71">
        <f t="shared" si="12"/>
        <v>0</v>
      </c>
      <c r="N51" s="63"/>
      <c r="O51" s="64">
        <f t="shared" si="2"/>
        <v>0</v>
      </c>
      <c r="P51" s="65" t="str">
        <f t="shared" si="3"/>
        <v/>
      </c>
      <c r="Q51" s="66"/>
    </row>
    <row r="52" spans="1:17" s="19" customFormat="1" ht="15" thickBot="1" x14ac:dyDescent="0.4">
      <c r="A52" s="17"/>
      <c r="B52" s="68" t="s">
        <v>48</v>
      </c>
      <c r="C52" s="58"/>
      <c r="D52" s="59" t="s">
        <v>28</v>
      </c>
      <c r="E52" s="58"/>
      <c r="F52" s="25"/>
      <c r="G52" s="105">
        <f>+RESIDENTIAL!$G$52</f>
        <v>9.6699999999999994E-2</v>
      </c>
      <c r="H52" s="90"/>
      <c r="I52" s="71">
        <f t="shared" si="11"/>
        <v>0</v>
      </c>
      <c r="J52" s="63"/>
      <c r="K52" s="105">
        <f>+RESIDENTIAL!$G$52</f>
        <v>9.6699999999999994E-2</v>
      </c>
      <c r="L52" s="90"/>
      <c r="M52" s="71">
        <f t="shared" si="12"/>
        <v>0</v>
      </c>
      <c r="N52" s="63"/>
      <c r="O52" s="64">
        <f t="shared" si="2"/>
        <v>0</v>
      </c>
      <c r="P52" s="65" t="str">
        <f t="shared" si="3"/>
        <v/>
      </c>
      <c r="Q52" s="66"/>
    </row>
    <row r="53" spans="1:17" ht="15" thickBot="1" x14ac:dyDescent="0.4">
      <c r="A53" s="237"/>
      <c r="B53" s="373"/>
      <c r="C53" s="306"/>
      <c r="D53" s="307"/>
      <c r="E53" s="306"/>
      <c r="F53" s="308"/>
      <c r="G53" s="309"/>
      <c r="H53" s="310"/>
      <c r="I53" s="311"/>
      <c r="J53" s="308"/>
      <c r="K53" s="309"/>
      <c r="L53" s="310"/>
      <c r="M53" s="311"/>
      <c r="N53" s="308"/>
      <c r="O53" s="312"/>
      <c r="P53" s="313"/>
      <c r="Q53" s="243"/>
    </row>
    <row r="54" spans="1:17" x14ac:dyDescent="0.35">
      <c r="A54" s="237"/>
      <c r="B54" s="314" t="s">
        <v>49</v>
      </c>
      <c r="C54" s="263"/>
      <c r="D54" s="315"/>
      <c r="E54" s="263"/>
      <c r="F54" s="316"/>
      <c r="G54" s="317"/>
      <c r="H54" s="317"/>
      <c r="I54" s="318">
        <f>SUM(I42:I48,I41)</f>
        <v>363.0300527335616</v>
      </c>
      <c r="J54" s="319"/>
      <c r="K54" s="317"/>
      <c r="L54" s="317"/>
      <c r="M54" s="318">
        <f>SUM(M42:M48,M41)</f>
        <v>377.52385000000004</v>
      </c>
      <c r="N54" s="319"/>
      <c r="O54" s="320">
        <f>M54-I54</f>
        <v>14.493797266438435</v>
      </c>
      <c r="P54" s="321">
        <f>IF(OR(I54=0,M54=0),"",(O54/I54))</f>
        <v>3.992451081474474E-2</v>
      </c>
      <c r="Q54" s="243"/>
    </row>
    <row r="55" spans="1:17" x14ac:dyDescent="0.35">
      <c r="A55" s="237"/>
      <c r="B55" s="314" t="s">
        <v>50</v>
      </c>
      <c r="C55" s="263"/>
      <c r="D55" s="315"/>
      <c r="E55" s="263"/>
      <c r="F55" s="316"/>
      <c r="G55" s="322">
        <f>RESIDENTIAL!G55</f>
        <v>-0.17</v>
      </c>
      <c r="H55" s="323"/>
      <c r="I55" s="269">
        <f>+I54*G55</f>
        <v>-61.715108964705479</v>
      </c>
      <c r="J55" s="319"/>
      <c r="K55" s="322">
        <f>$G55</f>
        <v>-0.17</v>
      </c>
      <c r="L55" s="323"/>
      <c r="M55" s="269">
        <f>+M54*K55</f>
        <v>-64.179054500000007</v>
      </c>
      <c r="N55" s="319"/>
      <c r="O55" s="269">
        <f>M55-I55</f>
        <v>-2.4639455352945276</v>
      </c>
      <c r="P55" s="270">
        <f>IF(OR(I55=0,M55=0),"",(O55/I55))</f>
        <v>3.9924510814744636E-2</v>
      </c>
      <c r="Q55" s="243"/>
    </row>
    <row r="56" spans="1:17" x14ac:dyDescent="0.35">
      <c r="A56" s="237"/>
      <c r="B56" s="263" t="s">
        <v>51</v>
      </c>
      <c r="C56" s="263"/>
      <c r="D56" s="315"/>
      <c r="E56" s="263"/>
      <c r="F56" s="267"/>
      <c r="G56" s="325">
        <v>0.13</v>
      </c>
      <c r="H56" s="267"/>
      <c r="I56" s="269">
        <f>I54*G56</f>
        <v>47.193906855363011</v>
      </c>
      <c r="J56" s="326"/>
      <c r="K56" s="325">
        <v>0.13</v>
      </c>
      <c r="L56" s="267"/>
      <c r="M56" s="269">
        <f>M54*K56</f>
        <v>49.078100500000005</v>
      </c>
      <c r="N56" s="326"/>
      <c r="O56" s="269">
        <f>M56-I56</f>
        <v>1.8841936446369942</v>
      </c>
      <c r="P56" s="270">
        <f>IF(OR(I56=0,M56=0),"",(O56/I56))</f>
        <v>3.9924510814744692E-2</v>
      </c>
      <c r="Q56" s="243"/>
    </row>
    <row r="57" spans="1:17" ht="15" thickBot="1" x14ac:dyDescent="0.4">
      <c r="A57" s="237"/>
      <c r="B57" s="524" t="s">
        <v>52</v>
      </c>
      <c r="C57" s="524"/>
      <c r="D57" s="524"/>
      <c r="E57" s="327"/>
      <c r="F57" s="328"/>
      <c r="G57" s="328"/>
      <c r="H57" s="328"/>
      <c r="I57" s="329">
        <f>SUM(I54:I56)</f>
        <v>348.50885062421912</v>
      </c>
      <c r="J57" s="330"/>
      <c r="K57" s="328"/>
      <c r="L57" s="328"/>
      <c r="M57" s="329">
        <f>SUM(M54:M56)</f>
        <v>362.42289600000004</v>
      </c>
      <c r="N57" s="330"/>
      <c r="O57" s="374">
        <f>M57-I57</f>
        <v>13.914045375780915</v>
      </c>
      <c r="P57" s="375">
        <f>IF(OR(I57=0,M57=0),"",(O57/I57))</f>
        <v>3.9924510814744796E-2</v>
      </c>
      <c r="Q57" s="243"/>
    </row>
    <row r="58" spans="1:17" ht="15" thickBot="1" x14ac:dyDescent="0.4">
      <c r="A58" s="333"/>
      <c r="B58" s="376"/>
      <c r="C58" s="377"/>
      <c r="D58" s="378"/>
      <c r="E58" s="377"/>
      <c r="F58" s="379"/>
      <c r="G58" s="309"/>
      <c r="H58" s="380"/>
      <c r="I58" s="381"/>
      <c r="J58" s="379"/>
      <c r="K58" s="309"/>
      <c r="L58" s="380"/>
      <c r="M58" s="381"/>
      <c r="N58" s="379"/>
      <c r="O58" s="382"/>
      <c r="P58" s="313"/>
      <c r="Q58" s="243"/>
    </row>
    <row r="59" spans="1:17" x14ac:dyDescent="0.35">
      <c r="A59" s="333"/>
      <c r="B59" s="383" t="s">
        <v>62</v>
      </c>
      <c r="C59" s="384"/>
      <c r="D59" s="385"/>
      <c r="E59" s="384"/>
      <c r="F59" s="386"/>
      <c r="G59" s="387"/>
      <c r="H59" s="387"/>
      <c r="I59" s="388">
        <f>SUM(I49:I50,I41,I42:I45)</f>
        <v>375.99005273356158</v>
      </c>
      <c r="J59" s="389"/>
      <c r="K59" s="387"/>
      <c r="L59" s="387"/>
      <c r="M59" s="388">
        <f>SUM(M49:M50,M41,M42:M45)</f>
        <v>390.48385000000002</v>
      </c>
      <c r="N59" s="389"/>
      <c r="O59" s="320">
        <f>M59-I59</f>
        <v>14.493797266438435</v>
      </c>
      <c r="P59" s="321">
        <f>IF(OR(I59=0,M59=0),"",(O59/I59))</f>
        <v>3.8548352971213305E-2</v>
      </c>
      <c r="Q59" s="243"/>
    </row>
    <row r="60" spans="1:17" x14ac:dyDescent="0.35">
      <c r="A60" s="333"/>
      <c r="B60" s="314" t="s">
        <v>50</v>
      </c>
      <c r="C60" s="263"/>
      <c r="D60" s="315"/>
      <c r="E60" s="263"/>
      <c r="F60" s="316"/>
      <c r="G60" s="322">
        <f>RESIDENTIAL!G55</f>
        <v>-0.17</v>
      </c>
      <c r="H60" s="323"/>
      <c r="I60" s="269">
        <f>+I59*G60</f>
        <v>-63.918308964705474</v>
      </c>
      <c r="J60" s="319"/>
      <c r="K60" s="322">
        <f>$G60</f>
        <v>-0.17</v>
      </c>
      <c r="L60" s="323"/>
      <c r="M60" s="269">
        <f>+M59*K60</f>
        <v>-66.382254500000002</v>
      </c>
      <c r="N60" s="319"/>
      <c r="O60" s="269">
        <f>M60-I60</f>
        <v>-2.4639455352945276</v>
      </c>
      <c r="P60" s="270">
        <f>IF(OR(I60=0,M60=0),"",(O60/I60))</f>
        <v>3.8548352971213201E-2</v>
      </c>
      <c r="Q60" s="243"/>
    </row>
    <row r="61" spans="1:17" x14ac:dyDescent="0.35">
      <c r="A61" s="333"/>
      <c r="B61" s="384" t="s">
        <v>51</v>
      </c>
      <c r="C61" s="384"/>
      <c r="D61" s="385"/>
      <c r="E61" s="384"/>
      <c r="F61" s="390"/>
      <c r="G61" s="391">
        <v>0.13</v>
      </c>
      <c r="H61" s="392"/>
      <c r="I61" s="393">
        <f>I59*G61</f>
        <v>48.878706855363006</v>
      </c>
      <c r="J61" s="394"/>
      <c r="K61" s="391">
        <v>0.13</v>
      </c>
      <c r="L61" s="392"/>
      <c r="M61" s="393">
        <f>M59*K61</f>
        <v>50.762900500000001</v>
      </c>
      <c r="N61" s="394"/>
      <c r="O61" s="269">
        <f>M61-I61</f>
        <v>1.8841936446369942</v>
      </c>
      <c r="P61" s="270">
        <f>IF(OR(I61=0,M61=0),"",(O61/I61))</f>
        <v>3.8548352971213257E-2</v>
      </c>
      <c r="Q61" s="243"/>
    </row>
    <row r="62" spans="1:17" ht="15" thickBot="1" x14ac:dyDescent="0.4">
      <c r="A62" s="333"/>
      <c r="B62" s="542" t="s">
        <v>63</v>
      </c>
      <c r="C62" s="542"/>
      <c r="D62" s="542"/>
      <c r="E62" s="395"/>
      <c r="F62" s="328"/>
      <c r="G62" s="328"/>
      <c r="H62" s="328"/>
      <c r="I62" s="396">
        <f>SUM(I59:I61)</f>
        <v>360.95045062421912</v>
      </c>
      <c r="J62" s="330"/>
      <c r="K62" s="328"/>
      <c r="L62" s="328"/>
      <c r="M62" s="396">
        <f>SUM(M59:M61)</f>
        <v>374.86449600000003</v>
      </c>
      <c r="N62" s="330"/>
      <c r="O62" s="374">
        <f>M62-I62</f>
        <v>13.914045375780915</v>
      </c>
      <c r="P62" s="375">
        <f>IF(OR(I62=0,M62=0),"",(O62/I62))</f>
        <v>3.8548352971213354E-2</v>
      </c>
      <c r="Q62" s="243"/>
    </row>
    <row r="63" spans="1:17" ht="15" thickBot="1" x14ac:dyDescent="0.4">
      <c r="A63" s="333"/>
      <c r="B63" s="376"/>
      <c r="C63" s="377"/>
      <c r="D63" s="378"/>
      <c r="E63" s="377"/>
      <c r="F63" s="397"/>
      <c r="G63" s="398"/>
      <c r="H63" s="399"/>
      <c r="I63" s="400"/>
      <c r="J63" s="379"/>
      <c r="K63" s="398"/>
      <c r="L63" s="399"/>
      <c r="M63" s="400"/>
      <c r="N63" s="379"/>
      <c r="O63" s="382"/>
      <c r="P63" s="401"/>
      <c r="Q63" s="243"/>
    </row>
    <row r="64" spans="1:17" x14ac:dyDescent="0.35">
      <c r="A64" s="237"/>
      <c r="B64" s="354"/>
      <c r="C64" s="237"/>
      <c r="D64" s="238"/>
      <c r="E64" s="237"/>
      <c r="F64" s="237"/>
      <c r="G64" s="237"/>
      <c r="H64" s="237"/>
      <c r="I64" s="253"/>
      <c r="J64" s="237"/>
      <c r="K64" s="237"/>
      <c r="L64" s="237"/>
      <c r="M64" s="253"/>
      <c r="N64" s="237"/>
      <c r="O64" s="237"/>
      <c r="P64" s="237"/>
      <c r="Q64" s="243"/>
    </row>
    <row r="65" spans="1:17" x14ac:dyDescent="0.35">
      <c r="A65" s="237"/>
      <c r="B65" s="358" t="s">
        <v>54</v>
      </c>
      <c r="C65" s="237"/>
      <c r="D65" s="238"/>
      <c r="E65" s="237"/>
      <c r="F65" s="237"/>
      <c r="G65" s="343">
        <f>+RESIDENTIAL!$K$60</f>
        <v>2.9499999999999998E-2</v>
      </c>
      <c r="H65" s="237"/>
      <c r="I65" s="237"/>
      <c r="J65" s="237"/>
      <c r="K65" s="343">
        <f>+RESIDENTIAL!$K$60</f>
        <v>2.9499999999999998E-2</v>
      </c>
      <c r="L65" s="237"/>
      <c r="M65" s="237"/>
      <c r="N65" s="237"/>
      <c r="O65" s="237"/>
      <c r="P65" s="237"/>
      <c r="Q65" s="243"/>
    </row>
    <row r="66" spans="1:17" x14ac:dyDescent="0.35">
      <c r="A66" s="237"/>
      <c r="B66" s="354"/>
      <c r="C66" s="237"/>
      <c r="D66" s="238"/>
      <c r="E66" s="237"/>
      <c r="F66" s="237"/>
      <c r="G66" s="237"/>
      <c r="H66" s="237"/>
      <c r="I66" s="237"/>
      <c r="J66" s="237"/>
    </row>
    <row r="67" spans="1:17" ht="18" x14ac:dyDescent="0.4">
      <c r="A67" s="237"/>
      <c r="B67" s="531" t="s">
        <v>0</v>
      </c>
      <c r="C67" s="531"/>
      <c r="D67" s="531"/>
      <c r="E67" s="531"/>
      <c r="F67" s="531"/>
      <c r="G67" s="531"/>
      <c r="H67" s="531"/>
      <c r="I67" s="531"/>
      <c r="J67" s="531"/>
    </row>
    <row r="68" spans="1:17" ht="18" x14ac:dyDescent="0.4">
      <c r="A68" s="237"/>
      <c r="B68" s="531" t="s">
        <v>1</v>
      </c>
      <c r="C68" s="531"/>
      <c r="D68" s="531"/>
      <c r="E68" s="531"/>
      <c r="F68" s="531"/>
      <c r="G68" s="531"/>
      <c r="H68" s="531"/>
      <c r="I68" s="531"/>
      <c r="J68" s="531"/>
    </row>
    <row r="69" spans="1:17" x14ac:dyDescent="0.35">
      <c r="A69" s="237"/>
      <c r="B69" s="354"/>
      <c r="C69" s="237"/>
      <c r="D69" s="238"/>
      <c r="E69" s="237"/>
      <c r="F69" s="237"/>
      <c r="G69" s="237"/>
      <c r="H69" s="237"/>
    </row>
    <row r="70" spans="1:17" x14ac:dyDescent="0.35">
      <c r="A70" s="237"/>
      <c r="B70" s="354"/>
      <c r="C70" s="237"/>
      <c r="D70" s="238"/>
      <c r="E70" s="237"/>
      <c r="F70" s="237"/>
      <c r="G70" s="237"/>
      <c r="H70" s="237"/>
    </row>
    <row r="71" spans="1:17" ht="15.5" x14ac:dyDescent="0.35">
      <c r="A71" s="237"/>
      <c r="B71" s="358" t="s">
        <v>2</v>
      </c>
      <c r="C71" s="237"/>
      <c r="D71" s="402" t="s">
        <v>58</v>
      </c>
      <c r="E71" s="346"/>
      <c r="F71" s="346"/>
      <c r="G71" s="346"/>
      <c r="H71" s="346"/>
      <c r="I71" s="346"/>
      <c r="J71" s="346"/>
      <c r="K71" s="285"/>
      <c r="L71" s="285"/>
      <c r="M71" s="285"/>
    </row>
    <row r="72" spans="1:17" ht="15.5" x14ac:dyDescent="0.35">
      <c r="A72" s="237"/>
      <c r="B72" s="360"/>
      <c r="C72" s="237"/>
      <c r="D72" s="241"/>
      <c r="E72" s="241"/>
      <c r="F72" s="242"/>
      <c r="G72" s="242"/>
      <c r="H72" s="242"/>
      <c r="I72" s="242"/>
      <c r="J72" s="242"/>
      <c r="K72" s="243"/>
      <c r="L72" s="243"/>
      <c r="M72" s="242"/>
      <c r="N72" s="243"/>
      <c r="O72" s="243"/>
      <c r="P72" s="243"/>
      <c r="Q72" s="243"/>
    </row>
    <row r="73" spans="1:17" ht="15.5" x14ac:dyDescent="0.35">
      <c r="A73" s="237"/>
      <c r="B73" s="358" t="s">
        <v>4</v>
      </c>
      <c r="C73" s="237"/>
      <c r="D73" s="244" t="s">
        <v>5</v>
      </c>
      <c r="E73" s="241"/>
      <c r="F73" s="242"/>
      <c r="G73" s="243"/>
      <c r="H73" s="242"/>
      <c r="I73" s="245"/>
      <c r="J73" s="242"/>
      <c r="K73" s="246"/>
      <c r="L73" s="243"/>
      <c r="M73" s="245"/>
      <c r="N73" s="243"/>
      <c r="O73" s="247"/>
      <c r="P73" s="248"/>
      <c r="Q73" s="243"/>
    </row>
    <row r="74" spans="1:17" ht="15.5" x14ac:dyDescent="0.35">
      <c r="A74" s="237"/>
      <c r="B74" s="360"/>
      <c r="C74" s="237"/>
      <c r="D74" s="241"/>
      <c r="E74" s="241"/>
      <c r="F74" s="241"/>
      <c r="G74" s="241"/>
      <c r="H74" s="241"/>
      <c r="I74" s="241"/>
      <c r="J74" s="241"/>
    </row>
    <row r="75" spans="1:17" x14ac:dyDescent="0.35">
      <c r="A75" s="237"/>
      <c r="B75" s="360"/>
      <c r="C75" s="237"/>
      <c r="D75" s="250" t="s">
        <v>6</v>
      </c>
      <c r="E75" s="251"/>
      <c r="F75" s="237"/>
      <c r="G75" s="252">
        <v>2800</v>
      </c>
      <c r="H75" s="251" t="s">
        <v>7</v>
      </c>
      <c r="I75" s="237"/>
      <c r="J75" s="237"/>
    </row>
    <row r="76" spans="1:17" x14ac:dyDescent="0.35">
      <c r="A76" s="237"/>
      <c r="B76" s="360"/>
      <c r="C76" s="237"/>
      <c r="D76" s="238"/>
      <c r="E76" s="237"/>
      <c r="F76" s="237"/>
      <c r="G76" s="237"/>
      <c r="H76" s="237"/>
      <c r="I76" s="237"/>
      <c r="J76" s="237"/>
    </row>
    <row r="77" spans="1:17" s="19" customFormat="1" x14ac:dyDescent="0.35">
      <c r="A77" s="17"/>
      <c r="B77" s="403"/>
      <c r="C77" s="17"/>
      <c r="D77" s="51"/>
      <c r="E77" s="50"/>
      <c r="F77" s="17"/>
      <c r="G77" s="533" t="str">
        <f>G20</f>
        <v>2022 Board-Approved</v>
      </c>
      <c r="H77" s="534"/>
      <c r="I77" s="535"/>
      <c r="J77" s="17"/>
      <c r="K77" s="533" t="str">
        <f>K20</f>
        <v>2023 Proposed</v>
      </c>
      <c r="L77" s="534"/>
      <c r="M77" s="535"/>
      <c r="N77" s="17"/>
      <c r="O77" s="533" t="s">
        <v>10</v>
      </c>
      <c r="P77" s="535"/>
      <c r="Q77" s="37"/>
    </row>
    <row r="78" spans="1:17" x14ac:dyDescent="0.35">
      <c r="A78" s="237"/>
      <c r="B78" s="404"/>
      <c r="C78" s="237"/>
      <c r="D78" s="539" t="s">
        <v>11</v>
      </c>
      <c r="E78" s="405"/>
      <c r="F78" s="237"/>
      <c r="G78" s="406" t="s">
        <v>12</v>
      </c>
      <c r="H78" s="407" t="s">
        <v>13</v>
      </c>
      <c r="I78" s="408" t="s">
        <v>14</v>
      </c>
      <c r="J78" s="237"/>
      <c r="K78" s="406" t="s">
        <v>12</v>
      </c>
      <c r="L78" s="407" t="s">
        <v>13</v>
      </c>
      <c r="M78" s="408" t="s">
        <v>14</v>
      </c>
      <c r="N78" s="237"/>
      <c r="O78" s="540" t="s">
        <v>15</v>
      </c>
      <c r="P78" s="541" t="s">
        <v>16</v>
      </c>
      <c r="Q78" s="243"/>
    </row>
    <row r="79" spans="1:17" x14ac:dyDescent="0.35">
      <c r="A79" s="237"/>
      <c r="B79" s="404"/>
      <c r="C79" s="237"/>
      <c r="D79" s="526"/>
      <c r="E79" s="405"/>
      <c r="F79" s="237"/>
      <c r="G79" s="409" t="s">
        <v>17</v>
      </c>
      <c r="H79" s="410"/>
      <c r="I79" s="410" t="s">
        <v>17</v>
      </c>
      <c r="J79" s="237"/>
      <c r="K79" s="409" t="s">
        <v>17</v>
      </c>
      <c r="L79" s="410"/>
      <c r="M79" s="410" t="s">
        <v>17</v>
      </c>
      <c r="N79" s="237"/>
      <c r="O79" s="528"/>
      <c r="P79" s="530"/>
      <c r="Q79" s="243"/>
    </row>
    <row r="80" spans="1:17" s="19" customFormat="1" x14ac:dyDescent="0.35">
      <c r="A80" s="17"/>
      <c r="B80" s="57" t="s">
        <v>18</v>
      </c>
      <c r="C80" s="58"/>
      <c r="D80" s="59" t="s">
        <v>19</v>
      </c>
      <c r="E80" s="58"/>
      <c r="F80" s="25"/>
      <c r="G80" s="60">
        <v>39.26</v>
      </c>
      <c r="H80" s="61">
        <v>1</v>
      </c>
      <c r="I80" s="62">
        <f t="shared" ref="I80:I87" si="14">H80*G80</f>
        <v>39.26</v>
      </c>
      <c r="J80" s="63"/>
      <c r="K80" s="60">
        <v>41.74</v>
      </c>
      <c r="L80" s="61">
        <v>1</v>
      </c>
      <c r="M80" s="62">
        <f t="shared" ref="M80:M87" si="15">L80*K80</f>
        <v>41.74</v>
      </c>
      <c r="N80" s="63"/>
      <c r="O80" s="64">
        <f t="shared" ref="O80:O109" si="16">M80-I80</f>
        <v>2.480000000000004</v>
      </c>
      <c r="P80" s="65">
        <f t="shared" ref="P80:P109" si="17">IF(OR(I80=0,M80=0),"",(O80/I80))</f>
        <v>6.3168619460010289E-2</v>
      </c>
      <c r="Q80" s="66"/>
    </row>
    <row r="81" spans="1:17" x14ac:dyDescent="0.35">
      <c r="A81" s="237"/>
      <c r="B81" s="262" t="s">
        <v>20</v>
      </c>
      <c r="C81" s="263"/>
      <c r="D81" s="264" t="s">
        <v>28</v>
      </c>
      <c r="E81" s="263"/>
      <c r="F81" s="265"/>
      <c r="G81" s="363">
        <v>1.8000000000000001E-4</v>
      </c>
      <c r="H81" s="364">
        <f>$G$75</f>
        <v>2800</v>
      </c>
      <c r="I81" s="268">
        <f t="shared" si="14"/>
        <v>0.504</v>
      </c>
      <c r="J81" s="265"/>
      <c r="K81" s="363">
        <v>0</v>
      </c>
      <c r="L81" s="364">
        <f>$G$75</f>
        <v>2800</v>
      </c>
      <c r="M81" s="268">
        <f t="shared" si="15"/>
        <v>0</v>
      </c>
      <c r="N81" s="265"/>
      <c r="O81" s="269">
        <f t="shared" si="16"/>
        <v>-0.504</v>
      </c>
      <c r="P81" s="270" t="str">
        <f t="shared" si="17"/>
        <v/>
      </c>
      <c r="Q81" s="243"/>
    </row>
    <row r="82" spans="1:17" x14ac:dyDescent="0.35">
      <c r="A82" s="237"/>
      <c r="B82" s="262" t="s">
        <v>21</v>
      </c>
      <c r="C82" s="263"/>
      <c r="D82" s="264" t="s">
        <v>19</v>
      </c>
      <c r="E82" s="263"/>
      <c r="F82" s="265"/>
      <c r="G82" s="266">
        <v>-0.13</v>
      </c>
      <c r="H82" s="364">
        <v>1</v>
      </c>
      <c r="I82" s="268">
        <f t="shared" si="14"/>
        <v>-0.13</v>
      </c>
      <c r="J82" s="265"/>
      <c r="K82" s="266">
        <v>-0.13</v>
      </c>
      <c r="L82" s="364">
        <v>1</v>
      </c>
      <c r="M82" s="268">
        <f t="shared" si="15"/>
        <v>-0.13</v>
      </c>
      <c r="N82" s="265"/>
      <c r="O82" s="269">
        <f t="shared" si="16"/>
        <v>0</v>
      </c>
      <c r="P82" s="270">
        <f t="shared" si="17"/>
        <v>0</v>
      </c>
      <c r="Q82" s="243"/>
    </row>
    <row r="83" spans="1:17" x14ac:dyDescent="0.35">
      <c r="A83" s="237"/>
      <c r="B83" s="262" t="s">
        <v>22</v>
      </c>
      <c r="C83" s="263"/>
      <c r="D83" s="264" t="s">
        <v>28</v>
      </c>
      <c r="E83" s="263"/>
      <c r="F83" s="265"/>
      <c r="G83" s="363">
        <v>-2.0000000000000002E-5</v>
      </c>
      <c r="H83" s="364">
        <f>$G$75</f>
        <v>2800</v>
      </c>
      <c r="I83" s="268">
        <f t="shared" si="14"/>
        <v>-5.6000000000000001E-2</v>
      </c>
      <c r="J83" s="265"/>
      <c r="K83" s="363">
        <v>-2.0000000000000002E-5</v>
      </c>
      <c r="L83" s="364">
        <f>$G$75</f>
        <v>2800</v>
      </c>
      <c r="M83" s="268">
        <f t="shared" si="15"/>
        <v>-5.6000000000000001E-2</v>
      </c>
      <c r="N83" s="265"/>
      <c r="O83" s="269">
        <f t="shared" si="16"/>
        <v>0</v>
      </c>
      <c r="P83" s="270">
        <f t="shared" si="17"/>
        <v>0</v>
      </c>
      <c r="Q83" s="243"/>
    </row>
    <row r="84" spans="1:17" x14ac:dyDescent="0.35">
      <c r="A84" s="237"/>
      <c r="B84" s="262" t="s">
        <v>57</v>
      </c>
      <c r="C84" s="263"/>
      <c r="D84" s="264" t="s">
        <v>28</v>
      </c>
      <c r="E84" s="263"/>
      <c r="F84" s="265"/>
      <c r="G84" s="363">
        <v>0</v>
      </c>
      <c r="H84" s="364">
        <f>$G$75</f>
        <v>2800</v>
      </c>
      <c r="I84" s="268">
        <f t="shared" si="14"/>
        <v>0</v>
      </c>
      <c r="J84" s="265"/>
      <c r="K84" s="363">
        <v>-2.5200000000000001E-3</v>
      </c>
      <c r="L84" s="364">
        <f>$G$75</f>
        <v>2800</v>
      </c>
      <c r="M84" s="268">
        <f t="shared" si="15"/>
        <v>-7.056</v>
      </c>
      <c r="N84" s="265"/>
      <c r="O84" s="269">
        <f t="shared" si="16"/>
        <v>-7.056</v>
      </c>
      <c r="P84" s="270" t="str">
        <f t="shared" si="17"/>
        <v/>
      </c>
      <c r="Q84" s="243"/>
    </row>
    <row r="85" spans="1:17" x14ac:dyDescent="0.35">
      <c r="A85" s="237"/>
      <c r="B85" s="262" t="s">
        <v>24</v>
      </c>
      <c r="C85" s="263"/>
      <c r="D85" s="264" t="s">
        <v>28</v>
      </c>
      <c r="E85" s="263"/>
      <c r="F85" s="265"/>
      <c r="G85" s="363">
        <v>0</v>
      </c>
      <c r="H85" s="364">
        <f>C18</f>
        <v>0</v>
      </c>
      <c r="I85" s="268">
        <f t="shared" si="14"/>
        <v>0</v>
      </c>
      <c r="J85" s="265"/>
      <c r="K85" s="363">
        <v>-3.6000000000000002E-4</v>
      </c>
      <c r="L85" s="364">
        <f>$G$18</f>
        <v>2000</v>
      </c>
      <c r="M85" s="268">
        <f t="shared" si="15"/>
        <v>-0.72000000000000008</v>
      </c>
      <c r="N85" s="265"/>
      <c r="O85" s="269">
        <f t="shared" si="16"/>
        <v>-0.72000000000000008</v>
      </c>
      <c r="P85" s="270" t="str">
        <f t="shared" si="17"/>
        <v/>
      </c>
      <c r="Q85" s="243"/>
    </row>
    <row r="86" spans="1:17" x14ac:dyDescent="0.35">
      <c r="A86" s="237"/>
      <c r="B86" s="262" t="s">
        <v>25</v>
      </c>
      <c r="C86" s="263"/>
      <c r="D86" s="264" t="s">
        <v>28</v>
      </c>
      <c r="E86" s="263"/>
      <c r="F86" s="265"/>
      <c r="G86" s="363">
        <v>-2.0999999999999999E-3</v>
      </c>
      <c r="H86" s="364">
        <f>$G$75</f>
        <v>2800</v>
      </c>
      <c r="I86" s="268">
        <f t="shared" si="14"/>
        <v>-5.88</v>
      </c>
      <c r="J86" s="265"/>
      <c r="K86" s="363">
        <v>0</v>
      </c>
      <c r="L86" s="364">
        <f>$G$75</f>
        <v>2800</v>
      </c>
      <c r="M86" s="268">
        <f t="shared" si="15"/>
        <v>0</v>
      </c>
      <c r="N86" s="265"/>
      <c r="O86" s="269">
        <f t="shared" si="16"/>
        <v>5.88</v>
      </c>
      <c r="P86" s="270" t="str">
        <f t="shared" si="17"/>
        <v/>
      </c>
      <c r="Q86" s="243"/>
    </row>
    <row r="87" spans="1:17" x14ac:dyDescent="0.35">
      <c r="A87" s="237"/>
      <c r="B87" s="262" t="s">
        <v>26</v>
      </c>
      <c r="C87" s="263"/>
      <c r="D87" s="264" t="s">
        <v>28</v>
      </c>
      <c r="E87" s="263"/>
      <c r="F87" s="265"/>
      <c r="G87" s="363">
        <v>-6.0000000000000002E-5</v>
      </c>
      <c r="H87" s="364">
        <f>$G$75</f>
        <v>2800</v>
      </c>
      <c r="I87" s="268">
        <f t="shared" si="14"/>
        <v>-0.16800000000000001</v>
      </c>
      <c r="J87" s="265"/>
      <c r="K87" s="363">
        <v>-6.0000000000000002E-5</v>
      </c>
      <c r="L87" s="364">
        <f>$G$75</f>
        <v>2800</v>
      </c>
      <c r="M87" s="268">
        <f t="shared" si="15"/>
        <v>-0.16800000000000001</v>
      </c>
      <c r="N87" s="265"/>
      <c r="O87" s="269">
        <f t="shared" si="16"/>
        <v>0</v>
      </c>
      <c r="P87" s="270">
        <f t="shared" si="17"/>
        <v>0</v>
      </c>
      <c r="Q87" s="243"/>
    </row>
    <row r="88" spans="1:17" x14ac:dyDescent="0.35">
      <c r="A88" s="237"/>
      <c r="B88" s="262" t="s">
        <v>27</v>
      </c>
      <c r="C88" s="263"/>
      <c r="D88" s="264" t="s">
        <v>28</v>
      </c>
      <c r="E88" s="263"/>
      <c r="F88" s="265"/>
      <c r="G88" s="272">
        <v>3.6310000000000002E-2</v>
      </c>
      <c r="H88" s="364">
        <f>+$G$75</f>
        <v>2800</v>
      </c>
      <c r="I88" s="274">
        <f>H88*G88</f>
        <v>101.66800000000001</v>
      </c>
      <c r="J88" s="265"/>
      <c r="K88" s="272">
        <v>3.8600000000000002E-2</v>
      </c>
      <c r="L88" s="364">
        <f>+$G$75</f>
        <v>2800</v>
      </c>
      <c r="M88" s="274">
        <f>L88*K88</f>
        <v>108.08000000000001</v>
      </c>
      <c r="N88" s="265"/>
      <c r="O88" s="269">
        <f t="shared" si="16"/>
        <v>6.4120000000000061</v>
      </c>
      <c r="P88" s="270">
        <f t="shared" si="17"/>
        <v>6.3068025337372685E-2</v>
      </c>
      <c r="Q88" s="243"/>
    </row>
    <row r="89" spans="1:17" x14ac:dyDescent="0.35">
      <c r="A89" s="237"/>
      <c r="B89" s="181" t="s">
        <v>29</v>
      </c>
      <c r="C89" s="411"/>
      <c r="D89" s="412"/>
      <c r="E89" s="411"/>
      <c r="F89" s="413"/>
      <c r="G89" s="414"/>
      <c r="H89" s="415"/>
      <c r="I89" s="416">
        <f>SUM(I80:I88)</f>
        <v>135.19800000000001</v>
      </c>
      <c r="J89" s="413"/>
      <c r="K89" s="414"/>
      <c r="L89" s="415"/>
      <c r="M89" s="416">
        <f>SUM(M80:M88)</f>
        <v>141.69000000000003</v>
      </c>
      <c r="N89" s="413"/>
      <c r="O89" s="417">
        <f t="shared" si="16"/>
        <v>6.4920000000000186</v>
      </c>
      <c r="P89" s="418">
        <f t="shared" si="17"/>
        <v>4.8018461811565397E-2</v>
      </c>
      <c r="Q89" s="243"/>
    </row>
    <row r="90" spans="1:17" x14ac:dyDescent="0.35">
      <c r="A90" s="237"/>
      <c r="B90" s="68" t="s">
        <v>30</v>
      </c>
      <c r="C90" s="265"/>
      <c r="D90" s="264" t="s">
        <v>28</v>
      </c>
      <c r="E90" s="265"/>
      <c r="F90" s="265"/>
      <c r="G90" s="272">
        <f>+$G$33</f>
        <v>0.10342000000000001</v>
      </c>
      <c r="H90" s="286">
        <f>$G$75*(1+G122)-$G$75</f>
        <v>82.600000000000364</v>
      </c>
      <c r="I90" s="274">
        <f>H90*G90</f>
        <v>8.5424920000000384</v>
      </c>
      <c r="J90" s="265"/>
      <c r="K90" s="272">
        <f>+$G$33</f>
        <v>0.10342000000000001</v>
      </c>
      <c r="L90" s="286">
        <f>$G$75*(1+K122)-$G$75</f>
        <v>82.600000000000364</v>
      </c>
      <c r="M90" s="274">
        <f>L90*K90</f>
        <v>8.5424920000000384</v>
      </c>
      <c r="N90" s="265"/>
      <c r="O90" s="269">
        <f t="shared" si="16"/>
        <v>0</v>
      </c>
      <c r="P90" s="270">
        <f t="shared" si="17"/>
        <v>0</v>
      </c>
      <c r="Q90" s="243"/>
    </row>
    <row r="91" spans="1:17" s="19" customFormat="1" x14ac:dyDescent="0.35">
      <c r="A91" s="17"/>
      <c r="B91" s="74" t="str">
        <f>+RESIDENTIAL!$B$34</f>
        <v>Rate Rider for Disposition of Deferral/Variance Accounts (2021) - effective until December 31, 2023</v>
      </c>
      <c r="C91" s="58"/>
      <c r="D91" s="59" t="s">
        <v>28</v>
      </c>
      <c r="E91" s="58"/>
      <c r="F91" s="25"/>
      <c r="G91" s="89">
        <v>0</v>
      </c>
      <c r="H91" s="73">
        <f>+$G$75</f>
        <v>2800</v>
      </c>
      <c r="I91" s="274">
        <f t="shared" ref="I91:I93" si="18">H91*G91</f>
        <v>0</v>
      </c>
      <c r="J91" s="63"/>
      <c r="K91" s="89">
        <v>3.29E-3</v>
      </c>
      <c r="L91" s="73">
        <f>+$G$75</f>
        <v>2800</v>
      </c>
      <c r="M91" s="71">
        <f>L91*K91</f>
        <v>9.2119999999999997</v>
      </c>
      <c r="N91" s="63"/>
      <c r="O91" s="269">
        <f t="shared" si="16"/>
        <v>9.2119999999999997</v>
      </c>
      <c r="P91" s="270" t="str">
        <f t="shared" si="17"/>
        <v/>
      </c>
      <c r="Q91" s="66"/>
    </row>
    <row r="92" spans="1:17" s="19" customFormat="1" ht="15.75" customHeight="1" x14ac:dyDescent="0.35">
      <c r="A92" s="17"/>
      <c r="B92" s="74" t="str">
        <f>+RESIDENTIAL!$B$35</f>
        <v>Rate Rider for Disposition of Capacity Based Recovery Account (2021) - Applicable only for Class B Customers - effective until December 31, 2023</v>
      </c>
      <c r="C92" s="58"/>
      <c r="D92" s="59" t="s">
        <v>28</v>
      </c>
      <c r="E92" s="58"/>
      <c r="F92" s="25"/>
      <c r="G92" s="89">
        <v>0</v>
      </c>
      <c r="H92" s="73">
        <f>+$G$75</f>
        <v>2800</v>
      </c>
      <c r="I92" s="274">
        <f t="shared" si="18"/>
        <v>0</v>
      </c>
      <c r="J92" s="63"/>
      <c r="K92" s="89">
        <v>-1.4999999999999999E-4</v>
      </c>
      <c r="L92" s="73">
        <f>+$G$75</f>
        <v>2800</v>
      </c>
      <c r="M92" s="71">
        <f>L92*K92</f>
        <v>-0.42</v>
      </c>
      <c r="N92" s="63"/>
      <c r="O92" s="269">
        <f t="shared" si="16"/>
        <v>-0.42</v>
      </c>
      <c r="P92" s="270" t="str">
        <f t="shared" si="17"/>
        <v/>
      </c>
      <c r="Q92" s="66"/>
    </row>
    <row r="93" spans="1:17" s="19" customFormat="1" x14ac:dyDescent="0.35">
      <c r="A93" s="17"/>
      <c r="B93" s="74" t="str">
        <f>+RESIDENTIAL!$B$36</f>
        <v>Rate Rider for Disposition of Global Adjustment Account (2021) - Applicable only for Non-RPP Customers - effective until December 31, 2023</v>
      </c>
      <c r="C93" s="58"/>
      <c r="D93" s="59" t="s">
        <v>28</v>
      </c>
      <c r="E93" s="58"/>
      <c r="F93" s="25"/>
      <c r="G93" s="89">
        <v>0</v>
      </c>
      <c r="H93" s="90"/>
      <c r="I93" s="274">
        <f t="shared" si="18"/>
        <v>0</v>
      </c>
      <c r="J93" s="63"/>
      <c r="K93" s="89">
        <v>-2.5100000000000001E-3</v>
      </c>
      <c r="L93" s="90"/>
      <c r="M93" s="71">
        <f t="shared" ref="M93" si="19">L93*K93</f>
        <v>0</v>
      </c>
      <c r="N93" s="63"/>
      <c r="O93" s="269">
        <f t="shared" si="16"/>
        <v>0</v>
      </c>
      <c r="P93" s="270" t="str">
        <f t="shared" si="17"/>
        <v/>
      </c>
      <c r="Q93" s="66"/>
    </row>
    <row r="94" spans="1:17" x14ac:dyDescent="0.35">
      <c r="A94" s="237"/>
      <c r="B94" s="262" t="str">
        <f>B37</f>
        <v>Rate Rider for Smart Metering Entity Charge - effective until December 31, 2027</v>
      </c>
      <c r="C94" s="263"/>
      <c r="D94" s="264" t="s">
        <v>19</v>
      </c>
      <c r="E94" s="263"/>
      <c r="F94" s="265"/>
      <c r="G94" s="419">
        <f>G37</f>
        <v>0.42</v>
      </c>
      <c r="H94" s="271">
        <v>1</v>
      </c>
      <c r="I94" s="268">
        <f>H94*G94</f>
        <v>0.42</v>
      </c>
      <c r="J94" s="265"/>
      <c r="K94" s="419">
        <f>K37</f>
        <v>0.42</v>
      </c>
      <c r="L94" s="271">
        <v>1</v>
      </c>
      <c r="M94" s="268">
        <f>L94*K94</f>
        <v>0.42</v>
      </c>
      <c r="N94" s="265"/>
      <c r="O94" s="269">
        <f t="shared" si="16"/>
        <v>0</v>
      </c>
      <c r="P94" s="270">
        <f t="shared" si="17"/>
        <v>0</v>
      </c>
      <c r="Q94" s="243"/>
    </row>
    <row r="95" spans="1:17" x14ac:dyDescent="0.35">
      <c r="A95" s="237"/>
      <c r="B95" s="420" t="s">
        <v>34</v>
      </c>
      <c r="C95" s="421"/>
      <c r="D95" s="422"/>
      <c r="E95" s="421"/>
      <c r="F95" s="413"/>
      <c r="G95" s="423"/>
      <c r="H95" s="424"/>
      <c r="I95" s="425">
        <f>SUM(I90:I94)+I89</f>
        <v>144.16049200000003</v>
      </c>
      <c r="J95" s="413"/>
      <c r="K95" s="423"/>
      <c r="L95" s="424"/>
      <c r="M95" s="425">
        <f>SUM(M90:M94)+M89</f>
        <v>159.44449200000005</v>
      </c>
      <c r="N95" s="413"/>
      <c r="O95" s="417">
        <f t="shared" si="16"/>
        <v>15.28400000000002</v>
      </c>
      <c r="P95" s="418">
        <f t="shared" si="17"/>
        <v>0.10602072584491469</v>
      </c>
      <c r="Q95" s="243"/>
    </row>
    <row r="96" spans="1:17" x14ac:dyDescent="0.35">
      <c r="A96" s="237"/>
      <c r="B96" s="294" t="s">
        <v>35</v>
      </c>
      <c r="C96" s="265"/>
      <c r="D96" s="264" t="s">
        <v>28</v>
      </c>
      <c r="E96" s="265"/>
      <c r="F96" s="265"/>
      <c r="G96" s="72">
        <v>1.0137719232946473E-2</v>
      </c>
      <c r="H96" s="364">
        <f>$G$75*(1+G122)</f>
        <v>2882.6000000000004</v>
      </c>
      <c r="I96" s="274">
        <f>H96*G96</f>
        <v>29.222989460891505</v>
      </c>
      <c r="J96" s="265"/>
      <c r="K96" s="72">
        <f>K39</f>
        <v>1.1270000000000001E-2</v>
      </c>
      <c r="L96" s="364">
        <f>$G$75*(1+K122)</f>
        <v>2882.6000000000004</v>
      </c>
      <c r="M96" s="274">
        <f>L96*K96</f>
        <v>32.486902000000008</v>
      </c>
      <c r="N96" s="265"/>
      <c r="O96" s="269">
        <f t="shared" si="16"/>
        <v>3.2639125391085031</v>
      </c>
      <c r="P96" s="270">
        <f t="shared" si="17"/>
        <v>0.11168989207885548</v>
      </c>
      <c r="Q96" s="243"/>
    </row>
    <row r="97" spans="1:17" x14ac:dyDescent="0.35">
      <c r="A97" s="237"/>
      <c r="B97" s="296" t="s">
        <v>36</v>
      </c>
      <c r="C97" s="265"/>
      <c r="D97" s="264" t="s">
        <v>28</v>
      </c>
      <c r="E97" s="265"/>
      <c r="F97" s="265"/>
      <c r="G97" s="72">
        <v>6.1994214827220855E-3</v>
      </c>
      <c r="H97" s="364">
        <f>H96</f>
        <v>2882.6000000000004</v>
      </c>
      <c r="I97" s="274">
        <f>H97*G97</f>
        <v>17.870452366094685</v>
      </c>
      <c r="J97" s="265"/>
      <c r="K97" s="72">
        <f>K40</f>
        <v>6.5599999999999999E-3</v>
      </c>
      <c r="L97" s="364">
        <f>L96</f>
        <v>2882.6000000000004</v>
      </c>
      <c r="M97" s="274">
        <f>L97*K97</f>
        <v>18.909856000000001</v>
      </c>
      <c r="N97" s="265"/>
      <c r="O97" s="269">
        <f t="shared" si="16"/>
        <v>1.0394036339053159</v>
      </c>
      <c r="P97" s="270">
        <f t="shared" si="17"/>
        <v>5.8163252536200999E-2</v>
      </c>
      <c r="Q97" s="243"/>
    </row>
    <row r="98" spans="1:17" x14ac:dyDescent="0.35">
      <c r="A98" s="237"/>
      <c r="B98" s="420" t="s">
        <v>37</v>
      </c>
      <c r="C98" s="411"/>
      <c r="D98" s="426"/>
      <c r="E98" s="411"/>
      <c r="F98" s="427"/>
      <c r="G98" s="428"/>
      <c r="H98" s="429"/>
      <c r="I98" s="425">
        <f>SUM(I95:I97)</f>
        <v>191.25393382698624</v>
      </c>
      <c r="J98" s="427"/>
      <c r="K98" s="428"/>
      <c r="L98" s="429"/>
      <c r="M98" s="425">
        <f>SUM(M95:M97)</f>
        <v>210.84125000000006</v>
      </c>
      <c r="N98" s="427"/>
      <c r="O98" s="417">
        <f t="shared" si="16"/>
        <v>19.587316173013818</v>
      </c>
      <c r="P98" s="418">
        <f t="shared" si="17"/>
        <v>0.10241523288474193</v>
      </c>
      <c r="Q98" s="243"/>
    </row>
    <row r="99" spans="1:17" x14ac:dyDescent="0.35">
      <c r="A99" s="237"/>
      <c r="B99" s="430" t="s">
        <v>59</v>
      </c>
      <c r="C99" s="263"/>
      <c r="D99" s="264" t="s">
        <v>28</v>
      </c>
      <c r="E99" s="263"/>
      <c r="F99" s="265"/>
      <c r="G99" s="301">
        <f>+RESIDENTIAL!$G$42</f>
        <v>3.0000000000000001E-3</v>
      </c>
      <c r="H99" s="364">
        <f>H96</f>
        <v>2882.6000000000004</v>
      </c>
      <c r="I99" s="274">
        <f t="shared" ref="I99:I109" si="20">H99*G99</f>
        <v>8.6478000000000019</v>
      </c>
      <c r="J99" s="265"/>
      <c r="K99" s="301">
        <f>+RESIDENTIAL!$G$42</f>
        <v>3.0000000000000001E-3</v>
      </c>
      <c r="L99" s="364">
        <f>L96</f>
        <v>2882.6000000000004</v>
      </c>
      <c r="M99" s="274">
        <f t="shared" ref="M99:M109" si="21">L99*K99</f>
        <v>8.6478000000000019</v>
      </c>
      <c r="N99" s="265"/>
      <c r="O99" s="269">
        <f t="shared" si="16"/>
        <v>0</v>
      </c>
      <c r="P99" s="270">
        <f t="shared" si="17"/>
        <v>0</v>
      </c>
      <c r="Q99" s="243"/>
    </row>
    <row r="100" spans="1:17" x14ac:dyDescent="0.35">
      <c r="A100" s="237"/>
      <c r="B100" s="430" t="s">
        <v>60</v>
      </c>
      <c r="C100" s="263"/>
      <c r="D100" s="264" t="s">
        <v>28</v>
      </c>
      <c r="E100" s="263"/>
      <c r="F100" s="265"/>
      <c r="G100" s="301">
        <f>+RESIDENTIAL!$G$43</f>
        <v>5.0000000000000001E-4</v>
      </c>
      <c r="H100" s="364">
        <f>H96</f>
        <v>2882.6000000000004</v>
      </c>
      <c r="I100" s="274">
        <f t="shared" si="20"/>
        <v>1.4413000000000002</v>
      </c>
      <c r="J100" s="265"/>
      <c r="K100" s="301">
        <f>+RESIDENTIAL!$G$43</f>
        <v>5.0000000000000001E-4</v>
      </c>
      <c r="L100" s="364">
        <f>L96</f>
        <v>2882.6000000000004</v>
      </c>
      <c r="M100" s="274">
        <f t="shared" si="21"/>
        <v>1.4413000000000002</v>
      </c>
      <c r="N100" s="265"/>
      <c r="O100" s="269">
        <f t="shared" si="16"/>
        <v>0</v>
      </c>
      <c r="P100" s="270">
        <f t="shared" si="17"/>
        <v>0</v>
      </c>
      <c r="Q100" s="243"/>
    </row>
    <row r="101" spans="1:17" x14ac:dyDescent="0.35">
      <c r="A101" s="237"/>
      <c r="B101" s="430" t="s">
        <v>40</v>
      </c>
      <c r="C101" s="263"/>
      <c r="D101" s="264" t="s">
        <v>28</v>
      </c>
      <c r="E101" s="263"/>
      <c r="F101" s="265"/>
      <c r="G101" s="301">
        <f>+RESIDENTIAL!$G$44</f>
        <v>4.0000000000000002E-4</v>
      </c>
      <c r="H101" s="364">
        <f>+H96</f>
        <v>2882.6000000000004</v>
      </c>
      <c r="I101" s="274">
        <f t="shared" si="20"/>
        <v>1.1530400000000003</v>
      </c>
      <c r="J101" s="265"/>
      <c r="K101" s="301">
        <f>+RESIDENTIAL!$G$44</f>
        <v>4.0000000000000002E-4</v>
      </c>
      <c r="L101" s="364">
        <f>+L96</f>
        <v>2882.6000000000004</v>
      </c>
      <c r="M101" s="274">
        <f t="shared" si="21"/>
        <v>1.1530400000000003</v>
      </c>
      <c r="N101" s="265"/>
      <c r="O101" s="269">
        <f t="shared" si="16"/>
        <v>0</v>
      </c>
      <c r="P101" s="270">
        <f t="shared" si="17"/>
        <v>0</v>
      </c>
      <c r="Q101" s="243"/>
    </row>
    <row r="102" spans="1:17" x14ac:dyDescent="0.35">
      <c r="A102" s="237"/>
      <c r="B102" s="262" t="s">
        <v>61</v>
      </c>
      <c r="C102" s="263"/>
      <c r="D102" s="264" t="s">
        <v>19</v>
      </c>
      <c r="E102" s="263"/>
      <c r="F102" s="265"/>
      <c r="G102" s="303">
        <f>+RESIDENTIAL!$G$45</f>
        <v>0.25</v>
      </c>
      <c r="H102" s="364">
        <v>1</v>
      </c>
      <c r="I102" s="274">
        <f t="shared" si="20"/>
        <v>0.25</v>
      </c>
      <c r="J102" s="265"/>
      <c r="K102" s="303">
        <f>+RESIDENTIAL!$G$45</f>
        <v>0.25</v>
      </c>
      <c r="L102" s="364">
        <v>1</v>
      </c>
      <c r="M102" s="274">
        <f t="shared" si="21"/>
        <v>0.25</v>
      </c>
      <c r="N102" s="265"/>
      <c r="O102" s="269">
        <f t="shared" si="16"/>
        <v>0</v>
      </c>
      <c r="P102" s="270">
        <f t="shared" si="17"/>
        <v>0</v>
      </c>
      <c r="Q102" s="243"/>
    </row>
    <row r="103" spans="1:17" s="19" customFormat="1" x14ac:dyDescent="0.35">
      <c r="A103" s="17"/>
      <c r="B103" s="68" t="s">
        <v>42</v>
      </c>
      <c r="C103" s="58"/>
      <c r="D103" s="59" t="s">
        <v>28</v>
      </c>
      <c r="E103" s="58"/>
      <c r="F103" s="25"/>
      <c r="G103" s="105">
        <f>+RESIDENTIAL!$G$46</f>
        <v>8.2000000000000003E-2</v>
      </c>
      <c r="H103" s="90">
        <f>D124*$G$75</f>
        <v>1792</v>
      </c>
      <c r="I103" s="71">
        <f t="shared" si="20"/>
        <v>146.94400000000002</v>
      </c>
      <c r="J103" s="63"/>
      <c r="K103" s="105">
        <f>+RESIDENTIAL!$G$46</f>
        <v>8.2000000000000003E-2</v>
      </c>
      <c r="L103" s="90">
        <f>+$H$103</f>
        <v>1792</v>
      </c>
      <c r="M103" s="71">
        <f t="shared" si="21"/>
        <v>146.94400000000002</v>
      </c>
      <c r="N103" s="63"/>
      <c r="O103" s="64">
        <f t="shared" si="16"/>
        <v>0</v>
      </c>
      <c r="P103" s="65">
        <f t="shared" si="17"/>
        <v>0</v>
      </c>
      <c r="Q103" s="66"/>
    </row>
    <row r="104" spans="1:17" s="19" customFormat="1" x14ac:dyDescent="0.35">
      <c r="A104" s="17"/>
      <c r="B104" s="68" t="s">
        <v>43</v>
      </c>
      <c r="C104" s="58"/>
      <c r="D104" s="59" t="s">
        <v>28</v>
      </c>
      <c r="E104" s="58"/>
      <c r="F104" s="25"/>
      <c r="G104" s="105">
        <f>+RESIDENTIAL!$G$47</f>
        <v>0.113</v>
      </c>
      <c r="H104" s="90">
        <f t="shared" ref="H104:H105" si="22">D125*$G$75</f>
        <v>504</v>
      </c>
      <c r="I104" s="71">
        <f t="shared" si="20"/>
        <v>56.951999999999998</v>
      </c>
      <c r="J104" s="63"/>
      <c r="K104" s="105">
        <f>+RESIDENTIAL!$G$47</f>
        <v>0.113</v>
      </c>
      <c r="L104" s="90">
        <f>+$H$104</f>
        <v>504</v>
      </c>
      <c r="M104" s="71">
        <f t="shared" si="21"/>
        <v>56.951999999999998</v>
      </c>
      <c r="N104" s="63"/>
      <c r="O104" s="64">
        <f t="shared" si="16"/>
        <v>0</v>
      </c>
      <c r="P104" s="65">
        <f t="shared" si="17"/>
        <v>0</v>
      </c>
      <c r="Q104" s="66"/>
    </row>
    <row r="105" spans="1:17" s="19" customFormat="1" x14ac:dyDescent="0.35">
      <c r="A105" s="17"/>
      <c r="B105" s="68" t="s">
        <v>44</v>
      </c>
      <c r="C105" s="58"/>
      <c r="D105" s="59" t="s">
        <v>28</v>
      </c>
      <c r="E105" s="58"/>
      <c r="F105" s="25"/>
      <c r="G105" s="105">
        <f>+RESIDENTIAL!$G$48</f>
        <v>0.17</v>
      </c>
      <c r="H105" s="90">
        <f t="shared" si="22"/>
        <v>504</v>
      </c>
      <c r="I105" s="71">
        <f t="shared" si="20"/>
        <v>85.68</v>
      </c>
      <c r="J105" s="63"/>
      <c r="K105" s="105">
        <f>+RESIDENTIAL!$G$48</f>
        <v>0.17</v>
      </c>
      <c r="L105" s="90">
        <f>+$H$105</f>
        <v>504</v>
      </c>
      <c r="M105" s="71">
        <f t="shared" si="21"/>
        <v>85.68</v>
      </c>
      <c r="N105" s="63"/>
      <c r="O105" s="64">
        <f t="shared" si="16"/>
        <v>0</v>
      </c>
      <c r="P105" s="65">
        <f t="shared" si="17"/>
        <v>0</v>
      </c>
      <c r="Q105" s="66"/>
    </row>
    <row r="106" spans="1:17" s="19" customFormat="1" x14ac:dyDescent="0.35">
      <c r="A106" s="17"/>
      <c r="B106" s="68" t="s">
        <v>45</v>
      </c>
      <c r="C106" s="58"/>
      <c r="D106" s="59" t="s">
        <v>28</v>
      </c>
      <c r="E106" s="58"/>
      <c r="F106" s="25"/>
      <c r="G106" s="105">
        <f>+RESIDENTIAL!$G$49</f>
        <v>9.8000000000000004E-2</v>
      </c>
      <c r="H106" s="90">
        <f>IF(AND($N$1=1, $G$75&gt;=600), 600, IF(AND($N$1=1, AND($G$75&lt;600, $G$75&gt;=0)), $G$75, IF(AND($N$1=2, $G$75&gt;=1000), 1000, IF(AND($N$1=2, AND($G$75&lt;1000, $G$75&gt;=0)), $G$75))))</f>
        <v>600</v>
      </c>
      <c r="I106" s="71">
        <f t="shared" si="20"/>
        <v>58.800000000000004</v>
      </c>
      <c r="J106" s="63"/>
      <c r="K106" s="105">
        <f>+RESIDENTIAL!$G$49</f>
        <v>9.8000000000000004E-2</v>
      </c>
      <c r="L106" s="90">
        <f>IF(AND($N$1=1, $G$75&gt;=600), 600, IF(AND($N$1=1, AND($G$75&lt;600, $G$75&gt;=0)), $G$75, IF(AND($N$1=2, $G$75&gt;=1000), 1000, IF(AND($N$1=2, AND($G$75&lt;1000, $G$75&gt;=0)), $G$75))))</f>
        <v>600</v>
      </c>
      <c r="M106" s="71">
        <f t="shared" si="21"/>
        <v>58.800000000000004</v>
      </c>
      <c r="N106" s="63"/>
      <c r="O106" s="64">
        <f t="shared" si="16"/>
        <v>0</v>
      </c>
      <c r="P106" s="65">
        <f t="shared" si="17"/>
        <v>0</v>
      </c>
      <c r="Q106" s="66"/>
    </row>
    <row r="107" spans="1:17" s="19" customFormat="1" x14ac:dyDescent="0.35">
      <c r="A107" s="17"/>
      <c r="B107" s="68" t="s">
        <v>46</v>
      </c>
      <c r="C107" s="58"/>
      <c r="D107" s="59" t="s">
        <v>28</v>
      </c>
      <c r="E107" s="58"/>
      <c r="F107" s="25"/>
      <c r="G107" s="105">
        <f>+RESIDENTIAL!$G$50</f>
        <v>0.115</v>
      </c>
      <c r="H107" s="90">
        <f>IF(AND($N$1=1, $G$75&gt;=600), $G$75-600, IF(AND($N$1=1, AND($G$75&lt;600, $G$75&gt;=0)), 0, IF(AND($N$1=2, $G$75&gt;=1000), $G$75-1000, IF(AND($N$1=2, AND($G$75&lt;1000, $G$75&gt;=0)), 0))))</f>
        <v>2200</v>
      </c>
      <c r="I107" s="71">
        <f t="shared" si="20"/>
        <v>253</v>
      </c>
      <c r="J107" s="63"/>
      <c r="K107" s="105">
        <f>+RESIDENTIAL!$G$50</f>
        <v>0.115</v>
      </c>
      <c r="L107" s="90">
        <f>IF(AND($N$1=1, $G$75&gt;=600), $G$75-600, IF(AND($N$1=1, AND($G$75&lt;600, $G$75&gt;=0)), 0, IF(AND($N$1=2, $G$75&gt;=1000), $G$75-1000, IF(AND($N$1=2, AND($G$75&lt;1000, $G$75&gt;=0)), 0))))</f>
        <v>2200</v>
      </c>
      <c r="M107" s="71">
        <f t="shared" si="21"/>
        <v>253</v>
      </c>
      <c r="N107" s="63"/>
      <c r="O107" s="64">
        <f t="shared" si="16"/>
        <v>0</v>
      </c>
      <c r="P107" s="65">
        <f t="shared" si="17"/>
        <v>0</v>
      </c>
      <c r="Q107" s="66"/>
    </row>
    <row r="108" spans="1:17" s="19" customFormat="1" x14ac:dyDescent="0.35">
      <c r="A108" s="17"/>
      <c r="B108" s="68" t="s">
        <v>47</v>
      </c>
      <c r="C108" s="58"/>
      <c r="D108" s="59" t="s">
        <v>28</v>
      </c>
      <c r="E108" s="58"/>
      <c r="F108" s="25"/>
      <c r="G108" s="105">
        <f>+RESIDENTIAL!$G$51</f>
        <v>9.6699999999999994E-2</v>
      </c>
      <c r="H108" s="90"/>
      <c r="I108" s="71">
        <f t="shared" si="20"/>
        <v>0</v>
      </c>
      <c r="J108" s="63"/>
      <c r="K108" s="105">
        <f>+RESIDENTIAL!$G$51</f>
        <v>9.6699999999999994E-2</v>
      </c>
      <c r="L108" s="90"/>
      <c r="M108" s="71">
        <f t="shared" si="21"/>
        <v>0</v>
      </c>
      <c r="N108" s="63"/>
      <c r="O108" s="64">
        <f t="shared" si="16"/>
        <v>0</v>
      </c>
      <c r="P108" s="65" t="str">
        <f t="shared" si="17"/>
        <v/>
      </c>
      <c r="Q108" s="66"/>
    </row>
    <row r="109" spans="1:17" s="19" customFormat="1" ht="15" thickBot="1" x14ac:dyDescent="0.4">
      <c r="A109" s="17"/>
      <c r="B109" s="68" t="s">
        <v>48</v>
      </c>
      <c r="C109" s="58"/>
      <c r="D109" s="59" t="s">
        <v>28</v>
      </c>
      <c r="E109" s="58"/>
      <c r="F109" s="25"/>
      <c r="G109" s="105">
        <f>+RESIDENTIAL!$G$52</f>
        <v>9.6699999999999994E-2</v>
      </c>
      <c r="H109" s="90"/>
      <c r="I109" s="71">
        <f t="shared" si="20"/>
        <v>0</v>
      </c>
      <c r="J109" s="63"/>
      <c r="K109" s="105">
        <f>+RESIDENTIAL!$G$52</f>
        <v>9.6699999999999994E-2</v>
      </c>
      <c r="L109" s="90"/>
      <c r="M109" s="71">
        <f t="shared" si="21"/>
        <v>0</v>
      </c>
      <c r="N109" s="63"/>
      <c r="O109" s="64">
        <f t="shared" si="16"/>
        <v>0</v>
      </c>
      <c r="P109" s="65" t="str">
        <f t="shared" si="17"/>
        <v/>
      </c>
      <c r="Q109" s="66"/>
    </row>
    <row r="110" spans="1:17" ht="15" thickBot="1" x14ac:dyDescent="0.4">
      <c r="A110" s="237"/>
      <c r="B110" s="373"/>
      <c r="C110" s="306"/>
      <c r="D110" s="307"/>
      <c r="E110" s="306"/>
      <c r="F110" s="308"/>
      <c r="G110" s="309"/>
      <c r="H110" s="310"/>
      <c r="I110" s="311"/>
      <c r="J110" s="308"/>
      <c r="K110" s="309"/>
      <c r="L110" s="310"/>
      <c r="M110" s="311"/>
      <c r="N110" s="308"/>
      <c r="O110" s="312"/>
      <c r="P110" s="313"/>
      <c r="Q110" s="243"/>
    </row>
    <row r="111" spans="1:17" x14ac:dyDescent="0.35">
      <c r="A111" s="237"/>
      <c r="B111" s="314" t="s">
        <v>49</v>
      </c>
      <c r="C111" s="263"/>
      <c r="D111" s="315"/>
      <c r="E111" s="263"/>
      <c r="F111" s="316"/>
      <c r="G111" s="317"/>
      <c r="H111" s="317"/>
      <c r="I111" s="318">
        <f>SUM(I99:I105,I98)</f>
        <v>492.3220738269863</v>
      </c>
      <c r="J111" s="319"/>
      <c r="K111" s="317"/>
      <c r="L111" s="317"/>
      <c r="M111" s="318">
        <f>SUM(M99:M105,M98)</f>
        <v>511.90939000000009</v>
      </c>
      <c r="N111" s="319"/>
      <c r="O111" s="320">
        <f>M111-I111</f>
        <v>19.587316173013789</v>
      </c>
      <c r="P111" s="321">
        <f>IF(OR(I111=0,M111=0),"",(O111/I111))</f>
        <v>3.9785573741910336E-2</v>
      </c>
      <c r="Q111" s="243"/>
    </row>
    <row r="112" spans="1:17" x14ac:dyDescent="0.35">
      <c r="A112" s="237"/>
      <c r="B112" s="314" t="s">
        <v>50</v>
      </c>
      <c r="C112" s="263"/>
      <c r="D112" s="315"/>
      <c r="E112" s="263"/>
      <c r="F112" s="316"/>
      <c r="G112" s="322">
        <f>G55</f>
        <v>-0.17</v>
      </c>
      <c r="H112" s="323"/>
      <c r="I112" s="269">
        <f>+I111*G112</f>
        <v>-83.69475255058768</v>
      </c>
      <c r="J112" s="319"/>
      <c r="K112" s="322">
        <f>$G112</f>
        <v>-0.17</v>
      </c>
      <c r="L112" s="323"/>
      <c r="M112" s="269">
        <f>+M111*K112</f>
        <v>-87.024596300000027</v>
      </c>
      <c r="N112" s="319"/>
      <c r="O112" s="269">
        <f>M112-I112</f>
        <v>-3.3298437494123476</v>
      </c>
      <c r="P112" s="270">
        <f>IF(OR(I112=0,M112=0),"",(O112/I112))</f>
        <v>3.9785573741910378E-2</v>
      </c>
      <c r="Q112" s="243"/>
    </row>
    <row r="113" spans="1:17" x14ac:dyDescent="0.35">
      <c r="A113" s="237"/>
      <c r="B113" s="263" t="s">
        <v>51</v>
      </c>
      <c r="C113" s="263"/>
      <c r="D113" s="315"/>
      <c r="E113" s="263"/>
      <c r="F113" s="267"/>
      <c r="G113" s="325">
        <v>0.13</v>
      </c>
      <c r="H113" s="267"/>
      <c r="I113" s="269">
        <f>I111*G113</f>
        <v>64.001869597508218</v>
      </c>
      <c r="J113" s="326"/>
      <c r="K113" s="325">
        <v>0.13</v>
      </c>
      <c r="L113" s="267"/>
      <c r="M113" s="269">
        <f>M111*K113</f>
        <v>66.548220700000016</v>
      </c>
      <c r="N113" s="326"/>
      <c r="O113" s="269">
        <f>M113-I113</f>
        <v>2.5463511024917977</v>
      </c>
      <c r="P113" s="270">
        <f>IF(OR(I113=0,M113=0),"",(O113/I113))</f>
        <v>3.978557374191042E-2</v>
      </c>
      <c r="Q113" s="243"/>
    </row>
    <row r="114" spans="1:17" ht="15" thickBot="1" x14ac:dyDescent="0.4">
      <c r="A114" s="237"/>
      <c r="B114" s="524" t="s">
        <v>52</v>
      </c>
      <c r="C114" s="524"/>
      <c r="D114" s="524"/>
      <c r="E114" s="327"/>
      <c r="F114" s="328"/>
      <c r="G114" s="328"/>
      <c r="H114" s="328"/>
      <c r="I114" s="329">
        <f>SUM(I111:I113)</f>
        <v>472.62919087390685</v>
      </c>
      <c r="J114" s="330"/>
      <c r="K114" s="328"/>
      <c r="L114" s="328"/>
      <c r="M114" s="329">
        <f>SUM(M111:M113)</f>
        <v>491.43301440000005</v>
      </c>
      <c r="N114" s="330"/>
      <c r="O114" s="374">
        <f>M114-I114</f>
        <v>18.803823526093197</v>
      </c>
      <c r="P114" s="375">
        <f>IF(OR(I114=0,M114=0),"",(O114/I114))</f>
        <v>3.9785573741910253E-2</v>
      </c>
      <c r="Q114" s="243"/>
    </row>
    <row r="115" spans="1:17" ht="15" thickBot="1" x14ac:dyDescent="0.4">
      <c r="A115" s="333"/>
      <c r="B115" s="376"/>
      <c r="C115" s="377"/>
      <c r="D115" s="378"/>
      <c r="E115" s="377"/>
      <c r="F115" s="379"/>
      <c r="G115" s="309"/>
      <c r="H115" s="380"/>
      <c r="I115" s="381"/>
      <c r="J115" s="379"/>
      <c r="K115" s="309"/>
      <c r="L115" s="380"/>
      <c r="M115" s="381"/>
      <c r="N115" s="379"/>
      <c r="O115" s="382"/>
      <c r="P115" s="313"/>
      <c r="Q115" s="243"/>
    </row>
    <row r="116" spans="1:17" x14ac:dyDescent="0.35">
      <c r="A116" s="333"/>
      <c r="B116" s="384" t="s">
        <v>62</v>
      </c>
      <c r="C116" s="384"/>
      <c r="D116" s="385"/>
      <c r="E116" s="384"/>
      <c r="F116" s="390"/>
      <c r="G116" s="392"/>
      <c r="H116" s="392"/>
      <c r="I116" s="432">
        <f>SUM(I106:I107,I98,I99:I102)</f>
        <v>514.54607382698634</v>
      </c>
      <c r="J116" s="394"/>
      <c r="K116" s="392"/>
      <c r="L116" s="392"/>
      <c r="M116" s="432">
        <f>SUM(M106:M107,M98,M99:M102)</f>
        <v>534.13339000000008</v>
      </c>
      <c r="N116" s="394"/>
      <c r="O116" s="269">
        <f>M116-I116</f>
        <v>19.587316173013733</v>
      </c>
      <c r="P116" s="270">
        <f>IF(OR(I116=0,M116=0),"",(O116/I116))</f>
        <v>3.8067176428596895E-2</v>
      </c>
      <c r="Q116" s="243"/>
    </row>
    <row r="117" spans="1:17" x14ac:dyDescent="0.35">
      <c r="A117" s="333"/>
      <c r="B117" s="263" t="s">
        <v>50</v>
      </c>
      <c r="C117" s="263"/>
      <c r="D117" s="315"/>
      <c r="E117" s="263"/>
      <c r="F117" s="267"/>
      <c r="G117" s="322">
        <f>G60</f>
        <v>-0.17</v>
      </c>
      <c r="H117" s="323"/>
      <c r="I117" s="269">
        <f>+I116*G117</f>
        <v>-87.472832550587682</v>
      </c>
      <c r="J117" s="326"/>
      <c r="K117" s="322">
        <f>$G117</f>
        <v>-0.17</v>
      </c>
      <c r="L117" s="323"/>
      <c r="M117" s="269">
        <f>+M116*K117</f>
        <v>-90.802676300000016</v>
      </c>
      <c r="N117" s="326"/>
      <c r="O117" s="269">
        <f>M117-I117</f>
        <v>-3.3298437494123334</v>
      </c>
      <c r="P117" s="270">
        <f>IF(OR(I117=0,M117=0),"",(O117/I117))</f>
        <v>3.8067176428596881E-2</v>
      </c>
      <c r="Q117" s="243"/>
    </row>
    <row r="118" spans="1:17" x14ac:dyDescent="0.35">
      <c r="A118" s="333"/>
      <c r="B118" s="384" t="s">
        <v>51</v>
      </c>
      <c r="C118" s="384"/>
      <c r="D118" s="385"/>
      <c r="E118" s="384"/>
      <c r="F118" s="390"/>
      <c r="G118" s="391">
        <v>0.13</v>
      </c>
      <c r="H118" s="392"/>
      <c r="I118" s="393">
        <f>I116*G118</f>
        <v>66.890989597508224</v>
      </c>
      <c r="J118" s="394"/>
      <c r="K118" s="391">
        <v>0.13</v>
      </c>
      <c r="L118" s="392"/>
      <c r="M118" s="393">
        <f>M116*K118</f>
        <v>69.437340700000007</v>
      </c>
      <c r="N118" s="394"/>
      <c r="O118" s="269">
        <f>M118-I118</f>
        <v>2.5463511024917835</v>
      </c>
      <c r="P118" s="270">
        <f>IF(OR(I118=0,M118=0),"",(O118/I118))</f>
        <v>3.8067176428596868E-2</v>
      </c>
      <c r="Q118" s="243"/>
    </row>
    <row r="119" spans="1:17" ht="15" thickBot="1" x14ac:dyDescent="0.4">
      <c r="A119" s="333"/>
      <c r="B119" s="538" t="s">
        <v>63</v>
      </c>
      <c r="C119" s="538"/>
      <c r="D119" s="538"/>
      <c r="E119" s="384"/>
      <c r="F119" s="433"/>
      <c r="G119" s="433"/>
      <c r="H119" s="433"/>
      <c r="I119" s="434">
        <f>SUM(I116:I118)</f>
        <v>493.9642308739069</v>
      </c>
      <c r="J119" s="435"/>
      <c r="K119" s="433"/>
      <c r="L119" s="433"/>
      <c r="M119" s="434">
        <f>SUM(M116:M118)</f>
        <v>512.7680544000001</v>
      </c>
      <c r="N119" s="435"/>
      <c r="O119" s="269">
        <f>M119-I119</f>
        <v>18.803823526093197</v>
      </c>
      <c r="P119" s="270">
        <f>IF(OR(I119=0,M119=0),"",(O119/I119))</f>
        <v>3.8067176428596923E-2</v>
      </c>
      <c r="Q119" s="243"/>
    </row>
    <row r="120" spans="1:17" ht="15" thickBot="1" x14ac:dyDescent="0.4">
      <c r="A120" s="333"/>
      <c r="B120" s="376"/>
      <c r="C120" s="377"/>
      <c r="D120" s="378"/>
      <c r="E120" s="377"/>
      <c r="F120" s="397"/>
      <c r="G120" s="398"/>
      <c r="H120" s="399"/>
      <c r="I120" s="400"/>
      <c r="J120" s="379"/>
      <c r="K120" s="398"/>
      <c r="L120" s="399"/>
      <c r="M120" s="400"/>
      <c r="N120" s="379"/>
      <c r="O120" s="382"/>
      <c r="P120" s="401"/>
      <c r="Q120" s="243"/>
    </row>
    <row r="121" spans="1:17" x14ac:dyDescent="0.35">
      <c r="A121" s="237"/>
      <c r="B121" s="354"/>
      <c r="C121" s="237"/>
      <c r="D121" s="238"/>
      <c r="E121" s="237"/>
      <c r="F121" s="237"/>
      <c r="G121" s="237"/>
      <c r="H121" s="237"/>
      <c r="I121" s="253"/>
      <c r="J121" s="237"/>
      <c r="K121" s="237"/>
      <c r="L121" s="237"/>
      <c r="M121" s="253"/>
      <c r="N121" s="237"/>
      <c r="O121" s="237"/>
      <c r="P121" s="237"/>
      <c r="Q121" s="243"/>
    </row>
    <row r="122" spans="1:17" x14ac:dyDescent="0.35">
      <c r="A122" s="237"/>
      <c r="B122" s="358" t="s">
        <v>54</v>
      </c>
      <c r="C122" s="237"/>
      <c r="D122" s="238"/>
      <c r="E122" s="237"/>
      <c r="F122" s="237"/>
      <c r="G122" s="343">
        <f>+RESIDENTIAL!$K$60</f>
        <v>2.9499999999999998E-2</v>
      </c>
      <c r="H122" s="237"/>
      <c r="I122" s="237"/>
      <c r="J122" s="237"/>
      <c r="K122" s="343">
        <f>+RESIDENTIAL!$K$60</f>
        <v>2.9499999999999998E-2</v>
      </c>
      <c r="L122" s="237"/>
      <c r="M122" s="237"/>
      <c r="N122" s="237"/>
      <c r="O122" s="237"/>
      <c r="P122" s="237"/>
      <c r="Q122" s="243"/>
    </row>
    <row r="123" spans="1:17" s="19" customFormat="1" x14ac:dyDescent="0.35">
      <c r="D123" s="224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s="19" customFormat="1" x14ac:dyDescent="0.35">
      <c r="D124" s="347">
        <v>0.64</v>
      </c>
      <c r="E124" s="215" t="s">
        <v>42</v>
      </c>
      <c r="F124" s="216"/>
      <c r="G124" s="217"/>
      <c r="H124" s="48"/>
      <c r="I124" s="48"/>
      <c r="J124" s="48"/>
      <c r="K124" s="18"/>
      <c r="L124" s="18"/>
      <c r="M124" s="18"/>
      <c r="N124" s="18"/>
      <c r="O124" s="18"/>
      <c r="P124" s="18"/>
      <c r="Q124" s="18"/>
    </row>
    <row r="125" spans="1:17" s="19" customFormat="1" x14ac:dyDescent="0.35">
      <c r="D125" s="348">
        <v>0.18</v>
      </c>
      <c r="E125" s="218" t="s">
        <v>43</v>
      </c>
      <c r="F125" s="219"/>
      <c r="G125" s="220"/>
      <c r="H125" s="48"/>
      <c r="I125" s="48"/>
      <c r="J125" s="48"/>
      <c r="K125" s="18"/>
      <c r="L125" s="18"/>
      <c r="M125" s="18"/>
      <c r="N125" s="18"/>
      <c r="O125" s="18"/>
      <c r="P125" s="18"/>
      <c r="Q125" s="18"/>
    </row>
    <row r="126" spans="1:17" s="19" customFormat="1" x14ac:dyDescent="0.35">
      <c r="D126" s="349">
        <v>0.18</v>
      </c>
      <c r="E126" s="221" t="s">
        <v>44</v>
      </c>
      <c r="F126" s="222"/>
      <c r="G126" s="223"/>
      <c r="H126" s="48"/>
      <c r="I126" s="48"/>
      <c r="J126" s="48"/>
      <c r="K126" s="18"/>
      <c r="L126" s="18"/>
      <c r="M126" s="18"/>
      <c r="N126" s="18"/>
      <c r="O126" s="18"/>
      <c r="P126" s="18"/>
      <c r="Q126" s="18"/>
    </row>
    <row r="127" spans="1:17" x14ac:dyDescent="0.35">
      <c r="G127" s="19"/>
      <c r="H127" s="19"/>
      <c r="I127" s="19"/>
      <c r="J127" s="67"/>
      <c r="K127" s="67"/>
      <c r="L127" s="67"/>
      <c r="M127" s="67"/>
    </row>
    <row r="128" spans="1:17" x14ac:dyDescent="0.35">
      <c r="G128" s="19"/>
      <c r="H128" s="19"/>
      <c r="I128" s="19"/>
      <c r="J128" s="67"/>
      <c r="K128" s="67"/>
      <c r="L128" s="67"/>
      <c r="M128" s="67"/>
    </row>
    <row r="129" spans="7:13" x14ac:dyDescent="0.35">
      <c r="G129" s="19"/>
      <c r="H129" s="19"/>
      <c r="I129" s="19"/>
      <c r="J129" s="67"/>
      <c r="K129" s="67"/>
      <c r="L129" s="67"/>
      <c r="M129" s="67"/>
    </row>
    <row r="130" spans="7:13" x14ac:dyDescent="0.35">
      <c r="G130" s="19"/>
      <c r="H130" s="19"/>
      <c r="I130" s="19"/>
      <c r="J130" s="67"/>
      <c r="K130" s="67"/>
      <c r="L130" s="67"/>
      <c r="M130" s="67"/>
    </row>
    <row r="131" spans="7:13" x14ac:dyDescent="0.35">
      <c r="G131" s="19"/>
      <c r="H131" s="19"/>
      <c r="I131" s="19"/>
      <c r="J131" s="67"/>
      <c r="K131" s="67"/>
      <c r="L131" s="67"/>
      <c r="M131" s="67"/>
    </row>
    <row r="132" spans="7:13" x14ac:dyDescent="0.35">
      <c r="G132" s="19"/>
      <c r="H132" s="19"/>
      <c r="I132" s="19"/>
      <c r="J132" s="67"/>
      <c r="K132" s="67"/>
      <c r="L132" s="67"/>
      <c r="M132" s="67"/>
    </row>
    <row r="133" spans="7:13" x14ac:dyDescent="0.35">
      <c r="G133" s="19"/>
      <c r="H133" s="19"/>
      <c r="I133" s="19"/>
      <c r="J133" s="67"/>
      <c r="K133" s="67"/>
      <c r="L133" s="67"/>
      <c r="M133" s="67"/>
    </row>
    <row r="134" spans="7:13" x14ac:dyDescent="0.35">
      <c r="G134" s="19"/>
      <c r="H134" s="19"/>
      <c r="I134" s="19"/>
      <c r="J134" s="67"/>
      <c r="K134" s="67"/>
      <c r="L134" s="67"/>
      <c r="M134" s="67"/>
    </row>
    <row r="135" spans="7:13" x14ac:dyDescent="0.35">
      <c r="G135" s="19"/>
      <c r="H135" s="19"/>
      <c r="I135" s="19"/>
      <c r="J135" s="67"/>
      <c r="K135" s="67"/>
      <c r="L135" s="67"/>
      <c r="M135" s="67"/>
    </row>
    <row r="136" spans="7:13" x14ac:dyDescent="0.35">
      <c r="G136" s="19"/>
      <c r="H136" s="19"/>
      <c r="I136" s="19"/>
      <c r="J136" s="67"/>
      <c r="K136" s="67"/>
      <c r="L136" s="67"/>
      <c r="M136" s="67"/>
    </row>
    <row r="137" spans="7:13" x14ac:dyDescent="0.35">
      <c r="G137" s="19"/>
      <c r="H137" s="19"/>
      <c r="I137" s="19"/>
      <c r="J137" s="67"/>
      <c r="K137" s="67"/>
      <c r="L137" s="67"/>
      <c r="M137" s="67"/>
    </row>
    <row r="138" spans="7:13" x14ac:dyDescent="0.35">
      <c r="G138" s="19"/>
      <c r="H138" s="19"/>
      <c r="I138" s="19"/>
      <c r="J138" s="67"/>
      <c r="K138" s="67"/>
      <c r="L138" s="67"/>
      <c r="M138" s="67"/>
    </row>
    <row r="139" spans="7:13" x14ac:dyDescent="0.35">
      <c r="G139" s="19"/>
      <c r="H139" s="19"/>
      <c r="I139" s="19"/>
      <c r="J139" s="67"/>
      <c r="K139" s="67"/>
      <c r="L139" s="67"/>
      <c r="M139" s="67"/>
    </row>
    <row r="140" spans="7:13" x14ac:dyDescent="0.35">
      <c r="G140" s="19"/>
      <c r="H140" s="19"/>
      <c r="I140" s="19"/>
      <c r="J140" s="67"/>
      <c r="K140" s="67"/>
      <c r="L140" s="67"/>
      <c r="M140" s="67"/>
    </row>
    <row r="141" spans="7:13" x14ac:dyDescent="0.35">
      <c r="G141" s="19"/>
      <c r="H141" s="19"/>
      <c r="I141" s="19"/>
      <c r="J141" s="67"/>
      <c r="K141" s="67"/>
      <c r="L141" s="67"/>
      <c r="M141" s="67"/>
    </row>
    <row r="142" spans="7:13" x14ac:dyDescent="0.35">
      <c r="G142" s="19"/>
      <c r="H142" s="19"/>
      <c r="I142" s="19"/>
      <c r="J142" s="67"/>
      <c r="K142" s="67"/>
      <c r="L142" s="67"/>
      <c r="M142" s="67"/>
    </row>
    <row r="143" spans="7:13" x14ac:dyDescent="0.35">
      <c r="G143" s="19"/>
      <c r="H143" s="19"/>
      <c r="I143" s="19"/>
      <c r="J143" s="67"/>
      <c r="K143" s="67"/>
      <c r="L143" s="67"/>
      <c r="M143" s="67"/>
    </row>
    <row r="144" spans="7:13" x14ac:dyDescent="0.35">
      <c r="G144" s="19"/>
      <c r="H144" s="19"/>
      <c r="I144" s="19"/>
      <c r="J144" s="67"/>
      <c r="K144" s="67"/>
      <c r="L144" s="67"/>
      <c r="M144" s="67"/>
    </row>
    <row r="145" spans="7:13" x14ac:dyDescent="0.35">
      <c r="G145" s="19"/>
      <c r="H145" s="19"/>
      <c r="I145" s="19"/>
      <c r="J145" s="67"/>
      <c r="K145" s="67"/>
      <c r="L145" s="67"/>
      <c r="M145" s="67"/>
    </row>
    <row r="146" spans="7:13" x14ac:dyDescent="0.35">
      <c r="G146" s="19"/>
      <c r="H146" s="19"/>
      <c r="I146" s="19"/>
      <c r="J146" s="67"/>
      <c r="K146" s="67"/>
      <c r="L146" s="67"/>
      <c r="M146" s="67"/>
    </row>
    <row r="147" spans="7:13" x14ac:dyDescent="0.35">
      <c r="G147" s="19"/>
      <c r="H147" s="19"/>
      <c r="I147" s="19"/>
      <c r="J147" s="67"/>
      <c r="K147" s="67"/>
      <c r="L147" s="67"/>
      <c r="M147" s="67"/>
    </row>
    <row r="148" spans="7:13" x14ac:dyDescent="0.35">
      <c r="G148" s="19"/>
      <c r="H148" s="19"/>
      <c r="I148" s="19"/>
      <c r="J148" s="67"/>
      <c r="K148" s="67"/>
      <c r="L148" s="67"/>
      <c r="M148" s="67"/>
    </row>
    <row r="149" spans="7:13" x14ac:dyDescent="0.35">
      <c r="G149" s="19"/>
      <c r="H149" s="19"/>
      <c r="I149" s="19"/>
      <c r="J149" s="67"/>
      <c r="K149" s="67"/>
      <c r="L149" s="67"/>
      <c r="M149" s="67"/>
    </row>
    <row r="150" spans="7:13" x14ac:dyDescent="0.35">
      <c r="G150" s="19"/>
      <c r="H150" s="19"/>
      <c r="I150" s="19"/>
      <c r="J150" s="67"/>
      <c r="K150" s="67"/>
      <c r="L150" s="67"/>
      <c r="M150" s="67"/>
    </row>
    <row r="151" spans="7:13" x14ac:dyDescent="0.35">
      <c r="G151" s="19"/>
      <c r="H151" s="19"/>
      <c r="I151" s="19"/>
      <c r="J151" s="67"/>
      <c r="K151" s="67"/>
      <c r="L151" s="67"/>
      <c r="M151" s="67"/>
    </row>
    <row r="152" spans="7:13" x14ac:dyDescent="0.35">
      <c r="G152" s="19"/>
      <c r="H152" s="19"/>
      <c r="I152" s="19"/>
      <c r="J152" s="67"/>
      <c r="K152" s="67"/>
      <c r="L152" s="67"/>
      <c r="M152" s="67"/>
    </row>
    <row r="153" spans="7:13" x14ac:dyDescent="0.35">
      <c r="G153" s="19"/>
      <c r="H153" s="19"/>
      <c r="I153" s="19"/>
      <c r="J153" s="67"/>
      <c r="K153" s="67"/>
      <c r="L153" s="67"/>
      <c r="M153" s="67"/>
    </row>
    <row r="154" spans="7:13" x14ac:dyDescent="0.35">
      <c r="G154" s="19"/>
      <c r="H154" s="19"/>
      <c r="I154" s="19"/>
      <c r="J154" s="67"/>
      <c r="K154" s="67"/>
      <c r="L154" s="67"/>
      <c r="M154" s="67"/>
    </row>
    <row r="155" spans="7:13" x14ac:dyDescent="0.35">
      <c r="G155" s="19"/>
      <c r="H155" s="19"/>
      <c r="I155" s="19"/>
      <c r="J155" s="67"/>
      <c r="K155" s="67"/>
      <c r="L155" s="67"/>
      <c r="M155" s="67"/>
    </row>
    <row r="156" spans="7:13" x14ac:dyDescent="0.35">
      <c r="G156" s="19"/>
      <c r="H156" s="19"/>
      <c r="I156" s="19"/>
      <c r="J156" s="67"/>
      <c r="K156" s="67"/>
      <c r="L156" s="67"/>
      <c r="M156" s="67"/>
    </row>
    <row r="157" spans="7:13" x14ac:dyDescent="0.35">
      <c r="G157" s="19"/>
      <c r="H157" s="19"/>
      <c r="I157" s="19"/>
      <c r="J157" s="67"/>
      <c r="K157" s="67"/>
      <c r="L157" s="67"/>
      <c r="M157" s="67"/>
    </row>
    <row r="158" spans="7:13" x14ac:dyDescent="0.35">
      <c r="G158" s="19"/>
      <c r="H158" s="19"/>
      <c r="I158" s="19"/>
      <c r="J158" s="67"/>
      <c r="K158" s="67"/>
      <c r="L158" s="67"/>
      <c r="M158" s="67"/>
    </row>
    <row r="159" spans="7:13" x14ac:dyDescent="0.35">
      <c r="G159" s="19"/>
      <c r="H159" s="19"/>
      <c r="I159" s="19"/>
      <c r="J159" s="67"/>
      <c r="K159" s="67"/>
      <c r="L159" s="67"/>
      <c r="M159" s="67"/>
    </row>
    <row r="160" spans="7:13" x14ac:dyDescent="0.35">
      <c r="G160" s="19"/>
      <c r="H160" s="19"/>
      <c r="I160" s="19"/>
      <c r="J160" s="67"/>
      <c r="K160" s="67"/>
      <c r="L160" s="67"/>
      <c r="M160" s="67"/>
    </row>
    <row r="161" spans="7:13" x14ac:dyDescent="0.35">
      <c r="G161" s="19"/>
      <c r="H161" s="19"/>
      <c r="I161" s="19"/>
      <c r="J161" s="67"/>
      <c r="K161" s="67"/>
      <c r="L161" s="67"/>
      <c r="M161" s="67"/>
    </row>
    <row r="162" spans="7:13" x14ac:dyDescent="0.35">
      <c r="G162" s="19"/>
      <c r="H162" s="19"/>
      <c r="I162" s="19"/>
      <c r="J162" s="67"/>
      <c r="K162" s="67"/>
      <c r="L162" s="67"/>
      <c r="M162" s="67"/>
    </row>
    <row r="163" spans="7:13" x14ac:dyDescent="0.35">
      <c r="G163" s="19"/>
      <c r="H163" s="19"/>
      <c r="I163" s="19"/>
      <c r="J163" s="67"/>
      <c r="K163" s="67"/>
      <c r="L163" s="67"/>
      <c r="M163" s="67"/>
    </row>
    <row r="164" spans="7:13" x14ac:dyDescent="0.35">
      <c r="G164" s="19"/>
      <c r="H164" s="19"/>
      <c r="I164" s="19"/>
      <c r="J164" s="67"/>
      <c r="K164" s="67"/>
      <c r="L164" s="67"/>
      <c r="M164" s="67"/>
    </row>
    <row r="165" spans="7:13" x14ac:dyDescent="0.35">
      <c r="G165" s="19"/>
      <c r="H165" s="19"/>
      <c r="I165" s="19"/>
      <c r="J165" s="67"/>
      <c r="K165" s="67"/>
      <c r="L165" s="67"/>
      <c r="M165" s="67"/>
    </row>
    <row r="166" spans="7:13" x14ac:dyDescent="0.35">
      <c r="G166" s="19"/>
      <c r="H166" s="19"/>
      <c r="I166" s="19"/>
      <c r="J166" s="67"/>
      <c r="K166" s="67"/>
      <c r="L166" s="67"/>
      <c r="M166" s="67"/>
    </row>
    <row r="167" spans="7:13" x14ac:dyDescent="0.35">
      <c r="G167" s="19"/>
      <c r="H167" s="19"/>
      <c r="I167" s="19"/>
      <c r="J167" s="67"/>
      <c r="K167" s="67"/>
      <c r="L167" s="67"/>
      <c r="M167" s="67"/>
    </row>
    <row r="168" spans="7:13" x14ac:dyDescent="0.35">
      <c r="G168" s="19"/>
      <c r="H168" s="19"/>
      <c r="I168" s="19"/>
      <c r="J168" s="67"/>
      <c r="K168" s="67"/>
      <c r="L168" s="67"/>
      <c r="M168" s="67"/>
    </row>
    <row r="169" spans="7:13" x14ac:dyDescent="0.35">
      <c r="G169" s="19"/>
      <c r="H169" s="19"/>
      <c r="I169" s="19"/>
      <c r="J169" s="67"/>
      <c r="K169" s="67"/>
      <c r="L169" s="67"/>
      <c r="M169" s="67"/>
    </row>
    <row r="170" spans="7:13" x14ac:dyDescent="0.35">
      <c r="G170" s="19"/>
      <c r="H170" s="19"/>
      <c r="I170" s="19"/>
      <c r="J170" s="67"/>
      <c r="K170" s="67"/>
      <c r="L170" s="67"/>
      <c r="M170" s="67"/>
    </row>
    <row r="171" spans="7:13" x14ac:dyDescent="0.35">
      <c r="G171" s="19"/>
      <c r="H171" s="19"/>
      <c r="I171" s="19"/>
      <c r="J171" s="67"/>
      <c r="K171" s="67"/>
      <c r="L171" s="67"/>
      <c r="M171" s="67"/>
    </row>
    <row r="172" spans="7:13" x14ac:dyDescent="0.35">
      <c r="G172" s="19"/>
      <c r="H172" s="19"/>
      <c r="I172" s="19"/>
      <c r="J172" s="67"/>
      <c r="K172" s="67"/>
      <c r="L172" s="67"/>
      <c r="M172" s="67"/>
    </row>
    <row r="173" spans="7:13" x14ac:dyDescent="0.35">
      <c r="G173" s="19"/>
      <c r="H173" s="19"/>
      <c r="I173" s="19"/>
      <c r="J173" s="67"/>
      <c r="K173" s="67"/>
      <c r="L173" s="67"/>
      <c r="M173" s="67"/>
    </row>
    <row r="174" spans="7:13" x14ac:dyDescent="0.35">
      <c r="G174" s="19"/>
      <c r="H174" s="19"/>
      <c r="I174" s="19"/>
      <c r="J174" s="67"/>
      <c r="K174" s="67"/>
      <c r="L174" s="67"/>
      <c r="M174" s="67"/>
    </row>
    <row r="175" spans="7:13" x14ac:dyDescent="0.35">
      <c r="G175" s="19"/>
      <c r="H175" s="19"/>
      <c r="I175" s="19"/>
      <c r="J175" s="67"/>
      <c r="K175" s="67"/>
      <c r="L175" s="67"/>
      <c r="M175" s="67"/>
    </row>
    <row r="176" spans="7:13" x14ac:dyDescent="0.35">
      <c r="G176" s="19"/>
      <c r="H176" s="19"/>
      <c r="I176" s="19"/>
      <c r="J176" s="67"/>
      <c r="K176" s="67"/>
      <c r="L176" s="67"/>
      <c r="M176" s="67"/>
    </row>
    <row r="177" spans="7:13" x14ac:dyDescent="0.35">
      <c r="G177" s="19"/>
      <c r="H177" s="19"/>
      <c r="I177" s="19"/>
      <c r="J177" s="67"/>
      <c r="K177" s="67"/>
      <c r="L177" s="67"/>
      <c r="M177" s="67"/>
    </row>
    <row r="178" spans="7:13" x14ac:dyDescent="0.35">
      <c r="G178" s="19"/>
      <c r="H178" s="19"/>
      <c r="I178" s="19"/>
      <c r="J178" s="67"/>
      <c r="K178" s="67"/>
      <c r="L178" s="67"/>
      <c r="M178" s="67"/>
    </row>
    <row r="179" spans="7:13" x14ac:dyDescent="0.35">
      <c r="G179" s="19"/>
      <c r="H179" s="19"/>
      <c r="I179" s="19"/>
      <c r="J179" s="67"/>
      <c r="K179" s="67"/>
      <c r="L179" s="67"/>
      <c r="M179" s="67"/>
    </row>
    <row r="180" spans="7:13" x14ac:dyDescent="0.35">
      <c r="G180" s="19"/>
      <c r="H180" s="19"/>
      <c r="I180" s="19"/>
      <c r="J180" s="67"/>
      <c r="K180" s="67"/>
      <c r="L180" s="67"/>
      <c r="M180" s="67"/>
    </row>
    <row r="181" spans="7:13" x14ac:dyDescent="0.35">
      <c r="G181" s="19"/>
      <c r="H181" s="19"/>
      <c r="I181" s="19"/>
      <c r="J181" s="67"/>
      <c r="K181" s="67"/>
      <c r="L181" s="67"/>
      <c r="M181" s="67"/>
    </row>
    <row r="182" spans="7:13" x14ac:dyDescent="0.35">
      <c r="G182" s="19"/>
      <c r="H182" s="19"/>
      <c r="I182" s="19"/>
      <c r="J182" s="67"/>
      <c r="K182" s="67"/>
      <c r="L182" s="67"/>
      <c r="M182" s="67"/>
    </row>
    <row r="183" spans="7:13" x14ac:dyDescent="0.35">
      <c r="G183" s="19"/>
      <c r="H183" s="19"/>
      <c r="I183" s="19"/>
      <c r="J183" s="67"/>
      <c r="K183" s="67"/>
      <c r="L183" s="67"/>
      <c r="M183" s="67"/>
    </row>
    <row r="184" spans="7:13" x14ac:dyDescent="0.35">
      <c r="G184" s="19"/>
      <c r="H184" s="19"/>
      <c r="I184" s="19"/>
      <c r="J184" s="67"/>
      <c r="K184" s="67"/>
      <c r="L184" s="67"/>
      <c r="M184" s="67"/>
    </row>
    <row r="185" spans="7:13" x14ac:dyDescent="0.35">
      <c r="G185" s="19"/>
      <c r="H185" s="19"/>
      <c r="I185" s="19"/>
      <c r="J185" s="67"/>
      <c r="K185" s="67"/>
      <c r="L185" s="67"/>
      <c r="M185" s="67"/>
    </row>
    <row r="186" spans="7:13" x14ac:dyDescent="0.35">
      <c r="G186" s="19"/>
      <c r="H186" s="19"/>
      <c r="I186" s="19"/>
      <c r="J186" s="67"/>
      <c r="K186" s="67"/>
      <c r="L186" s="67"/>
      <c r="M186" s="67"/>
    </row>
    <row r="187" spans="7:13" x14ac:dyDescent="0.35">
      <c r="G187" s="19"/>
      <c r="H187" s="19"/>
      <c r="I187" s="19"/>
      <c r="J187" s="67"/>
      <c r="K187" s="67"/>
      <c r="L187" s="67"/>
      <c r="M187" s="67"/>
    </row>
    <row r="188" spans="7:13" x14ac:dyDescent="0.35">
      <c r="G188" s="19"/>
      <c r="H188" s="19"/>
      <c r="I188" s="19"/>
      <c r="J188" s="67"/>
      <c r="K188" s="67"/>
      <c r="L188" s="67"/>
      <c r="M188" s="67"/>
    </row>
    <row r="189" spans="7:13" x14ac:dyDescent="0.35">
      <c r="G189" s="19"/>
      <c r="H189" s="19"/>
      <c r="I189" s="19"/>
      <c r="J189" s="67"/>
      <c r="K189" s="67"/>
      <c r="L189" s="67"/>
      <c r="M189" s="67"/>
    </row>
    <row r="190" spans="7:13" x14ac:dyDescent="0.35">
      <c r="G190" s="19"/>
      <c r="H190" s="19"/>
      <c r="I190" s="19"/>
      <c r="J190" s="67"/>
      <c r="K190" s="67"/>
      <c r="L190" s="67"/>
      <c r="M190" s="67"/>
    </row>
    <row r="191" spans="7:13" x14ac:dyDescent="0.35">
      <c r="G191" s="19"/>
      <c r="H191" s="19"/>
      <c r="I191" s="19"/>
      <c r="J191" s="67"/>
      <c r="K191" s="67"/>
      <c r="L191" s="67"/>
      <c r="M191" s="67"/>
    </row>
    <row r="192" spans="7:13" x14ac:dyDescent="0.35">
      <c r="G192" s="19"/>
      <c r="H192" s="19"/>
      <c r="I192" s="19"/>
      <c r="J192" s="67"/>
      <c r="K192" s="67"/>
      <c r="L192" s="67"/>
      <c r="M192" s="67"/>
    </row>
    <row r="193" spans="7:13" x14ac:dyDescent="0.35">
      <c r="G193" s="19"/>
      <c r="H193" s="19"/>
      <c r="I193" s="19"/>
      <c r="J193" s="67"/>
      <c r="K193" s="67"/>
      <c r="L193" s="67"/>
      <c r="M193" s="67"/>
    </row>
    <row r="194" spans="7:13" x14ac:dyDescent="0.35">
      <c r="G194" s="19"/>
      <c r="H194" s="19"/>
      <c r="I194" s="19"/>
      <c r="J194" s="67"/>
      <c r="K194" s="67"/>
      <c r="L194" s="67"/>
      <c r="M194" s="67"/>
    </row>
    <row r="195" spans="7:13" x14ac:dyDescent="0.35">
      <c r="G195" s="19"/>
      <c r="H195" s="19"/>
      <c r="I195" s="19"/>
      <c r="J195" s="67"/>
      <c r="K195" s="67"/>
      <c r="L195" s="67"/>
      <c r="M195" s="67"/>
    </row>
    <row r="196" spans="7:13" x14ac:dyDescent="0.35">
      <c r="G196" s="19"/>
      <c r="H196" s="19"/>
      <c r="I196" s="19"/>
      <c r="J196" s="67"/>
      <c r="K196" s="67"/>
      <c r="L196" s="67"/>
      <c r="M196" s="67"/>
    </row>
    <row r="197" spans="7:13" x14ac:dyDescent="0.35">
      <c r="G197" s="19"/>
      <c r="H197" s="19"/>
      <c r="I197" s="19"/>
      <c r="J197" s="67"/>
      <c r="K197" s="67"/>
      <c r="L197" s="67"/>
      <c r="M197" s="67"/>
    </row>
    <row r="198" spans="7:13" x14ac:dyDescent="0.35">
      <c r="G198" s="19"/>
      <c r="H198" s="19"/>
      <c r="I198" s="19"/>
      <c r="J198" s="67"/>
      <c r="K198" s="67"/>
      <c r="L198" s="67"/>
      <c r="M198" s="67"/>
    </row>
    <row r="199" spans="7:13" x14ac:dyDescent="0.35">
      <c r="G199" s="19"/>
      <c r="H199" s="19"/>
      <c r="I199" s="19"/>
      <c r="J199" s="67"/>
      <c r="K199" s="67"/>
      <c r="L199" s="67"/>
      <c r="M199" s="67"/>
    </row>
    <row r="200" spans="7:13" x14ac:dyDescent="0.35">
      <c r="G200" s="19"/>
      <c r="H200" s="19"/>
      <c r="I200" s="19"/>
      <c r="J200" s="67"/>
      <c r="K200" s="67"/>
      <c r="L200" s="67"/>
      <c r="M200" s="67"/>
    </row>
    <row r="201" spans="7:13" x14ac:dyDescent="0.35">
      <c r="G201" s="19"/>
      <c r="H201" s="19"/>
      <c r="I201" s="19"/>
      <c r="J201" s="67"/>
      <c r="K201" s="67"/>
      <c r="L201" s="67"/>
      <c r="M201" s="67"/>
    </row>
    <row r="202" spans="7:13" x14ac:dyDescent="0.35">
      <c r="G202" s="19"/>
      <c r="H202" s="19"/>
      <c r="I202" s="19"/>
      <c r="J202" s="67"/>
      <c r="K202" s="67"/>
      <c r="L202" s="67"/>
      <c r="M202" s="67"/>
    </row>
    <row r="203" spans="7:13" x14ac:dyDescent="0.35">
      <c r="G203" s="19"/>
      <c r="H203" s="19"/>
      <c r="I203" s="19"/>
      <c r="J203" s="67"/>
      <c r="K203" s="67"/>
      <c r="L203" s="67"/>
      <c r="M203" s="67"/>
    </row>
    <row r="204" spans="7:13" x14ac:dyDescent="0.35">
      <c r="G204" s="19"/>
      <c r="H204" s="19"/>
      <c r="I204" s="19"/>
      <c r="J204" s="67"/>
      <c r="K204" s="67"/>
      <c r="L204" s="67"/>
      <c r="M204" s="67"/>
    </row>
    <row r="205" spans="7:13" x14ac:dyDescent="0.35">
      <c r="G205" s="19"/>
      <c r="H205" s="19"/>
      <c r="I205" s="19"/>
      <c r="J205" s="67"/>
      <c r="K205" s="67"/>
      <c r="L205" s="67"/>
      <c r="M205" s="67"/>
    </row>
    <row r="206" spans="7:13" x14ac:dyDescent="0.35">
      <c r="G206" s="19"/>
      <c r="H206" s="19"/>
      <c r="I206" s="19"/>
      <c r="J206" s="67"/>
      <c r="K206" s="67"/>
      <c r="L206" s="67"/>
      <c r="M206" s="67"/>
    </row>
    <row r="207" spans="7:13" x14ac:dyDescent="0.35">
      <c r="G207" s="19"/>
      <c r="H207" s="19"/>
      <c r="I207" s="19"/>
      <c r="J207" s="67"/>
      <c r="K207" s="67"/>
      <c r="L207" s="67"/>
      <c r="M207" s="67"/>
    </row>
    <row r="208" spans="7:13" x14ac:dyDescent="0.35">
      <c r="G208" s="19"/>
      <c r="H208" s="19"/>
      <c r="I208" s="19"/>
      <c r="J208" s="67"/>
      <c r="K208" s="67"/>
      <c r="L208" s="67"/>
      <c r="M208" s="67"/>
    </row>
    <row r="209" spans="7:13" x14ac:dyDescent="0.35">
      <c r="G209" s="19"/>
      <c r="H209" s="19"/>
      <c r="I209" s="19"/>
      <c r="J209" s="67"/>
      <c r="K209" s="67"/>
      <c r="L209" s="67"/>
      <c r="M209" s="67"/>
    </row>
    <row r="210" spans="7:13" x14ac:dyDescent="0.35">
      <c r="G210" s="19"/>
      <c r="H210" s="19"/>
      <c r="I210" s="19"/>
      <c r="J210" s="67"/>
      <c r="K210" s="67"/>
      <c r="L210" s="67"/>
      <c r="M210" s="67"/>
    </row>
    <row r="211" spans="7:13" x14ac:dyDescent="0.35">
      <c r="G211" s="19"/>
      <c r="H211" s="19"/>
      <c r="I211" s="19"/>
      <c r="J211" s="67"/>
      <c r="K211" s="67"/>
      <c r="L211" s="67"/>
      <c r="M211" s="67"/>
    </row>
    <row r="212" spans="7:13" x14ac:dyDescent="0.35">
      <c r="G212" s="19"/>
      <c r="H212" s="19"/>
      <c r="I212" s="19"/>
      <c r="J212" s="67"/>
      <c r="K212" s="67"/>
      <c r="L212" s="67"/>
      <c r="M212" s="67"/>
    </row>
    <row r="213" spans="7:13" x14ac:dyDescent="0.35">
      <c r="G213" s="19"/>
      <c r="H213" s="19"/>
      <c r="I213" s="19"/>
      <c r="J213" s="67"/>
      <c r="K213" s="67"/>
      <c r="L213" s="67"/>
      <c r="M213" s="67"/>
    </row>
    <row r="214" spans="7:13" x14ac:dyDescent="0.35">
      <c r="G214" s="19"/>
      <c r="H214" s="19"/>
      <c r="I214" s="19"/>
      <c r="J214" s="67"/>
      <c r="K214" s="67"/>
      <c r="L214" s="67"/>
      <c r="M214" s="67"/>
    </row>
    <row r="215" spans="7:13" x14ac:dyDescent="0.35">
      <c r="G215" s="19"/>
      <c r="H215" s="19"/>
      <c r="I215" s="19"/>
      <c r="J215" s="67"/>
      <c r="K215" s="67"/>
      <c r="L215" s="67"/>
      <c r="M215" s="67"/>
    </row>
    <row r="216" spans="7:13" x14ac:dyDescent="0.35">
      <c r="G216" s="19"/>
      <c r="H216" s="19"/>
      <c r="I216" s="19"/>
      <c r="J216" s="67"/>
      <c r="K216" s="67"/>
      <c r="L216" s="67"/>
      <c r="M216" s="67"/>
    </row>
    <row r="217" spans="7:13" x14ac:dyDescent="0.35">
      <c r="G217" s="19"/>
      <c r="H217" s="19"/>
      <c r="I217" s="19"/>
      <c r="J217" s="67"/>
      <c r="K217" s="67"/>
      <c r="L217" s="67"/>
      <c r="M217" s="67"/>
    </row>
    <row r="218" spans="7:13" x14ac:dyDescent="0.35">
      <c r="G218" s="19"/>
      <c r="H218" s="19"/>
      <c r="I218" s="19"/>
      <c r="J218" s="67"/>
      <c r="K218" s="67"/>
      <c r="L218" s="67"/>
      <c r="M218" s="67"/>
    </row>
    <row r="219" spans="7:13" x14ac:dyDescent="0.35">
      <c r="G219" s="19"/>
      <c r="H219" s="19"/>
      <c r="I219" s="19"/>
      <c r="J219" s="67"/>
      <c r="K219" s="67"/>
      <c r="L219" s="67"/>
      <c r="M219" s="67"/>
    </row>
    <row r="220" spans="7:13" x14ac:dyDescent="0.35">
      <c r="G220" s="19"/>
      <c r="H220" s="19"/>
      <c r="I220" s="19"/>
      <c r="J220" s="67"/>
      <c r="K220" s="67"/>
      <c r="L220" s="67"/>
      <c r="M220" s="67"/>
    </row>
    <row r="221" spans="7:13" x14ac:dyDescent="0.35">
      <c r="G221" s="19"/>
      <c r="H221" s="19"/>
      <c r="I221" s="19"/>
      <c r="J221" s="67"/>
      <c r="K221" s="67"/>
      <c r="L221" s="67"/>
      <c r="M221" s="67"/>
    </row>
    <row r="222" spans="7:13" x14ac:dyDescent="0.35">
      <c r="G222" s="19"/>
      <c r="H222" s="19"/>
      <c r="I222" s="19"/>
      <c r="J222" s="67"/>
      <c r="K222" s="67"/>
      <c r="L222" s="67"/>
      <c r="M222" s="67"/>
    </row>
    <row r="223" spans="7:13" x14ac:dyDescent="0.35">
      <c r="G223" s="19"/>
      <c r="H223" s="19"/>
      <c r="I223" s="19"/>
      <c r="J223" s="67"/>
      <c r="K223" s="67"/>
      <c r="L223" s="67"/>
      <c r="M223" s="67"/>
    </row>
    <row r="224" spans="7:13" x14ac:dyDescent="0.35">
      <c r="G224" s="19"/>
      <c r="H224" s="19"/>
      <c r="I224" s="19"/>
      <c r="J224" s="67"/>
      <c r="K224" s="67"/>
      <c r="L224" s="67"/>
      <c r="M224" s="67"/>
    </row>
    <row r="225" spans="7:13" x14ac:dyDescent="0.35">
      <c r="G225" s="19"/>
      <c r="H225" s="19"/>
      <c r="I225" s="19"/>
      <c r="J225" s="67"/>
      <c r="K225" s="67"/>
      <c r="L225" s="67"/>
      <c r="M225" s="67"/>
    </row>
    <row r="226" spans="7:13" x14ac:dyDescent="0.35">
      <c r="G226" s="19"/>
      <c r="H226" s="19"/>
      <c r="I226" s="19"/>
      <c r="J226" s="67"/>
      <c r="K226" s="67"/>
      <c r="L226" s="67"/>
      <c r="M226" s="67"/>
    </row>
    <row r="227" spans="7:13" x14ac:dyDescent="0.35">
      <c r="G227" s="19"/>
      <c r="H227" s="19"/>
      <c r="I227" s="19"/>
      <c r="J227" s="67"/>
      <c r="K227" s="67"/>
      <c r="L227" s="67"/>
      <c r="M227" s="67"/>
    </row>
    <row r="228" spans="7:13" x14ac:dyDescent="0.35">
      <c r="G228" s="19"/>
      <c r="H228" s="19"/>
      <c r="I228" s="19"/>
      <c r="J228" s="67"/>
      <c r="K228" s="67"/>
      <c r="L228" s="67"/>
      <c r="M228" s="67"/>
    </row>
    <row r="229" spans="7:13" x14ac:dyDescent="0.35">
      <c r="G229" s="19"/>
      <c r="H229" s="19"/>
      <c r="I229" s="19"/>
      <c r="J229" s="67"/>
      <c r="K229" s="67"/>
      <c r="L229" s="67"/>
      <c r="M229" s="67"/>
    </row>
    <row r="230" spans="7:13" x14ac:dyDescent="0.35">
      <c r="G230" s="19"/>
      <c r="H230" s="19"/>
      <c r="I230" s="19"/>
      <c r="J230" s="67"/>
      <c r="K230" s="67"/>
      <c r="L230" s="67"/>
      <c r="M230" s="67"/>
    </row>
    <row r="231" spans="7:13" x14ac:dyDescent="0.35">
      <c r="G231" s="19"/>
      <c r="H231" s="19"/>
      <c r="I231" s="19"/>
      <c r="J231" s="67"/>
      <c r="K231" s="67"/>
      <c r="L231" s="67"/>
      <c r="M231" s="67"/>
    </row>
    <row r="232" spans="7:13" x14ac:dyDescent="0.35">
      <c r="G232" s="19"/>
      <c r="H232" s="19"/>
      <c r="I232" s="19"/>
      <c r="J232" s="67"/>
      <c r="K232" s="67"/>
      <c r="L232" s="67"/>
      <c r="M232" s="67"/>
    </row>
    <row r="233" spans="7:13" x14ac:dyDescent="0.35">
      <c r="G233" s="19"/>
      <c r="H233" s="19"/>
      <c r="I233" s="19"/>
      <c r="J233" s="67"/>
      <c r="K233" s="67"/>
      <c r="L233" s="67"/>
      <c r="M233" s="67"/>
    </row>
    <row r="234" spans="7:13" x14ac:dyDescent="0.35">
      <c r="G234" s="19"/>
      <c r="H234" s="19"/>
      <c r="I234" s="19"/>
      <c r="J234" s="67"/>
      <c r="K234" s="67"/>
      <c r="L234" s="67"/>
      <c r="M234" s="67"/>
    </row>
    <row r="235" spans="7:13" x14ac:dyDescent="0.35">
      <c r="G235" s="19"/>
      <c r="H235" s="19"/>
      <c r="I235" s="19"/>
      <c r="J235" s="67"/>
      <c r="K235" s="67"/>
      <c r="L235" s="67"/>
      <c r="M235" s="67"/>
    </row>
    <row r="236" spans="7:13" x14ac:dyDescent="0.35">
      <c r="G236" s="19"/>
      <c r="H236" s="19"/>
      <c r="I236" s="19"/>
      <c r="J236" s="67"/>
      <c r="K236" s="67"/>
      <c r="L236" s="67"/>
      <c r="M236" s="67"/>
    </row>
    <row r="237" spans="7:13" x14ac:dyDescent="0.35">
      <c r="G237" s="19"/>
      <c r="H237" s="19"/>
      <c r="I237" s="19"/>
      <c r="J237" s="67"/>
      <c r="K237" s="67"/>
      <c r="L237" s="67"/>
      <c r="M237" s="67"/>
    </row>
    <row r="238" spans="7:13" x14ac:dyDescent="0.35">
      <c r="G238" s="19"/>
      <c r="H238" s="19"/>
      <c r="I238" s="19"/>
      <c r="J238" s="67"/>
      <c r="K238" s="67"/>
      <c r="L238" s="67"/>
      <c r="M238" s="67"/>
    </row>
    <row r="239" spans="7:13" x14ac:dyDescent="0.35">
      <c r="G239" s="19"/>
      <c r="H239" s="19"/>
      <c r="I239" s="19"/>
      <c r="J239" s="67"/>
      <c r="K239" s="67"/>
      <c r="L239" s="67"/>
      <c r="M239" s="67"/>
    </row>
    <row r="240" spans="7:13" x14ac:dyDescent="0.35">
      <c r="G240" s="19"/>
      <c r="H240" s="19"/>
      <c r="I240" s="19"/>
      <c r="J240" s="67"/>
      <c r="K240" s="67"/>
      <c r="L240" s="67"/>
      <c r="M240" s="67"/>
    </row>
    <row r="241" spans="7:13" x14ac:dyDescent="0.35">
      <c r="G241" s="19"/>
      <c r="H241" s="19"/>
      <c r="I241" s="19"/>
      <c r="J241" s="67"/>
      <c r="K241" s="67"/>
      <c r="L241" s="67"/>
      <c r="M241" s="67"/>
    </row>
    <row r="242" spans="7:13" x14ac:dyDescent="0.35">
      <c r="G242" s="19"/>
      <c r="H242" s="19"/>
      <c r="I242" s="19"/>
      <c r="J242" s="67"/>
      <c r="K242" s="67"/>
      <c r="L242" s="67"/>
      <c r="M242" s="67"/>
    </row>
    <row r="243" spans="7:13" x14ac:dyDescent="0.35">
      <c r="G243" s="19"/>
      <c r="H243" s="19"/>
      <c r="I243" s="19"/>
      <c r="J243" s="67"/>
      <c r="K243" s="67"/>
      <c r="L243" s="67"/>
      <c r="M243" s="67"/>
    </row>
    <row r="244" spans="7:13" x14ac:dyDescent="0.35">
      <c r="G244" s="19"/>
      <c r="H244" s="19"/>
      <c r="I244" s="19"/>
      <c r="J244" s="67"/>
      <c r="K244" s="67"/>
      <c r="L244" s="67"/>
      <c r="M244" s="67"/>
    </row>
    <row r="245" spans="7:13" x14ac:dyDescent="0.35">
      <c r="G245" s="19"/>
      <c r="H245" s="19"/>
      <c r="I245" s="19"/>
      <c r="J245" s="67"/>
      <c r="K245" s="67"/>
      <c r="L245" s="67"/>
      <c r="M245" s="67"/>
    </row>
    <row r="246" spans="7:13" x14ac:dyDescent="0.35">
      <c r="G246" s="19"/>
      <c r="H246" s="19"/>
      <c r="I246" s="19"/>
      <c r="J246" s="67"/>
      <c r="K246" s="67"/>
      <c r="L246" s="67"/>
      <c r="M246" s="67"/>
    </row>
    <row r="247" spans="7:13" x14ac:dyDescent="0.35">
      <c r="G247" s="19"/>
      <c r="H247" s="19"/>
      <c r="I247" s="19"/>
      <c r="J247" s="67"/>
      <c r="K247" s="67"/>
      <c r="L247" s="67"/>
      <c r="M247" s="67"/>
    </row>
    <row r="248" spans="7:13" x14ac:dyDescent="0.35">
      <c r="G248" s="19"/>
      <c r="H248" s="19"/>
      <c r="I248" s="19"/>
      <c r="J248" s="67"/>
      <c r="K248" s="67"/>
      <c r="L248" s="67"/>
      <c r="M248" s="67"/>
    </row>
    <row r="249" spans="7:13" x14ac:dyDescent="0.35">
      <c r="G249" s="19"/>
      <c r="H249" s="19"/>
      <c r="I249" s="19"/>
      <c r="J249" s="67"/>
      <c r="K249" s="67"/>
      <c r="L249" s="67"/>
      <c r="M249" s="67"/>
    </row>
    <row r="250" spans="7:13" x14ac:dyDescent="0.35">
      <c r="G250" s="19"/>
      <c r="H250" s="19"/>
      <c r="I250" s="19"/>
      <c r="J250" s="67"/>
      <c r="K250" s="67"/>
      <c r="L250" s="67"/>
      <c r="M250" s="67"/>
    </row>
    <row r="251" spans="7:13" x14ac:dyDescent="0.35">
      <c r="G251" s="19"/>
      <c r="H251" s="19"/>
      <c r="I251" s="19"/>
      <c r="J251" s="67"/>
      <c r="K251" s="67"/>
      <c r="L251" s="67"/>
      <c r="M251" s="67"/>
    </row>
    <row r="252" spans="7:13" x14ac:dyDescent="0.35">
      <c r="G252" s="19"/>
      <c r="H252" s="19"/>
      <c r="I252" s="19"/>
      <c r="J252" s="67"/>
      <c r="K252" s="67"/>
      <c r="L252" s="67"/>
      <c r="M252" s="67"/>
    </row>
    <row r="253" spans="7:13" x14ac:dyDescent="0.35">
      <c r="G253" s="19"/>
      <c r="H253" s="19"/>
      <c r="I253" s="19"/>
      <c r="J253" s="67"/>
      <c r="K253" s="67"/>
      <c r="L253" s="67"/>
      <c r="M253" s="67"/>
    </row>
    <row r="254" spans="7:13" x14ac:dyDescent="0.35">
      <c r="G254" s="19"/>
      <c r="H254" s="19"/>
      <c r="I254" s="19"/>
      <c r="J254" s="67"/>
      <c r="K254" s="67"/>
      <c r="L254" s="67"/>
      <c r="M254" s="67"/>
    </row>
    <row r="255" spans="7:13" x14ac:dyDescent="0.35">
      <c r="G255" s="19"/>
      <c r="H255" s="19"/>
      <c r="I255" s="19"/>
      <c r="J255" s="67"/>
      <c r="K255" s="67"/>
      <c r="L255" s="67"/>
      <c r="M255" s="67"/>
    </row>
    <row r="256" spans="7:13" x14ac:dyDescent="0.35">
      <c r="G256" s="19"/>
      <c r="H256" s="19"/>
      <c r="I256" s="19"/>
      <c r="J256" s="67"/>
      <c r="K256" s="67"/>
      <c r="L256" s="67"/>
      <c r="M256" s="67"/>
    </row>
    <row r="257" spans="7:13" x14ac:dyDescent="0.35">
      <c r="G257" s="19"/>
      <c r="H257" s="19"/>
      <c r="I257" s="19"/>
      <c r="J257" s="67"/>
      <c r="K257" s="67"/>
      <c r="L257" s="67"/>
      <c r="M257" s="67"/>
    </row>
    <row r="258" spans="7:13" x14ac:dyDescent="0.35">
      <c r="G258" s="19"/>
      <c r="H258" s="19"/>
      <c r="I258" s="19"/>
      <c r="J258" s="67"/>
      <c r="K258" s="67"/>
      <c r="L258" s="67"/>
      <c r="M258" s="67"/>
    </row>
  </sheetData>
  <mergeCells count="22">
    <mergeCell ref="O20:P20"/>
    <mergeCell ref="D21:D22"/>
    <mergeCell ref="O21:O22"/>
    <mergeCell ref="P21:P22"/>
    <mergeCell ref="A3:H3"/>
    <mergeCell ref="B10:J10"/>
    <mergeCell ref="B11:J11"/>
    <mergeCell ref="D14:L14"/>
    <mergeCell ref="G20:I20"/>
    <mergeCell ref="K20:M20"/>
    <mergeCell ref="G77:I77"/>
    <mergeCell ref="K77:M77"/>
    <mergeCell ref="O77:P77"/>
    <mergeCell ref="B57:D57"/>
    <mergeCell ref="B62:D62"/>
    <mergeCell ref="B67:J67"/>
    <mergeCell ref="B68:J68"/>
    <mergeCell ref="B114:D114"/>
    <mergeCell ref="B119:D119"/>
    <mergeCell ref="D78:D79"/>
    <mergeCell ref="O78:O79"/>
    <mergeCell ref="P78:P79"/>
  </mergeCells>
  <conditionalFormatting sqref="K201:M257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8:J258 J127:M127 K128:M196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7:M200 K258:M258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4:J126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4:G126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80 D28 D85" xr:uid="{A551C3EE-3580-45B2-974A-4CD683FF33CD}">
      <formula1>"per 30 days, per kWh, per kW, per kVA"</formula1>
    </dataValidation>
    <dataValidation type="list" allowBlank="1" showInputMessage="1" showErrorMessage="1" sqref="D16 D73" xr:uid="{9E82A5E0-E592-4F18-A872-631D63AB4AFD}">
      <formula1>"TOU, non-TOU"</formula1>
    </dataValidation>
    <dataValidation type="list" allowBlank="1" showInputMessage="1" showErrorMessage="1" prompt="Select Charge Unit - per 30 days, per kWh, per kW, per kVA." sqref="D39:D40 D42:D52 D96:D97 D99:D109 D90:D94 D86:D88 D81:D84 D33:D37 D29:D31 D24:D27" xr:uid="{B7230A9B-37FC-4F48-BE03-A0F34FC53CA1}">
      <formula1>"per 30 days, per kWh, per kW, per kVA"</formula1>
    </dataValidation>
    <dataValidation type="list" allowBlank="1" showInputMessage="1" showErrorMessage="1" sqref="E39:E40 E96:E97 E58 E63 E42:E53 E115 E120 E99:E110 E90:E94 E80:E88 E33:E37 E23:E31" xr:uid="{EBBD1D34-0453-45D9-A27F-DF90E8423EF3}">
      <formula1>#REF!</formula1>
    </dataValidation>
    <dataValidation type="list" allowBlank="1" showInputMessage="1" showErrorMessage="1" prompt="Select Charge Unit - monthly, per kWh, per kW" sqref="D58 D53 D63 D115 D110 D120" xr:uid="{399A4CD0-40C7-4954-83A5-22E68208950C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8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rowBreaks count="1" manualBreakCount="1">
    <brk id="65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95250</xdr:rowOff>
                  </from>
                  <to>
                    <xdr:col>15</xdr:col>
                    <xdr:colOff>857250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171450</xdr:rowOff>
                  </from>
                  <to>
                    <xdr:col>10</xdr:col>
                    <xdr:colOff>438150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73</xdr:row>
                    <xdr:rowOff>114300</xdr:rowOff>
                  </from>
                  <to>
                    <xdr:col>15</xdr:col>
                    <xdr:colOff>704850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400050</xdr:colOff>
                    <xdr:row>73</xdr:row>
                    <xdr:rowOff>171450</xdr:rowOff>
                  </from>
                  <to>
                    <xdr:col>10</xdr:col>
                    <xdr:colOff>381000</xdr:colOff>
                    <xdr:row>75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D9E8-3F42-4AB8-A6EA-BA8BAB995359}">
  <sheetPr>
    <pageSetUpPr fitToPage="1"/>
  </sheetPr>
  <dimension ref="A1:Q250"/>
  <sheetViews>
    <sheetView topLeftCell="A7" zoomScale="70" zoomScaleNormal="70" workbookViewId="0">
      <selection activeCell="B16" sqref="B16"/>
    </sheetView>
  </sheetViews>
  <sheetFormatPr defaultColWidth="9.26953125" defaultRowHeight="14.5" x14ac:dyDescent="0.35"/>
  <cols>
    <col min="1" max="1" width="1.7265625" style="228" customWidth="1"/>
    <col min="2" max="2" width="122.26953125" style="228" customWidth="1"/>
    <col min="3" max="3" width="1.54296875" style="228" customWidth="1"/>
    <col min="4" max="4" width="13.453125" style="352" bestFit="1" customWidth="1"/>
    <col min="5" max="5" width="1.7265625" style="228" customWidth="1"/>
    <col min="6" max="6" width="1.26953125" style="228" customWidth="1"/>
    <col min="7" max="7" width="12.54296875" style="228" customWidth="1"/>
    <col min="8" max="8" width="12.1796875" style="228" customWidth="1"/>
    <col min="9" max="9" width="16.26953125" style="228" bestFit="1" customWidth="1"/>
    <col min="10" max="10" width="0.7265625" style="228" customWidth="1"/>
    <col min="11" max="11" width="12" style="228" bestFit="1" customWidth="1"/>
    <col min="12" max="12" width="13.81640625" style="228" customWidth="1"/>
    <col min="13" max="13" width="16.26953125" style="228" bestFit="1" customWidth="1"/>
    <col min="14" max="14" width="2.26953125" style="228" bestFit="1" customWidth="1"/>
    <col min="15" max="15" width="13.26953125" style="228" customWidth="1"/>
    <col min="16" max="16" width="14.7265625" style="228" bestFit="1" customWidth="1"/>
    <col min="17" max="17" width="1.26953125" style="228" customWidth="1"/>
    <col min="18" max="16384" width="9.26953125" style="228"/>
  </cols>
  <sheetData>
    <row r="1" spans="1:17" ht="20" x14ac:dyDescent="0.35">
      <c r="A1" s="225"/>
      <c r="B1" s="226"/>
      <c r="C1" s="226"/>
      <c r="D1" s="227"/>
      <c r="E1" s="226"/>
      <c r="F1" s="226"/>
      <c r="G1" s="226"/>
      <c r="H1" s="226"/>
      <c r="I1" s="437"/>
      <c r="J1" s="437"/>
      <c r="K1" s="229"/>
      <c r="L1" s="229"/>
      <c r="M1" s="229"/>
      <c r="N1" s="229">
        <v>1</v>
      </c>
      <c r="O1" s="229">
        <v>1</v>
      </c>
      <c r="P1" s="229"/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J2" s="225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J3" s="225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J4" s="225"/>
    </row>
    <row r="5" spans="1:17" ht="15.5" x14ac:dyDescent="0.35">
      <c r="A5" s="225"/>
      <c r="B5" s="225"/>
      <c r="C5" s="233"/>
      <c r="D5" s="234"/>
      <c r="E5" s="233"/>
      <c r="F5" s="225"/>
      <c r="G5" s="225"/>
      <c r="H5" s="225"/>
      <c r="I5" s="225"/>
      <c r="J5" s="225"/>
    </row>
    <row r="6" spans="1:17" x14ac:dyDescent="0.35">
      <c r="A6" s="225"/>
      <c r="B6" s="225"/>
      <c r="C6" s="225"/>
      <c r="D6" s="235"/>
      <c r="E6" s="225"/>
      <c r="F6" s="225"/>
      <c r="G6" s="225"/>
      <c r="H6" s="225"/>
      <c r="I6" s="225"/>
      <c r="J6" s="225"/>
    </row>
    <row r="7" spans="1:17" x14ac:dyDescent="0.35">
      <c r="A7" s="225"/>
      <c r="B7" s="225"/>
      <c r="C7" s="225"/>
      <c r="D7" s="235"/>
      <c r="E7" s="225"/>
      <c r="F7" s="225"/>
      <c r="G7" s="225"/>
      <c r="H7" s="225"/>
      <c r="I7" s="225"/>
      <c r="J7" s="225"/>
    </row>
    <row r="8" spans="1:17" x14ac:dyDescent="0.35">
      <c r="A8" s="236"/>
      <c r="B8" s="225"/>
      <c r="C8" s="225"/>
      <c r="D8" s="235"/>
      <c r="E8" s="225"/>
      <c r="F8" s="225"/>
      <c r="G8" s="225"/>
      <c r="H8" s="225"/>
      <c r="I8" s="225"/>
      <c r="J8" s="225"/>
    </row>
    <row r="9" spans="1:17" x14ac:dyDescent="0.35">
      <c r="A9" s="237"/>
      <c r="B9" s="237"/>
      <c r="C9" s="237"/>
      <c r="D9" s="238"/>
      <c r="E9" s="237"/>
      <c r="F9" s="237"/>
      <c r="G9" s="237"/>
      <c r="H9" s="237"/>
      <c r="M9" s="229"/>
      <c r="N9" s="438"/>
      <c r="O9" s="438"/>
      <c r="P9" s="438"/>
      <c r="Q9" s="438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J10" s="531"/>
      <c r="M10" s="229"/>
      <c r="N10" s="438"/>
      <c r="O10" s="438"/>
      <c r="P10" s="438"/>
      <c r="Q10" s="438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J11" s="531"/>
      <c r="M11" s="229"/>
      <c r="N11" s="438"/>
      <c r="O11" s="439">
        <v>0.64</v>
      </c>
      <c r="P11" s="440" t="s">
        <v>42</v>
      </c>
      <c r="Q11" s="439"/>
    </row>
    <row r="12" spans="1:17" x14ac:dyDescent="0.35">
      <c r="A12" s="237"/>
      <c r="B12" s="237"/>
      <c r="C12" s="237"/>
      <c r="D12" s="238"/>
      <c r="E12" s="237"/>
      <c r="F12" s="237"/>
      <c r="G12" s="237"/>
      <c r="H12" s="237"/>
      <c r="M12" s="229"/>
      <c r="N12" s="438"/>
      <c r="O12" s="439">
        <v>0.18</v>
      </c>
      <c r="P12" s="440" t="s">
        <v>43</v>
      </c>
      <c r="Q12" s="439"/>
    </row>
    <row r="13" spans="1:17" x14ac:dyDescent="0.35">
      <c r="A13" s="237"/>
      <c r="B13" s="237"/>
      <c r="C13" s="237"/>
      <c r="D13" s="238"/>
      <c r="E13" s="237"/>
      <c r="F13" s="237"/>
      <c r="G13" s="237"/>
      <c r="H13" s="237"/>
      <c r="M13" s="229"/>
      <c r="N13" s="438"/>
      <c r="O13" s="439">
        <v>0.18</v>
      </c>
      <c r="P13" s="441" t="s">
        <v>44</v>
      </c>
      <c r="Q13" s="439"/>
    </row>
    <row r="14" spans="1:17" ht="15.5" x14ac:dyDescent="0.35">
      <c r="A14" s="237"/>
      <c r="B14" s="239" t="s">
        <v>2</v>
      </c>
      <c r="C14" s="237"/>
      <c r="D14" s="537" t="s">
        <v>64</v>
      </c>
      <c r="E14" s="537"/>
      <c r="F14" s="537"/>
      <c r="G14" s="537"/>
      <c r="H14" s="537"/>
      <c r="I14" s="537"/>
      <c r="J14" s="537"/>
      <c r="M14" s="229"/>
      <c r="N14" s="438"/>
      <c r="O14" s="438"/>
      <c r="P14" s="438"/>
      <c r="Q14" s="438"/>
    </row>
    <row r="15" spans="1:17" ht="15.5" x14ac:dyDescent="0.35">
      <c r="A15" s="237"/>
      <c r="B15" s="240"/>
      <c r="C15" s="237"/>
      <c r="D15" s="241"/>
      <c r="E15" s="241"/>
      <c r="F15" s="242"/>
      <c r="G15" s="242"/>
      <c r="H15" s="242"/>
      <c r="I15" s="242"/>
      <c r="J15" s="242"/>
      <c r="K15" s="243"/>
      <c r="L15" s="243"/>
      <c r="M15" s="242"/>
      <c r="N15" s="243"/>
      <c r="O15" s="243"/>
      <c r="P15" s="243"/>
      <c r="Q15" s="243"/>
    </row>
    <row r="16" spans="1:17" ht="15.5" x14ac:dyDescent="0.35">
      <c r="A16" s="237"/>
      <c r="B16" s="239" t="s">
        <v>4</v>
      </c>
      <c r="C16" s="237"/>
      <c r="D16" s="244" t="s">
        <v>65</v>
      </c>
      <c r="E16" s="241"/>
      <c r="F16" s="242"/>
      <c r="G16" s="442" t="s">
        <v>66</v>
      </c>
      <c r="H16" s="242"/>
      <c r="I16" s="245"/>
      <c r="J16" s="242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240"/>
      <c r="C17" s="237"/>
      <c r="D17" s="241"/>
      <c r="E17" s="241"/>
      <c r="F17" s="241"/>
      <c r="G17" s="443">
        <v>180</v>
      </c>
      <c r="H17" s="444" t="s">
        <v>67</v>
      </c>
      <c r="I17" s="241"/>
      <c r="J17" s="241"/>
    </row>
    <row r="18" spans="1:17" x14ac:dyDescent="0.35">
      <c r="A18" s="237"/>
      <c r="B18" s="249"/>
      <c r="C18" s="237"/>
      <c r="D18" s="250"/>
      <c r="E18" s="251"/>
      <c r="F18" s="237"/>
      <c r="G18" s="443">
        <v>200</v>
      </c>
      <c r="H18" s="251" t="s">
        <v>68</v>
      </c>
      <c r="I18" s="237"/>
      <c r="J18" s="237"/>
    </row>
    <row r="19" spans="1:17" x14ac:dyDescent="0.35">
      <c r="A19" s="237"/>
      <c r="B19" s="445"/>
      <c r="C19" s="237"/>
      <c r="D19" s="250" t="s">
        <v>6</v>
      </c>
      <c r="E19" s="237"/>
      <c r="F19" s="237"/>
      <c r="G19" s="446">
        <v>79000</v>
      </c>
      <c r="H19" s="444" t="s">
        <v>7</v>
      </c>
      <c r="I19" s="253"/>
      <c r="J19" s="237"/>
      <c r="M19" s="447"/>
    </row>
    <row r="20" spans="1:17" s="19" customFormat="1" x14ac:dyDescent="0.35">
      <c r="A20" s="17"/>
      <c r="B20" s="43"/>
      <c r="C20" s="17"/>
      <c r="D20" s="51"/>
      <c r="E20" s="50"/>
      <c r="F20" s="17"/>
      <c r="G20" s="533" t="s">
        <v>8</v>
      </c>
      <c r="H20" s="534"/>
      <c r="I20" s="535"/>
      <c r="J20" s="17"/>
      <c r="K20" s="533" t="s">
        <v>9</v>
      </c>
      <c r="L20" s="534"/>
      <c r="M20" s="535"/>
      <c r="N20" s="17"/>
      <c r="O20" s="533" t="s">
        <v>10</v>
      </c>
      <c r="P20" s="535"/>
      <c r="Q20" s="37"/>
    </row>
    <row r="21" spans="1:17" ht="15" customHeight="1" x14ac:dyDescent="0.35">
      <c r="A21" s="237"/>
      <c r="B21" s="254"/>
      <c r="C21" s="237"/>
      <c r="D21" s="525" t="s">
        <v>11</v>
      </c>
      <c r="E21" s="250"/>
      <c r="F21" s="237"/>
      <c r="G21" s="258" t="s">
        <v>12</v>
      </c>
      <c r="H21" s="256" t="s">
        <v>13</v>
      </c>
      <c r="I21" s="257" t="s">
        <v>14</v>
      </c>
      <c r="J21" s="237"/>
      <c r="K21" s="258" t="s">
        <v>12</v>
      </c>
      <c r="L21" s="256" t="s">
        <v>13</v>
      </c>
      <c r="M21" s="257" t="s">
        <v>14</v>
      </c>
      <c r="N21" s="237"/>
      <c r="O21" s="527" t="s">
        <v>15</v>
      </c>
      <c r="P21" s="529" t="s">
        <v>16</v>
      </c>
      <c r="Q21" s="243"/>
    </row>
    <row r="22" spans="1:17" x14ac:dyDescent="0.35">
      <c r="A22" s="237"/>
      <c r="B22" s="254"/>
      <c r="C22" s="237"/>
      <c r="D22" s="526"/>
      <c r="E22" s="250"/>
      <c r="F22" s="237"/>
      <c r="G22" s="261" t="s">
        <v>17</v>
      </c>
      <c r="H22" s="260"/>
      <c r="I22" s="260" t="s">
        <v>17</v>
      </c>
      <c r="J22" s="237"/>
      <c r="K22" s="261" t="s">
        <v>17</v>
      </c>
      <c r="L22" s="260"/>
      <c r="M22" s="260" t="s">
        <v>17</v>
      </c>
      <c r="N22" s="237"/>
      <c r="O22" s="528"/>
      <c r="P22" s="530"/>
      <c r="Q22" s="243"/>
    </row>
    <row r="23" spans="1:17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52.17</v>
      </c>
      <c r="H23" s="61">
        <v>1</v>
      </c>
      <c r="I23" s="62">
        <f t="shared" ref="I23:I30" si="0">H23*G23</f>
        <v>52.17</v>
      </c>
      <c r="J23" s="63"/>
      <c r="K23" s="60">
        <v>55.46</v>
      </c>
      <c r="L23" s="61">
        <v>1</v>
      </c>
      <c r="M23" s="62">
        <f t="shared" ref="M23:M30" si="1">L23*K23</f>
        <v>55.46</v>
      </c>
      <c r="N23" s="63"/>
      <c r="O23" s="64">
        <f t="shared" ref="O23:O52" si="2">M23-I23</f>
        <v>3.2899999999999991</v>
      </c>
      <c r="P23" s="65">
        <f t="shared" ref="P23:P52" si="3">IF(OR(I23=0,M23=0),"",(O23/I23))</f>
        <v>6.3063063063063043E-2</v>
      </c>
      <c r="Q23" s="66"/>
    </row>
    <row r="24" spans="1:17" x14ac:dyDescent="0.35">
      <c r="A24" s="237"/>
      <c r="B24" s="262" t="s">
        <v>21</v>
      </c>
      <c r="C24" s="263"/>
      <c r="D24" s="264" t="s">
        <v>19</v>
      </c>
      <c r="E24" s="263"/>
      <c r="F24" s="265"/>
      <c r="G24" s="266">
        <v>-0.47</v>
      </c>
      <c r="H24" s="364">
        <v>1</v>
      </c>
      <c r="I24" s="268">
        <f t="shared" si="0"/>
        <v>-0.47</v>
      </c>
      <c r="J24" s="265"/>
      <c r="K24" s="266">
        <v>-0.47</v>
      </c>
      <c r="L24" s="364">
        <v>1</v>
      </c>
      <c r="M24" s="268">
        <f t="shared" si="1"/>
        <v>-0.47</v>
      </c>
      <c r="N24" s="265"/>
      <c r="O24" s="269">
        <f t="shared" si="2"/>
        <v>0</v>
      </c>
      <c r="P24" s="270">
        <f t="shared" si="3"/>
        <v>0</v>
      </c>
      <c r="Q24" s="243"/>
    </row>
    <row r="25" spans="1:17" x14ac:dyDescent="0.35">
      <c r="A25" s="237"/>
      <c r="B25" s="262" t="s">
        <v>22</v>
      </c>
      <c r="C25" s="263"/>
      <c r="D25" s="264" t="s">
        <v>69</v>
      </c>
      <c r="E25" s="263"/>
      <c r="F25" s="265"/>
      <c r="G25" s="301">
        <v>-1.2999999999999999E-3</v>
      </c>
      <c r="H25" s="364">
        <f t="shared" ref="H25:H30" si="4">$G$18</f>
        <v>200</v>
      </c>
      <c r="I25" s="268">
        <f t="shared" si="0"/>
        <v>-0.26</v>
      </c>
      <c r="J25" s="265"/>
      <c r="K25" s="301">
        <v>-1.2999999999999999E-3</v>
      </c>
      <c r="L25" s="364">
        <f t="shared" ref="L25:L30" si="5">$G$18</f>
        <v>200</v>
      </c>
      <c r="M25" s="268">
        <f t="shared" si="1"/>
        <v>-0.26</v>
      </c>
      <c r="N25" s="265"/>
      <c r="O25" s="269">
        <f t="shared" si="2"/>
        <v>0</v>
      </c>
      <c r="P25" s="270">
        <f t="shared" si="3"/>
        <v>0</v>
      </c>
      <c r="Q25" s="243"/>
    </row>
    <row r="26" spans="1:17" x14ac:dyDescent="0.35">
      <c r="A26" s="237"/>
      <c r="B26" s="262" t="s">
        <v>57</v>
      </c>
      <c r="C26" s="263"/>
      <c r="D26" s="264" t="s">
        <v>69</v>
      </c>
      <c r="E26" s="263"/>
      <c r="F26" s="265"/>
      <c r="G26" s="301">
        <v>0</v>
      </c>
      <c r="H26" s="364">
        <f t="shared" si="4"/>
        <v>200</v>
      </c>
      <c r="I26" s="268">
        <f t="shared" si="0"/>
        <v>0</v>
      </c>
      <c r="J26" s="265"/>
      <c r="K26" s="301">
        <v>-0.43790000000000001</v>
      </c>
      <c r="L26" s="364">
        <f t="shared" si="5"/>
        <v>200</v>
      </c>
      <c r="M26" s="268">
        <f t="shared" si="1"/>
        <v>-87.58</v>
      </c>
      <c r="N26" s="265"/>
      <c r="O26" s="269">
        <f t="shared" si="2"/>
        <v>-87.58</v>
      </c>
      <c r="P26" s="270" t="str">
        <f t="shared" si="3"/>
        <v/>
      </c>
      <c r="Q26" s="243"/>
    </row>
    <row r="27" spans="1:17" x14ac:dyDescent="0.35">
      <c r="A27" s="237"/>
      <c r="B27" s="262" t="s">
        <v>24</v>
      </c>
      <c r="C27" s="263"/>
      <c r="D27" s="264" t="s">
        <v>69</v>
      </c>
      <c r="E27" s="263"/>
      <c r="F27" s="265"/>
      <c r="G27" s="363">
        <v>0</v>
      </c>
      <c r="H27" s="364">
        <f t="shared" si="4"/>
        <v>200</v>
      </c>
      <c r="I27" s="268">
        <f t="shared" si="0"/>
        <v>0</v>
      </c>
      <c r="J27" s="265"/>
      <c r="K27" s="301">
        <v>-6.2100000000000002E-2</v>
      </c>
      <c r="L27" s="364">
        <f t="shared" si="5"/>
        <v>200</v>
      </c>
      <c r="M27" s="268">
        <f t="shared" si="1"/>
        <v>-12.42</v>
      </c>
      <c r="N27" s="265"/>
      <c r="O27" s="269">
        <f t="shared" si="2"/>
        <v>-12.42</v>
      </c>
      <c r="P27" s="270" t="str">
        <f t="shared" si="3"/>
        <v/>
      </c>
      <c r="Q27" s="243"/>
    </row>
    <row r="28" spans="1:17" x14ac:dyDescent="0.35">
      <c r="A28" s="237"/>
      <c r="B28" s="262" t="s">
        <v>25</v>
      </c>
      <c r="C28" s="263"/>
      <c r="D28" s="264" t="s">
        <v>69</v>
      </c>
      <c r="E28" s="263"/>
      <c r="F28" s="265"/>
      <c r="G28" s="301">
        <v>-0.36580000000000001</v>
      </c>
      <c r="H28" s="364">
        <f t="shared" si="4"/>
        <v>200</v>
      </c>
      <c r="I28" s="268">
        <f t="shared" si="0"/>
        <v>-73.16</v>
      </c>
      <c r="J28" s="265"/>
      <c r="K28" s="301">
        <v>0</v>
      </c>
      <c r="L28" s="364">
        <f t="shared" si="5"/>
        <v>200</v>
      </c>
      <c r="M28" s="268">
        <f t="shared" si="1"/>
        <v>0</v>
      </c>
      <c r="N28" s="265"/>
      <c r="O28" s="269">
        <f t="shared" si="2"/>
        <v>73.16</v>
      </c>
      <c r="P28" s="270" t="str">
        <f t="shared" si="3"/>
        <v/>
      </c>
      <c r="Q28" s="243"/>
    </row>
    <row r="29" spans="1:17" x14ac:dyDescent="0.35">
      <c r="A29" s="237"/>
      <c r="B29" s="262" t="s">
        <v>70</v>
      </c>
      <c r="C29" s="263"/>
      <c r="D29" s="264" t="s">
        <v>69</v>
      </c>
      <c r="E29" s="263"/>
      <c r="F29" s="265"/>
      <c r="G29" s="301">
        <v>-6.9900000000000004E-2</v>
      </c>
      <c r="H29" s="364">
        <f t="shared" si="4"/>
        <v>200</v>
      </c>
      <c r="I29" s="268">
        <f t="shared" si="0"/>
        <v>-13.98</v>
      </c>
      <c r="J29" s="265"/>
      <c r="K29" s="301">
        <v>-6.9900000000000004E-2</v>
      </c>
      <c r="L29" s="364">
        <f t="shared" si="5"/>
        <v>200</v>
      </c>
      <c r="M29" s="268">
        <f t="shared" si="1"/>
        <v>-13.98</v>
      </c>
      <c r="N29" s="265"/>
      <c r="O29" s="269">
        <f t="shared" si="2"/>
        <v>0</v>
      </c>
      <c r="P29" s="270">
        <f t="shared" si="3"/>
        <v>0</v>
      </c>
      <c r="Q29" s="243"/>
    </row>
    <row r="30" spans="1:17" x14ac:dyDescent="0.35">
      <c r="A30" s="237"/>
      <c r="B30" s="262" t="s">
        <v>26</v>
      </c>
      <c r="C30" s="263"/>
      <c r="D30" s="264" t="s">
        <v>69</v>
      </c>
      <c r="E30" s="263"/>
      <c r="F30" s="265"/>
      <c r="G30" s="301">
        <v>-5.0000000000000001E-4</v>
      </c>
      <c r="H30" s="364">
        <f t="shared" si="4"/>
        <v>200</v>
      </c>
      <c r="I30" s="268">
        <f t="shared" si="0"/>
        <v>-0.1</v>
      </c>
      <c r="J30" s="265"/>
      <c r="K30" s="301">
        <v>-5.0000000000000001E-4</v>
      </c>
      <c r="L30" s="364">
        <f t="shared" si="5"/>
        <v>200</v>
      </c>
      <c r="M30" s="268">
        <f t="shared" si="1"/>
        <v>-0.1</v>
      </c>
      <c r="N30" s="265"/>
      <c r="O30" s="269">
        <f t="shared" si="2"/>
        <v>0</v>
      </c>
      <c r="P30" s="270">
        <f t="shared" si="3"/>
        <v>0</v>
      </c>
      <c r="Q30" s="243"/>
    </row>
    <row r="31" spans="1:17" x14ac:dyDescent="0.35">
      <c r="A31" s="237"/>
      <c r="B31" s="262" t="s">
        <v>27</v>
      </c>
      <c r="C31" s="263"/>
      <c r="D31" s="264" t="s">
        <v>69</v>
      </c>
      <c r="E31" s="263"/>
      <c r="F31" s="265"/>
      <c r="G31" s="105">
        <v>8.3774999999999995</v>
      </c>
      <c r="H31" s="364">
        <f t="shared" ref="H31" si="6">$G$18</f>
        <v>200</v>
      </c>
      <c r="I31" s="274">
        <f>H31*G31</f>
        <v>1675.5</v>
      </c>
      <c r="J31" s="265"/>
      <c r="K31" s="105">
        <v>8.9061000000000003</v>
      </c>
      <c r="L31" s="364">
        <f t="shared" ref="L31" si="7">$G$18</f>
        <v>200</v>
      </c>
      <c r="M31" s="274">
        <f>L31*K31</f>
        <v>1781.22</v>
      </c>
      <c r="N31" s="265"/>
      <c r="O31" s="269">
        <f t="shared" si="2"/>
        <v>105.72000000000003</v>
      </c>
      <c r="P31" s="270">
        <f t="shared" si="3"/>
        <v>6.3097582811101185E-2</v>
      </c>
      <c r="Q31" s="243"/>
    </row>
    <row r="32" spans="1:17" x14ac:dyDescent="0.35">
      <c r="A32" s="237"/>
      <c r="B32" s="181" t="s">
        <v>29</v>
      </c>
      <c r="C32" s="411"/>
      <c r="D32" s="412"/>
      <c r="E32" s="411"/>
      <c r="F32" s="413"/>
      <c r="G32" s="414"/>
      <c r="H32" s="415"/>
      <c r="I32" s="416">
        <f>SUM(I23:I31)</f>
        <v>1639.7</v>
      </c>
      <c r="J32" s="413"/>
      <c r="K32" s="414"/>
      <c r="L32" s="415"/>
      <c r="M32" s="416">
        <f>SUM(M23:M31)</f>
        <v>1721.8700000000001</v>
      </c>
      <c r="N32" s="413"/>
      <c r="O32" s="417">
        <f t="shared" si="2"/>
        <v>82.170000000000073</v>
      </c>
      <c r="P32" s="418">
        <f t="shared" si="3"/>
        <v>5.0112825516862886E-2</v>
      </c>
      <c r="Q32" s="243"/>
    </row>
    <row r="33" spans="1:17" x14ac:dyDescent="0.35">
      <c r="A33" s="237"/>
      <c r="B33" s="68" t="s">
        <v>30</v>
      </c>
      <c r="C33" s="265"/>
      <c r="D33" s="264" t="s">
        <v>28</v>
      </c>
      <c r="E33" s="265"/>
      <c r="F33" s="265"/>
      <c r="G33" s="272">
        <f>$G$52</f>
        <v>9.6699999999999994E-2</v>
      </c>
      <c r="H33" s="286">
        <f>$G$19*(1+G65)-$G$19</f>
        <v>2330.5</v>
      </c>
      <c r="I33" s="274">
        <f>H33*G33</f>
        <v>225.35934999999998</v>
      </c>
      <c r="J33" s="265"/>
      <c r="K33" s="272">
        <f>+RESIDENTIAL!$G$52</f>
        <v>9.6699999999999994E-2</v>
      </c>
      <c r="L33" s="286">
        <f>$G$19*(1+K65)-$G$19</f>
        <v>2330.5</v>
      </c>
      <c r="M33" s="274">
        <f>L33*K33</f>
        <v>225.35934999999998</v>
      </c>
      <c r="N33" s="265"/>
      <c r="O33" s="269">
        <f t="shared" si="2"/>
        <v>0</v>
      </c>
      <c r="P33" s="270">
        <f t="shared" si="3"/>
        <v>0</v>
      </c>
      <c r="Q33" s="243"/>
    </row>
    <row r="34" spans="1:17" s="19" customFormat="1" x14ac:dyDescent="0.35">
      <c r="A34" s="17"/>
      <c r="B34" s="74" t="str">
        <f>+RESIDENTIAL!$B$34</f>
        <v>Rate Rider for Disposition of Deferral/Variance Accounts (2021) - effective until December 31, 2023</v>
      </c>
      <c r="C34" s="58"/>
      <c r="D34" s="59" t="s">
        <v>69</v>
      </c>
      <c r="E34" s="58"/>
      <c r="F34" s="25"/>
      <c r="G34" s="89">
        <v>0</v>
      </c>
      <c r="H34" s="73">
        <f t="shared" ref="H34:H36" si="8">$G$18</f>
        <v>200</v>
      </c>
      <c r="I34" s="274">
        <f t="shared" ref="I34:I37" si="9">H34*G34</f>
        <v>0</v>
      </c>
      <c r="J34" s="63"/>
      <c r="K34" s="448">
        <v>0.89959999999999996</v>
      </c>
      <c r="L34" s="73">
        <f t="shared" ref="L34:L36" si="10">$G$18</f>
        <v>200</v>
      </c>
      <c r="M34" s="71">
        <f>L34*K34</f>
        <v>179.92</v>
      </c>
      <c r="N34" s="63"/>
      <c r="O34" s="269">
        <f t="shared" si="2"/>
        <v>179.92</v>
      </c>
      <c r="P34" s="270" t="str">
        <f t="shared" si="3"/>
        <v/>
      </c>
      <c r="Q34" s="66"/>
    </row>
    <row r="35" spans="1:17" s="19" customFormat="1" x14ac:dyDescent="0.35">
      <c r="A35" s="17"/>
      <c r="B35" s="74" t="s">
        <v>71</v>
      </c>
      <c r="C35" s="58"/>
      <c r="D35" s="59" t="s">
        <v>69</v>
      </c>
      <c r="E35" s="58"/>
      <c r="F35" s="25"/>
      <c r="G35" s="89">
        <v>0</v>
      </c>
      <c r="H35" s="73">
        <f t="shared" si="8"/>
        <v>200</v>
      </c>
      <c r="I35" s="274">
        <f t="shared" si="9"/>
        <v>0</v>
      </c>
      <c r="J35" s="63"/>
      <c r="K35" s="448">
        <v>0.3679</v>
      </c>
      <c r="L35" s="73">
        <f t="shared" si="10"/>
        <v>200</v>
      </c>
      <c r="M35" s="71">
        <f>L35*K35</f>
        <v>73.58</v>
      </c>
      <c r="N35" s="63"/>
      <c r="O35" s="269">
        <f t="shared" si="2"/>
        <v>73.58</v>
      </c>
      <c r="P35" s="270" t="str">
        <f t="shared" si="3"/>
        <v/>
      </c>
      <c r="Q35" s="66"/>
    </row>
    <row r="36" spans="1:17" s="19" customFormat="1" ht="13.5" customHeight="1" x14ac:dyDescent="0.35">
      <c r="A36" s="17"/>
      <c r="B36" s="74" t="str">
        <f>+RESIDENTIAL!$B$35</f>
        <v>Rate Rider for Disposition of Capacity Based Recovery Account (2021) - Applicable only for Class B Customers - effective until December 31, 2023</v>
      </c>
      <c r="C36" s="58"/>
      <c r="D36" s="59" t="s">
        <v>69</v>
      </c>
      <c r="E36" s="58"/>
      <c r="F36" s="25"/>
      <c r="G36" s="89">
        <v>0</v>
      </c>
      <c r="H36" s="73">
        <f t="shared" si="8"/>
        <v>200</v>
      </c>
      <c r="I36" s="274">
        <f t="shared" si="9"/>
        <v>0</v>
      </c>
      <c r="J36" s="63"/>
      <c r="K36" s="448">
        <v>-5.7799999999999997E-2</v>
      </c>
      <c r="L36" s="73">
        <f t="shared" si="10"/>
        <v>200</v>
      </c>
      <c r="M36" s="71">
        <f>L36*K36</f>
        <v>-11.559999999999999</v>
      </c>
      <c r="N36" s="63"/>
      <c r="O36" s="269">
        <f t="shared" si="2"/>
        <v>-11.559999999999999</v>
      </c>
      <c r="P36" s="270" t="str">
        <f t="shared" si="3"/>
        <v/>
      </c>
      <c r="Q36" s="66"/>
    </row>
    <row r="37" spans="1:17" s="19" customFormat="1" x14ac:dyDescent="0.35">
      <c r="A37" s="17"/>
      <c r="B37" s="74" t="str">
        <f>+RESIDENTIAL!$B$36</f>
        <v>Rate Rider for Disposition of Global Adjustment Account (2021) - Applicable only for Non-RPP Customers - effective until December 31, 2023</v>
      </c>
      <c r="C37" s="58"/>
      <c r="D37" s="59" t="s">
        <v>28</v>
      </c>
      <c r="E37" s="58"/>
      <c r="F37" s="25"/>
      <c r="G37" s="89">
        <v>0</v>
      </c>
      <c r="H37" s="73">
        <f>+$G$19</f>
        <v>79000</v>
      </c>
      <c r="I37" s="274">
        <f t="shared" si="9"/>
        <v>0</v>
      </c>
      <c r="J37" s="63"/>
      <c r="K37" s="89">
        <v>-2.5100000000000001E-3</v>
      </c>
      <c r="L37" s="73">
        <f>+$G$19</f>
        <v>79000</v>
      </c>
      <c r="M37" s="71">
        <f t="shared" ref="M37" si="11">L37*K37</f>
        <v>-198.29</v>
      </c>
      <c r="N37" s="63"/>
      <c r="O37" s="269">
        <f t="shared" si="2"/>
        <v>-198.29</v>
      </c>
      <c r="P37" s="270" t="str">
        <f t="shared" si="3"/>
        <v/>
      </c>
      <c r="Q37" s="66"/>
    </row>
    <row r="38" spans="1:17" x14ac:dyDescent="0.35">
      <c r="A38" s="237"/>
      <c r="B38" s="420" t="s">
        <v>34</v>
      </c>
      <c r="C38" s="421"/>
      <c r="D38" s="422"/>
      <c r="E38" s="421"/>
      <c r="F38" s="413"/>
      <c r="G38" s="423"/>
      <c r="H38" s="424"/>
      <c r="I38" s="425">
        <f>SUM(I33:I37)+I32</f>
        <v>1865.05935</v>
      </c>
      <c r="J38" s="413"/>
      <c r="K38" s="423"/>
      <c r="L38" s="424"/>
      <c r="M38" s="425">
        <f>SUM(M33:M37)+M32</f>
        <v>1990.8793500000002</v>
      </c>
      <c r="N38" s="413"/>
      <c r="O38" s="417">
        <f t="shared" si="2"/>
        <v>125.82000000000016</v>
      </c>
      <c r="P38" s="418">
        <f t="shared" si="3"/>
        <v>6.746166013430091E-2</v>
      </c>
      <c r="Q38" s="243"/>
    </row>
    <row r="39" spans="1:17" x14ac:dyDescent="0.35">
      <c r="A39" s="237"/>
      <c r="B39" s="294" t="s">
        <v>35</v>
      </c>
      <c r="C39" s="265"/>
      <c r="D39" s="264" t="s">
        <v>72</v>
      </c>
      <c r="E39" s="265"/>
      <c r="F39" s="265"/>
      <c r="G39" s="105">
        <v>3.4290613280601145</v>
      </c>
      <c r="H39" s="295">
        <f>+$G$17</f>
        <v>180</v>
      </c>
      <c r="I39" s="274">
        <f>H39*G39</f>
        <v>617.23103905082064</v>
      </c>
      <c r="J39" s="265"/>
      <c r="K39" s="105">
        <v>3.8111999999999999</v>
      </c>
      <c r="L39" s="295">
        <f>+$G$17</f>
        <v>180</v>
      </c>
      <c r="M39" s="274">
        <f>L39*K39</f>
        <v>686.01599999999996</v>
      </c>
      <c r="N39" s="265"/>
      <c r="O39" s="269">
        <f t="shared" si="2"/>
        <v>68.784960949179322</v>
      </c>
      <c r="P39" s="270">
        <f t="shared" si="3"/>
        <v>0.11144118911284338</v>
      </c>
      <c r="Q39" s="243"/>
    </row>
    <row r="40" spans="1:17" x14ac:dyDescent="0.35">
      <c r="A40" s="237"/>
      <c r="B40" s="296" t="s">
        <v>36</v>
      </c>
      <c r="C40" s="265"/>
      <c r="D40" s="264" t="s">
        <v>72</v>
      </c>
      <c r="E40" s="265"/>
      <c r="F40" s="265"/>
      <c r="G40" s="105">
        <v>2.2402740504106933</v>
      </c>
      <c r="H40" s="295">
        <f>+$G$17</f>
        <v>180</v>
      </c>
      <c r="I40" s="274">
        <f>H40*G40</f>
        <v>403.2493290739248</v>
      </c>
      <c r="J40" s="265"/>
      <c r="K40" s="105">
        <v>2.3700999999999999</v>
      </c>
      <c r="L40" s="295">
        <f>+$G$17</f>
        <v>180</v>
      </c>
      <c r="M40" s="274">
        <f>L40*K40</f>
        <v>426.61799999999999</v>
      </c>
      <c r="N40" s="265"/>
      <c r="O40" s="269">
        <f t="shared" si="2"/>
        <v>23.368670926075197</v>
      </c>
      <c r="P40" s="270">
        <f t="shared" si="3"/>
        <v>5.7950923265618591E-2</v>
      </c>
      <c r="Q40" s="243"/>
    </row>
    <row r="41" spans="1:17" x14ac:dyDescent="0.35">
      <c r="A41" s="237"/>
      <c r="B41" s="420" t="s">
        <v>37</v>
      </c>
      <c r="C41" s="411"/>
      <c r="D41" s="426"/>
      <c r="E41" s="411"/>
      <c r="F41" s="427"/>
      <c r="G41" s="428"/>
      <c r="H41" s="449"/>
      <c r="I41" s="425">
        <f>SUM(I38:I40)</f>
        <v>2885.5397181247454</v>
      </c>
      <c r="J41" s="427"/>
      <c r="K41" s="428"/>
      <c r="L41" s="449"/>
      <c r="M41" s="425">
        <f>SUM(M38:M40)</f>
        <v>3103.5133500000002</v>
      </c>
      <c r="N41" s="427"/>
      <c r="O41" s="417">
        <f t="shared" si="2"/>
        <v>217.9736318752548</v>
      </c>
      <c r="P41" s="418">
        <f t="shared" si="3"/>
        <v>7.5539986681213145E-2</v>
      </c>
      <c r="Q41" s="243"/>
    </row>
    <row r="42" spans="1:17" x14ac:dyDescent="0.35">
      <c r="A42" s="237"/>
      <c r="B42" s="262" t="s">
        <v>59</v>
      </c>
      <c r="C42" s="263"/>
      <c r="D42" s="264" t="s">
        <v>28</v>
      </c>
      <c r="E42" s="263"/>
      <c r="F42" s="265"/>
      <c r="G42" s="301">
        <f>+RESIDENTIAL!$G$42</f>
        <v>3.0000000000000001E-3</v>
      </c>
      <c r="H42" s="364">
        <f>+$G$19*(1+G65)</f>
        <v>81330.5</v>
      </c>
      <c r="I42" s="268">
        <f>G42*H42</f>
        <v>243.9915</v>
      </c>
      <c r="J42" s="265"/>
      <c r="K42" s="301">
        <f>G42</f>
        <v>3.0000000000000001E-3</v>
      </c>
      <c r="L42" s="450">
        <f>+$G$19*(1+K65)</f>
        <v>81330.5</v>
      </c>
      <c r="M42" s="268">
        <f t="shared" ref="M42:M52" si="12">L42*K42</f>
        <v>243.9915</v>
      </c>
      <c r="N42" s="265"/>
      <c r="O42" s="269">
        <f t="shared" si="2"/>
        <v>0</v>
      </c>
      <c r="P42" s="270">
        <f t="shared" si="3"/>
        <v>0</v>
      </c>
      <c r="Q42" s="243"/>
    </row>
    <row r="43" spans="1:17" x14ac:dyDescent="0.35">
      <c r="A43" s="237"/>
      <c r="B43" s="262" t="s">
        <v>60</v>
      </c>
      <c r="C43" s="263"/>
      <c r="D43" s="264" t="s">
        <v>28</v>
      </c>
      <c r="E43" s="263"/>
      <c r="F43" s="265"/>
      <c r="G43" s="301">
        <f>+RESIDENTIAL!$G$43</f>
        <v>5.0000000000000001E-4</v>
      </c>
      <c r="H43" s="364">
        <f>+H42</f>
        <v>81330.5</v>
      </c>
      <c r="I43" s="268">
        <f t="shared" ref="I43:I52" si="13">H43*G43</f>
        <v>40.66525</v>
      </c>
      <c r="J43" s="265"/>
      <c r="K43" s="301">
        <f t="shared" ref="K43:K52" si="14">G43</f>
        <v>5.0000000000000001E-4</v>
      </c>
      <c r="L43" s="450">
        <f>+L42</f>
        <v>81330.5</v>
      </c>
      <c r="M43" s="268">
        <f t="shared" si="12"/>
        <v>40.66525</v>
      </c>
      <c r="N43" s="265"/>
      <c r="O43" s="269">
        <f t="shared" si="2"/>
        <v>0</v>
      </c>
      <c r="P43" s="270">
        <f t="shared" si="3"/>
        <v>0</v>
      </c>
      <c r="Q43" s="243"/>
    </row>
    <row r="44" spans="1:17" x14ac:dyDescent="0.35">
      <c r="A44" s="237"/>
      <c r="B44" s="263" t="s">
        <v>40</v>
      </c>
      <c r="C44" s="263"/>
      <c r="D44" s="264" t="s">
        <v>28</v>
      </c>
      <c r="E44" s="263"/>
      <c r="F44" s="265"/>
      <c r="G44" s="301">
        <f>+RESIDENTIAL!$G$44</f>
        <v>4.0000000000000002E-4</v>
      </c>
      <c r="H44" s="364">
        <f>+H42</f>
        <v>81330.5</v>
      </c>
      <c r="I44" s="268">
        <f t="shared" si="13"/>
        <v>32.532200000000003</v>
      </c>
      <c r="J44" s="265"/>
      <c r="K44" s="301">
        <f t="shared" si="14"/>
        <v>4.0000000000000002E-4</v>
      </c>
      <c r="L44" s="450">
        <f>+L42</f>
        <v>81330.5</v>
      </c>
      <c r="M44" s="268">
        <f t="shared" si="12"/>
        <v>32.532200000000003</v>
      </c>
      <c r="N44" s="265"/>
      <c r="O44" s="269">
        <f t="shared" si="2"/>
        <v>0</v>
      </c>
      <c r="P44" s="270">
        <f t="shared" si="3"/>
        <v>0</v>
      </c>
      <c r="Q44" s="243"/>
    </row>
    <row r="45" spans="1:17" x14ac:dyDescent="0.35">
      <c r="A45" s="237"/>
      <c r="B45" s="263" t="s">
        <v>61</v>
      </c>
      <c r="C45" s="263"/>
      <c r="D45" s="264" t="s">
        <v>19</v>
      </c>
      <c r="E45" s="263"/>
      <c r="F45" s="265"/>
      <c r="G45" s="303">
        <f>+RESIDENTIAL!$G$45</f>
        <v>0.25</v>
      </c>
      <c r="H45" s="271">
        <v>1</v>
      </c>
      <c r="I45" s="274">
        <f t="shared" si="13"/>
        <v>0.25</v>
      </c>
      <c r="J45" s="265"/>
      <c r="K45" s="303">
        <f t="shared" si="14"/>
        <v>0.25</v>
      </c>
      <c r="L45" s="271">
        <v>1</v>
      </c>
      <c r="M45" s="274">
        <f t="shared" si="12"/>
        <v>0.25</v>
      </c>
      <c r="N45" s="265"/>
      <c r="O45" s="269">
        <f t="shared" si="2"/>
        <v>0</v>
      </c>
      <c r="P45" s="270">
        <f t="shared" si="3"/>
        <v>0</v>
      </c>
      <c r="Q45" s="243"/>
    </row>
    <row r="46" spans="1:17" s="19" customFormat="1" x14ac:dyDescent="0.35">
      <c r="A46" s="17"/>
      <c r="B46" s="58" t="s">
        <v>42</v>
      </c>
      <c r="C46" s="58"/>
      <c r="D46" s="59" t="s">
        <v>28</v>
      </c>
      <c r="E46" s="58"/>
      <c r="F46" s="25"/>
      <c r="G46" s="105">
        <f>+RESIDENTIAL!$G$46</f>
        <v>8.2000000000000003E-2</v>
      </c>
      <c r="H46" s="90">
        <f>D68*$G$19</f>
        <v>50560</v>
      </c>
      <c r="I46" s="71">
        <f t="shared" si="13"/>
        <v>4145.92</v>
      </c>
      <c r="J46" s="63"/>
      <c r="K46" s="301">
        <f t="shared" si="14"/>
        <v>8.2000000000000003E-2</v>
      </c>
      <c r="L46" s="90">
        <f>+$H$46</f>
        <v>50560</v>
      </c>
      <c r="M46" s="71">
        <f t="shared" si="12"/>
        <v>4145.92</v>
      </c>
      <c r="N46" s="63"/>
      <c r="O46" s="64">
        <f t="shared" si="2"/>
        <v>0</v>
      </c>
      <c r="P46" s="65">
        <f t="shared" si="3"/>
        <v>0</v>
      </c>
      <c r="Q46" s="66"/>
    </row>
    <row r="47" spans="1:17" s="19" customFormat="1" x14ac:dyDescent="0.35">
      <c r="A47" s="17"/>
      <c r="B47" s="58" t="s">
        <v>43</v>
      </c>
      <c r="C47" s="58"/>
      <c r="D47" s="59" t="s">
        <v>28</v>
      </c>
      <c r="E47" s="58"/>
      <c r="F47" s="25"/>
      <c r="G47" s="105">
        <f>+RESIDENTIAL!$G$47</f>
        <v>0.113</v>
      </c>
      <c r="H47" s="90">
        <f t="shared" ref="H47:H48" si="15">D69*$G$19</f>
        <v>14220</v>
      </c>
      <c r="I47" s="71">
        <f t="shared" si="13"/>
        <v>1606.8600000000001</v>
      </c>
      <c r="J47" s="63"/>
      <c r="K47" s="301">
        <f t="shared" si="14"/>
        <v>0.113</v>
      </c>
      <c r="L47" s="90">
        <f>+$H$47</f>
        <v>14220</v>
      </c>
      <c r="M47" s="71">
        <f t="shared" si="12"/>
        <v>1606.8600000000001</v>
      </c>
      <c r="N47" s="63"/>
      <c r="O47" s="64">
        <f t="shared" si="2"/>
        <v>0</v>
      </c>
      <c r="P47" s="65">
        <f t="shared" si="3"/>
        <v>0</v>
      </c>
      <c r="Q47" s="66"/>
    </row>
    <row r="48" spans="1:17" s="19" customFormat="1" x14ac:dyDescent="0.35">
      <c r="A48" s="17"/>
      <c r="B48" s="58" t="s">
        <v>44</v>
      </c>
      <c r="C48" s="58"/>
      <c r="D48" s="59" t="s">
        <v>28</v>
      </c>
      <c r="E48" s="58"/>
      <c r="F48" s="25"/>
      <c r="G48" s="105">
        <f>+RESIDENTIAL!$G$48</f>
        <v>0.17</v>
      </c>
      <c r="H48" s="90">
        <f t="shared" si="15"/>
        <v>14220</v>
      </c>
      <c r="I48" s="71">
        <f t="shared" si="13"/>
        <v>2417.4</v>
      </c>
      <c r="J48" s="63"/>
      <c r="K48" s="301">
        <f t="shared" si="14"/>
        <v>0.17</v>
      </c>
      <c r="L48" s="90">
        <f>+$H$48</f>
        <v>14220</v>
      </c>
      <c r="M48" s="71">
        <f t="shared" si="12"/>
        <v>2417.4</v>
      </c>
      <c r="N48" s="63"/>
      <c r="O48" s="64">
        <f t="shared" si="2"/>
        <v>0</v>
      </c>
      <c r="P48" s="65">
        <f t="shared" si="3"/>
        <v>0</v>
      </c>
      <c r="Q48" s="66"/>
    </row>
    <row r="49" spans="1:17" s="19" customFormat="1" x14ac:dyDescent="0.35">
      <c r="A49" s="17"/>
      <c r="B49" s="58" t="s">
        <v>45</v>
      </c>
      <c r="C49" s="58"/>
      <c r="D49" s="59" t="s">
        <v>28</v>
      </c>
      <c r="E49" s="58"/>
      <c r="F49" s="25"/>
      <c r="G49" s="105">
        <f>+RESIDENTIAL!$G$49</f>
        <v>9.8000000000000004E-2</v>
      </c>
      <c r="H49" s="90">
        <f>IF(AND($N$1=1, $G$19&gt;=750), 750, IF(AND($N$1=1, AND($G$19&lt;750, $G$19&gt;=0)), $G$19, IF(AND($N$1=2, $G$19&gt;=750), 750, IF(AND($N$1=2, AND($G$19&lt;750, $G$19&gt;=0)), $G$19))))</f>
        <v>750</v>
      </c>
      <c r="I49" s="71">
        <f t="shared" si="13"/>
        <v>73.5</v>
      </c>
      <c r="J49" s="63"/>
      <c r="K49" s="301">
        <f t="shared" si="14"/>
        <v>9.8000000000000004E-2</v>
      </c>
      <c r="L49" s="90">
        <f>IF(AND($N$1=1, $G$19&gt;=750), 750, IF(AND($N$1=1, AND($G$19&lt;750, $G$19&gt;=0)), $G$19, IF(AND($N$1=2, $G$19&gt;=750), 750, IF(AND($N$1=2, AND($G$19&lt;750, $G$19&gt;=0)), $G$19))))</f>
        <v>750</v>
      </c>
      <c r="M49" s="71">
        <f t="shared" si="12"/>
        <v>73.5</v>
      </c>
      <c r="N49" s="63"/>
      <c r="O49" s="64">
        <f t="shared" si="2"/>
        <v>0</v>
      </c>
      <c r="P49" s="65">
        <f t="shared" si="3"/>
        <v>0</v>
      </c>
      <c r="Q49" s="66"/>
    </row>
    <row r="50" spans="1:17" s="19" customFormat="1" x14ac:dyDescent="0.35">
      <c r="A50" s="17"/>
      <c r="B50" s="58" t="s">
        <v>46</v>
      </c>
      <c r="C50" s="58"/>
      <c r="D50" s="59" t="s">
        <v>28</v>
      </c>
      <c r="E50" s="58"/>
      <c r="F50" s="25"/>
      <c r="G50" s="105">
        <f>+RESIDENTIAL!$G$50</f>
        <v>0.115</v>
      </c>
      <c r="H50" s="90">
        <f>IF(AND($N$1=1, $G$19&gt;=750), $G$19-750, IF(AND($N$1=1, AND($G$19&lt;750, $G$19&gt;=0)), 0, IF(AND($N$1=2, $G$19&gt;=750), $G$19-750, IF(AND($N$1=2, AND($G$19&lt;750, $G$19&gt;=0)), 0))))</f>
        <v>78250</v>
      </c>
      <c r="I50" s="71">
        <f t="shared" si="13"/>
        <v>8998.75</v>
      </c>
      <c r="J50" s="63"/>
      <c r="K50" s="301">
        <f t="shared" si="14"/>
        <v>0.115</v>
      </c>
      <c r="L50" s="90">
        <f>IF(AND($N$1=1, $G$19&gt;=750), $G$19-750, IF(AND($N$1=1, AND($G$19&lt;750, $G$19&gt;=0)), 0, IF(AND($N$1=2, $G$19&gt;=750), $G$19-750, IF(AND($N$1=2, AND($G$19&lt;750, $G$19&gt;=0)), 0))))</f>
        <v>78250</v>
      </c>
      <c r="M50" s="71">
        <f t="shared" si="12"/>
        <v>8998.75</v>
      </c>
      <c r="N50" s="63"/>
      <c r="O50" s="64">
        <f t="shared" si="2"/>
        <v>0</v>
      </c>
      <c r="P50" s="65">
        <f t="shared" si="3"/>
        <v>0</v>
      </c>
      <c r="Q50" s="66"/>
    </row>
    <row r="51" spans="1:17" s="19" customFormat="1" x14ac:dyDescent="0.35">
      <c r="A51" s="17"/>
      <c r="B51" s="58" t="s">
        <v>47</v>
      </c>
      <c r="C51" s="58"/>
      <c r="D51" s="59" t="s">
        <v>28</v>
      </c>
      <c r="E51" s="58"/>
      <c r="F51" s="25"/>
      <c r="G51" s="105">
        <f>+RESIDENTIAL!$G$51</f>
        <v>9.6699999999999994E-2</v>
      </c>
      <c r="H51" s="90">
        <f>A51</f>
        <v>0</v>
      </c>
      <c r="I51" s="71">
        <f t="shared" si="13"/>
        <v>0</v>
      </c>
      <c r="J51" s="63"/>
      <c r="K51" s="301">
        <f t="shared" si="14"/>
        <v>9.6699999999999994E-2</v>
      </c>
      <c r="L51" s="90">
        <f>E51</f>
        <v>0</v>
      </c>
      <c r="M51" s="71">
        <f t="shared" si="12"/>
        <v>0</v>
      </c>
      <c r="N51" s="63"/>
      <c r="O51" s="64">
        <f t="shared" si="2"/>
        <v>0</v>
      </c>
      <c r="P51" s="65" t="str">
        <f t="shared" si="3"/>
        <v/>
      </c>
      <c r="Q51" s="66"/>
    </row>
    <row r="52" spans="1:17" s="19" customFormat="1" ht="15" thickBot="1" x14ac:dyDescent="0.4">
      <c r="A52" s="17"/>
      <c r="B52" s="58" t="s">
        <v>48</v>
      </c>
      <c r="C52" s="58"/>
      <c r="D52" s="59" t="s">
        <v>28</v>
      </c>
      <c r="E52" s="58"/>
      <c r="F52" s="25"/>
      <c r="G52" s="105">
        <f>+RESIDENTIAL!$G$52</f>
        <v>9.6699999999999994E-2</v>
      </c>
      <c r="H52" s="90">
        <f>+$G$19</f>
        <v>79000</v>
      </c>
      <c r="I52" s="71">
        <f t="shared" si="13"/>
        <v>7639.2999999999993</v>
      </c>
      <c r="J52" s="63"/>
      <c r="K52" s="301">
        <f t="shared" si="14"/>
        <v>9.6699999999999994E-2</v>
      </c>
      <c r="L52" s="90">
        <f>+$G$19</f>
        <v>79000</v>
      </c>
      <c r="M52" s="71">
        <f t="shared" si="12"/>
        <v>7639.2999999999993</v>
      </c>
      <c r="N52" s="63"/>
      <c r="O52" s="64">
        <f t="shared" si="2"/>
        <v>0</v>
      </c>
      <c r="P52" s="65">
        <f t="shared" si="3"/>
        <v>0</v>
      </c>
      <c r="Q52" s="66"/>
    </row>
    <row r="53" spans="1:17" ht="15" thickBot="1" x14ac:dyDescent="0.4">
      <c r="A53" s="237"/>
      <c r="B53" s="305"/>
      <c r="C53" s="306"/>
      <c r="D53" s="307"/>
      <c r="E53" s="306"/>
      <c r="F53" s="308"/>
      <c r="G53" s="309"/>
      <c r="H53" s="310"/>
      <c r="I53" s="311"/>
      <c r="J53" s="308"/>
      <c r="K53" s="309"/>
      <c r="L53" s="310"/>
      <c r="M53" s="311"/>
      <c r="N53" s="308"/>
      <c r="O53" s="312"/>
      <c r="P53" s="313"/>
      <c r="Q53" s="243"/>
    </row>
    <row r="54" spans="1:17" s="452" customFormat="1" x14ac:dyDescent="0.35">
      <c r="A54" s="344"/>
      <c r="B54" s="314" t="s">
        <v>73</v>
      </c>
      <c r="C54" s="314"/>
      <c r="D54" s="451"/>
      <c r="E54" s="314"/>
      <c r="F54" s="316"/>
      <c r="G54" s="317"/>
      <c r="H54" s="317"/>
      <c r="I54" s="318">
        <f>SUM(I41:I45,I52)</f>
        <v>10842.278668124745</v>
      </c>
      <c r="J54" s="319"/>
      <c r="K54" s="317"/>
      <c r="L54" s="317"/>
      <c r="M54" s="318">
        <f>SUM(M41:M45,M52)</f>
        <v>11060.2523</v>
      </c>
      <c r="N54" s="319"/>
      <c r="O54" s="320">
        <f>M54-I54</f>
        <v>217.9736318752548</v>
      </c>
      <c r="P54" s="321">
        <f>IF(OR(I54=0,M54=0),"",(O54/I54))</f>
        <v>2.0104042567737745E-2</v>
      </c>
      <c r="Q54" s="345"/>
    </row>
    <row r="55" spans="1:17" s="452" customFormat="1" x14ac:dyDescent="0.35">
      <c r="A55" s="344"/>
      <c r="B55" s="314" t="s">
        <v>50</v>
      </c>
      <c r="C55" s="314"/>
      <c r="D55" s="451"/>
      <c r="E55" s="314"/>
      <c r="F55" s="316"/>
      <c r="G55" s="322">
        <f>+RESIDENTIAL!$G$55</f>
        <v>-0.17</v>
      </c>
      <c r="H55" s="453"/>
      <c r="I55" s="320"/>
      <c r="J55" s="319"/>
      <c r="K55" s="322">
        <f>$G55</f>
        <v>-0.17</v>
      </c>
      <c r="L55" s="453"/>
      <c r="M55" s="320"/>
      <c r="N55" s="319"/>
      <c r="O55" s="320">
        <f>M55-I55</f>
        <v>0</v>
      </c>
      <c r="P55" s="321" t="str">
        <f>IF(OR(I55=0,M55=0),"",(O55/I55))</f>
        <v/>
      </c>
      <c r="Q55" s="345"/>
    </row>
    <row r="56" spans="1:17" s="452" customFormat="1" x14ac:dyDescent="0.35">
      <c r="A56" s="344"/>
      <c r="B56" s="314" t="s">
        <v>51</v>
      </c>
      <c r="C56" s="314"/>
      <c r="D56" s="451"/>
      <c r="E56" s="314"/>
      <c r="F56" s="316"/>
      <c r="G56" s="454">
        <v>0.13</v>
      </c>
      <c r="H56" s="316"/>
      <c r="I56" s="320">
        <f>I54*G56</f>
        <v>1409.4962268562169</v>
      </c>
      <c r="J56" s="319"/>
      <c r="K56" s="454">
        <v>0.13</v>
      </c>
      <c r="L56" s="316"/>
      <c r="M56" s="320">
        <f>M54*K56</f>
        <v>1437.832799</v>
      </c>
      <c r="N56" s="319"/>
      <c r="O56" s="320">
        <f>M56-I56</f>
        <v>28.336572143783087</v>
      </c>
      <c r="P56" s="321">
        <f>IF(OR(I56=0,M56=0),"",(O56/I56))</f>
        <v>2.010404256773772E-2</v>
      </c>
      <c r="Q56" s="345"/>
    </row>
    <row r="57" spans="1:17" ht="15" thickBot="1" x14ac:dyDescent="0.4">
      <c r="A57" s="237"/>
      <c r="B57" s="524" t="s">
        <v>74</v>
      </c>
      <c r="C57" s="524"/>
      <c r="D57" s="524"/>
      <c r="E57" s="327"/>
      <c r="F57" s="328"/>
      <c r="G57" s="328"/>
      <c r="H57" s="328"/>
      <c r="I57" s="396">
        <f>SUM(I54:I56)</f>
        <v>12251.774894980963</v>
      </c>
      <c r="J57" s="330"/>
      <c r="K57" s="328"/>
      <c r="L57" s="328"/>
      <c r="M57" s="329">
        <f>SUM(M54:M56)</f>
        <v>12498.085099</v>
      </c>
      <c r="N57" s="330"/>
      <c r="O57" s="374">
        <f>M57-I57</f>
        <v>246.31020401903697</v>
      </c>
      <c r="P57" s="375">
        <f>IF(OR(I57=0,M57=0),"",(O57/I57))</f>
        <v>2.0104042567737668E-2</v>
      </c>
      <c r="Q57" s="243"/>
    </row>
    <row r="58" spans="1:17" ht="15" thickBot="1" x14ac:dyDescent="0.4">
      <c r="A58" s="333"/>
      <c r="B58" s="455"/>
      <c r="C58" s="377"/>
      <c r="D58" s="378"/>
      <c r="E58" s="377"/>
      <c r="F58" s="379"/>
      <c r="G58" s="309"/>
      <c r="H58" s="380"/>
      <c r="I58" s="311"/>
      <c r="J58" s="379"/>
      <c r="K58" s="309"/>
      <c r="L58" s="380"/>
      <c r="M58" s="381"/>
      <c r="N58" s="379"/>
      <c r="O58" s="382"/>
      <c r="P58" s="313"/>
      <c r="Q58" s="243"/>
    </row>
    <row r="59" spans="1:17" x14ac:dyDescent="0.35">
      <c r="A59" s="333"/>
      <c r="B59" s="384" t="s">
        <v>62</v>
      </c>
      <c r="C59" s="384"/>
      <c r="D59" s="385"/>
      <c r="E59" s="384"/>
      <c r="F59" s="390"/>
      <c r="G59" s="392"/>
      <c r="H59" s="392"/>
      <c r="I59" s="432">
        <f>SUM(I49:I50,I41,I42:I45)</f>
        <v>12275.228668124746</v>
      </c>
      <c r="J59" s="394"/>
      <c r="K59" s="392"/>
      <c r="L59" s="392"/>
      <c r="M59" s="432">
        <f>SUM(M49:M50,M41,M42:M45)</f>
        <v>12493.202300000001</v>
      </c>
      <c r="N59" s="394"/>
      <c r="O59" s="269">
        <f>M59-I59</f>
        <v>217.9736318752548</v>
      </c>
      <c r="P59" s="270">
        <f>IF(OR(I59=0,M59=0),"",(O59/I59))</f>
        <v>1.7757195223684092E-2</v>
      </c>
      <c r="Q59" s="243"/>
    </row>
    <row r="60" spans="1:17" x14ac:dyDescent="0.35">
      <c r="A60" s="333"/>
      <c r="B60" s="263" t="s">
        <v>50</v>
      </c>
      <c r="C60" s="263"/>
      <c r="D60" s="315"/>
      <c r="E60" s="263"/>
      <c r="F60" s="267"/>
      <c r="G60" s="322">
        <f>+RESIDENTIAL!$G$55</f>
        <v>-0.17</v>
      </c>
      <c r="H60" s="323"/>
      <c r="I60" s="269"/>
      <c r="J60" s="326"/>
      <c r="K60" s="322">
        <f>$G60</f>
        <v>-0.17</v>
      </c>
      <c r="L60" s="323"/>
      <c r="M60" s="269"/>
      <c r="N60" s="326"/>
      <c r="O60" s="269">
        <f t="shared" ref="O60" si="16">M60-F60</f>
        <v>0</v>
      </c>
      <c r="P60" s="270" t="str">
        <f t="shared" ref="P60" si="17">IF(OR(F60=0,M60=0),"",(O60/F60))</f>
        <v/>
      </c>
      <c r="Q60" s="243"/>
    </row>
    <row r="61" spans="1:17" x14ac:dyDescent="0.35">
      <c r="A61" s="333"/>
      <c r="B61" s="456" t="s">
        <v>51</v>
      </c>
      <c r="C61" s="384"/>
      <c r="D61" s="385"/>
      <c r="E61" s="384"/>
      <c r="F61" s="390"/>
      <c r="G61" s="391">
        <v>0.13</v>
      </c>
      <c r="H61" s="392"/>
      <c r="I61" s="393">
        <f>I59*G61</f>
        <v>1595.7797268562169</v>
      </c>
      <c r="J61" s="394"/>
      <c r="K61" s="391">
        <v>0.13</v>
      </c>
      <c r="L61" s="392"/>
      <c r="M61" s="393">
        <f>M59*K61</f>
        <v>1624.1162990000003</v>
      </c>
      <c r="N61" s="394"/>
      <c r="O61" s="269">
        <f t="shared" ref="O61:O62" si="18">M61-I61</f>
        <v>28.336572143783314</v>
      </c>
      <c r="P61" s="270">
        <f t="shared" ref="P61:P62" si="19">IF(OR(I61=0,M61=0),"",(O61/I61))</f>
        <v>1.7757195223684213E-2</v>
      </c>
      <c r="Q61" s="243"/>
    </row>
    <row r="62" spans="1:17" ht="15" thickBot="1" x14ac:dyDescent="0.4">
      <c r="A62" s="333"/>
      <c r="B62" s="543" t="s">
        <v>75</v>
      </c>
      <c r="C62" s="543"/>
      <c r="D62" s="543"/>
      <c r="E62" s="263"/>
      <c r="F62" s="433"/>
      <c r="G62" s="433"/>
      <c r="H62" s="433"/>
      <c r="I62" s="434">
        <f>SUM(I59:I61)</f>
        <v>13871.008394980963</v>
      </c>
      <c r="J62" s="435"/>
      <c r="K62" s="433"/>
      <c r="L62" s="433"/>
      <c r="M62" s="434">
        <f>SUM(M59:M61)</f>
        <v>14117.318599000002</v>
      </c>
      <c r="N62" s="435"/>
      <c r="O62" s="269">
        <f t="shared" si="18"/>
        <v>246.31020401903879</v>
      </c>
      <c r="P62" s="270">
        <f t="shared" si="19"/>
        <v>1.7757195223684154E-2</v>
      </c>
      <c r="Q62" s="243"/>
    </row>
    <row r="63" spans="1:17" ht="15" thickBot="1" x14ac:dyDescent="0.4">
      <c r="A63" s="333"/>
      <c r="B63" s="334"/>
      <c r="C63" s="335"/>
      <c r="D63" s="336"/>
      <c r="E63" s="335"/>
      <c r="F63" s="457"/>
      <c r="G63" s="458"/>
      <c r="H63" s="459"/>
      <c r="I63" s="460"/>
      <c r="J63" s="337"/>
      <c r="K63" s="458"/>
      <c r="L63" s="459"/>
      <c r="M63" s="460"/>
      <c r="N63" s="337"/>
      <c r="O63" s="341"/>
      <c r="P63" s="342"/>
      <c r="Q63" s="243"/>
    </row>
    <row r="64" spans="1:17" x14ac:dyDescent="0.35">
      <c r="A64" s="237"/>
      <c r="B64" s="237"/>
      <c r="C64" s="237"/>
      <c r="D64" s="238"/>
      <c r="E64" s="237"/>
      <c r="F64" s="237"/>
      <c r="G64" s="237"/>
      <c r="H64" s="237"/>
      <c r="I64" s="253"/>
      <c r="J64" s="237"/>
      <c r="K64" s="237"/>
      <c r="L64" s="237"/>
      <c r="M64" s="253"/>
      <c r="N64" s="237"/>
      <c r="O64" s="237"/>
      <c r="P64" s="237"/>
      <c r="Q64" s="243"/>
    </row>
    <row r="65" spans="1:17" x14ac:dyDescent="0.35">
      <c r="A65" s="237"/>
      <c r="B65" s="251" t="s">
        <v>54</v>
      </c>
      <c r="C65" s="237"/>
      <c r="D65" s="238"/>
      <c r="E65" s="237"/>
      <c r="F65" s="237"/>
      <c r="G65" s="343">
        <f>+RESIDENTIAL!$K$60</f>
        <v>2.9499999999999998E-2</v>
      </c>
      <c r="H65" s="237"/>
      <c r="I65" s="253"/>
      <c r="J65" s="237"/>
      <c r="K65" s="343">
        <f>+RESIDENTIAL!$K$60</f>
        <v>2.9499999999999998E-2</v>
      </c>
      <c r="L65" s="237"/>
      <c r="M65" s="237"/>
      <c r="N65" s="237"/>
      <c r="O65" s="237"/>
      <c r="P65" s="237"/>
      <c r="Q65" s="243"/>
    </row>
    <row r="66" spans="1:17" x14ac:dyDescent="0.35">
      <c r="A66" s="237"/>
      <c r="B66" s="237"/>
      <c r="C66" s="237"/>
      <c r="D66" s="238"/>
      <c r="E66" s="237"/>
      <c r="F66" s="237"/>
      <c r="G66" s="237"/>
      <c r="H66" s="237"/>
      <c r="I66" s="237"/>
      <c r="J66" s="237"/>
      <c r="K66" s="243"/>
      <c r="L66" s="243"/>
      <c r="M66" s="243"/>
      <c r="N66" s="243"/>
      <c r="O66" s="243"/>
      <c r="P66" s="243"/>
      <c r="Q66" s="243"/>
    </row>
    <row r="67" spans="1:17" s="19" customFormat="1" x14ac:dyDescent="0.35">
      <c r="D67" s="224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s="19" customFormat="1" x14ac:dyDescent="0.35">
      <c r="D68" s="347">
        <v>0.64</v>
      </c>
      <c r="E68" s="215" t="s">
        <v>42</v>
      </c>
      <c r="F68" s="216"/>
      <c r="G68" s="217"/>
      <c r="H68" s="48"/>
      <c r="I68" s="48"/>
      <c r="J68" s="48"/>
      <c r="K68" s="18"/>
      <c r="L68" s="18"/>
      <c r="M68" s="18"/>
      <c r="N68" s="18"/>
      <c r="O68" s="18"/>
      <c r="P68" s="18"/>
      <c r="Q68" s="18"/>
    </row>
    <row r="69" spans="1:17" s="19" customFormat="1" x14ac:dyDescent="0.35">
      <c r="D69" s="348">
        <v>0.18</v>
      </c>
      <c r="E69" s="218" t="s">
        <v>43</v>
      </c>
      <c r="F69" s="219"/>
      <c r="G69" s="220"/>
      <c r="H69" s="48"/>
      <c r="I69" s="48"/>
      <c r="J69" s="48"/>
      <c r="K69" s="18"/>
      <c r="L69" s="18"/>
      <c r="M69" s="18"/>
      <c r="N69" s="18"/>
      <c r="O69" s="18"/>
      <c r="P69" s="18"/>
      <c r="Q69" s="18"/>
    </row>
    <row r="70" spans="1:17" s="19" customFormat="1" x14ac:dyDescent="0.35">
      <c r="D70" s="349">
        <v>0.18</v>
      </c>
      <c r="E70" s="221" t="s">
        <v>44</v>
      </c>
      <c r="F70" s="222"/>
      <c r="G70" s="223"/>
      <c r="H70" s="48"/>
      <c r="I70" s="48"/>
      <c r="J70" s="48"/>
      <c r="K70" s="18"/>
      <c r="L70" s="18"/>
      <c r="M70" s="18"/>
      <c r="N70" s="18"/>
      <c r="O70" s="18"/>
      <c r="P70" s="18"/>
      <c r="Q70" s="18"/>
    </row>
    <row r="71" spans="1:17" x14ac:dyDescent="0.35">
      <c r="A71" s="237"/>
      <c r="B71" s="237"/>
      <c r="C71" s="237"/>
      <c r="D71" s="238"/>
      <c r="E71" s="237"/>
      <c r="F71" s="237"/>
      <c r="G71" s="19"/>
      <c r="H71" s="19"/>
      <c r="I71" s="19"/>
      <c r="J71" s="67"/>
      <c r="K71" s="67"/>
      <c r="L71" s="67"/>
      <c r="M71" s="67"/>
    </row>
    <row r="72" spans="1:17" x14ac:dyDescent="0.35">
      <c r="A72" s="237"/>
      <c r="B72" s="237"/>
      <c r="C72" s="237"/>
      <c r="D72" s="238"/>
      <c r="E72" s="237"/>
      <c r="F72" s="237"/>
      <c r="G72" s="19"/>
      <c r="H72" s="19"/>
      <c r="I72" s="19"/>
      <c r="J72" s="67"/>
      <c r="K72" s="67"/>
      <c r="L72" s="67"/>
      <c r="M72" s="67"/>
    </row>
    <row r="73" spans="1:17" x14ac:dyDescent="0.35">
      <c r="A73" s="237"/>
      <c r="B73" s="237"/>
      <c r="C73" s="237"/>
      <c r="D73" s="238"/>
      <c r="E73" s="237"/>
      <c r="F73" s="237"/>
      <c r="G73" s="19"/>
      <c r="H73" s="19"/>
      <c r="I73" s="19"/>
      <c r="J73" s="67"/>
      <c r="K73" s="67"/>
      <c r="L73" s="67"/>
      <c r="M73" s="67"/>
    </row>
    <row r="74" spans="1:17" x14ac:dyDescent="0.35">
      <c r="A74" s="237"/>
      <c r="B74" s="237"/>
      <c r="C74" s="237"/>
      <c r="D74" s="238"/>
      <c r="E74" s="237"/>
      <c r="F74" s="237"/>
      <c r="G74" s="19"/>
      <c r="H74" s="19"/>
      <c r="I74" s="19"/>
      <c r="J74" s="67"/>
      <c r="K74" s="67"/>
      <c r="L74" s="67"/>
      <c r="M74" s="67"/>
    </row>
    <row r="75" spans="1:17" x14ac:dyDescent="0.35">
      <c r="A75" s="237"/>
      <c r="B75" s="237"/>
      <c r="C75" s="237"/>
      <c r="D75" s="238"/>
      <c r="E75" s="237"/>
      <c r="F75" s="237"/>
      <c r="G75" s="19"/>
      <c r="H75" s="19"/>
      <c r="I75" s="19"/>
      <c r="J75" s="67"/>
      <c r="K75" s="67"/>
      <c r="L75" s="67"/>
      <c r="M75" s="67"/>
    </row>
    <row r="76" spans="1:17" x14ac:dyDescent="0.35">
      <c r="A76" s="237"/>
      <c r="B76" s="462"/>
      <c r="C76" s="237"/>
      <c r="D76" s="238"/>
      <c r="E76" s="237"/>
      <c r="F76" s="237"/>
      <c r="G76" s="19"/>
      <c r="H76" s="19"/>
      <c r="I76" s="19"/>
      <c r="J76" s="67"/>
      <c r="K76" s="67"/>
      <c r="L76" s="67"/>
      <c r="M76" s="67"/>
    </row>
    <row r="77" spans="1:17" x14ac:dyDescent="0.35">
      <c r="A77" s="237"/>
      <c r="B77" s="462"/>
      <c r="C77" s="237"/>
      <c r="D77" s="238"/>
      <c r="E77" s="237"/>
      <c r="F77" s="237"/>
      <c r="G77" s="19"/>
      <c r="H77" s="19"/>
      <c r="I77" s="19"/>
      <c r="J77" s="67"/>
      <c r="K77" s="67"/>
      <c r="L77" s="67"/>
      <c r="M77" s="67"/>
    </row>
    <row r="78" spans="1:17" x14ac:dyDescent="0.35">
      <c r="A78" s="237"/>
      <c r="B78" s="462"/>
      <c r="C78" s="237"/>
      <c r="D78" s="238"/>
      <c r="E78" s="237"/>
      <c r="F78" s="237"/>
      <c r="G78" s="19"/>
      <c r="H78" s="19"/>
      <c r="I78" s="19"/>
      <c r="J78" s="67"/>
      <c r="K78" s="67"/>
      <c r="L78" s="67"/>
      <c r="M78" s="67"/>
    </row>
    <row r="79" spans="1:17" x14ac:dyDescent="0.35">
      <c r="A79" s="237"/>
      <c r="B79" s="462"/>
      <c r="C79" s="237"/>
      <c r="D79" s="238"/>
      <c r="E79" s="237"/>
      <c r="F79" s="237"/>
      <c r="G79" s="19"/>
      <c r="H79" s="19"/>
      <c r="I79" s="19"/>
      <c r="J79" s="67"/>
      <c r="K79" s="67"/>
      <c r="L79" s="67"/>
      <c r="M79" s="67"/>
    </row>
    <row r="80" spans="1:17" x14ac:dyDescent="0.35">
      <c r="A80" s="237"/>
      <c r="B80" s="462"/>
      <c r="C80" s="237"/>
      <c r="D80" s="238"/>
      <c r="E80" s="237"/>
      <c r="F80" s="237"/>
      <c r="G80" s="19"/>
      <c r="H80" s="19"/>
      <c r="I80" s="19"/>
      <c r="J80" s="67"/>
      <c r="K80" s="67"/>
      <c r="L80" s="67"/>
      <c r="M80" s="67"/>
    </row>
    <row r="81" spans="1:13" x14ac:dyDescent="0.35">
      <c r="A81" s="237"/>
      <c r="B81" s="462"/>
      <c r="C81" s="237"/>
      <c r="D81" s="238"/>
      <c r="E81" s="237"/>
      <c r="F81" s="237"/>
      <c r="G81" s="19"/>
      <c r="H81" s="19"/>
      <c r="I81" s="19"/>
      <c r="J81" s="67"/>
      <c r="K81" s="67"/>
      <c r="L81" s="67"/>
      <c r="M81" s="67"/>
    </row>
    <row r="82" spans="1:13" x14ac:dyDescent="0.35">
      <c r="A82" s="237"/>
      <c r="B82" s="462"/>
      <c r="C82" s="237"/>
      <c r="D82" s="238"/>
      <c r="E82" s="237"/>
      <c r="F82" s="237"/>
      <c r="G82" s="19"/>
      <c r="H82" s="19"/>
      <c r="I82" s="19"/>
      <c r="J82" s="67"/>
      <c r="K82" s="67"/>
      <c r="L82" s="67"/>
      <c r="M82" s="67"/>
    </row>
    <row r="83" spans="1:13" x14ac:dyDescent="0.35">
      <c r="A83" s="237"/>
      <c r="B83" s="462"/>
      <c r="C83" s="237"/>
      <c r="D83" s="238"/>
      <c r="E83" s="237"/>
      <c r="F83" s="237"/>
      <c r="G83" s="19"/>
      <c r="H83" s="19"/>
      <c r="I83" s="19"/>
      <c r="J83" s="67"/>
      <c r="K83" s="67"/>
      <c r="L83" s="67"/>
      <c r="M83" s="67"/>
    </row>
    <row r="84" spans="1:13" x14ac:dyDescent="0.35">
      <c r="A84" s="237"/>
      <c r="B84" s="462"/>
      <c r="C84" s="237"/>
      <c r="D84" s="238"/>
      <c r="E84" s="237"/>
      <c r="F84" s="237"/>
      <c r="G84" s="19"/>
      <c r="H84" s="19"/>
      <c r="I84" s="19"/>
      <c r="J84" s="67"/>
      <c r="K84" s="67"/>
      <c r="L84" s="67"/>
      <c r="M84" s="67"/>
    </row>
    <row r="85" spans="1:13" x14ac:dyDescent="0.35">
      <c r="A85" s="237"/>
      <c r="B85" s="462"/>
      <c r="C85" s="237"/>
      <c r="D85" s="238"/>
      <c r="E85" s="237"/>
      <c r="F85" s="237"/>
      <c r="G85" s="19"/>
      <c r="H85" s="19"/>
      <c r="I85" s="19"/>
      <c r="J85" s="67"/>
      <c r="K85" s="67"/>
      <c r="L85" s="67"/>
      <c r="M85" s="67"/>
    </row>
    <row r="86" spans="1:13" x14ac:dyDescent="0.35">
      <c r="A86" s="237"/>
      <c r="B86" s="462"/>
      <c r="C86" s="237"/>
      <c r="D86" s="238"/>
      <c r="E86" s="237"/>
      <c r="F86" s="237"/>
      <c r="G86" s="19"/>
      <c r="H86" s="19"/>
      <c r="I86" s="19"/>
      <c r="J86" s="67"/>
      <c r="K86" s="67"/>
      <c r="L86" s="67"/>
      <c r="M86" s="67"/>
    </row>
    <row r="87" spans="1:13" x14ac:dyDescent="0.35">
      <c r="A87" s="237"/>
      <c r="B87" s="462"/>
      <c r="C87" s="237"/>
      <c r="D87" s="238"/>
      <c r="E87" s="237"/>
      <c r="F87" s="237"/>
      <c r="G87" s="19"/>
      <c r="H87" s="19"/>
      <c r="I87" s="19"/>
      <c r="J87" s="67"/>
      <c r="K87" s="67"/>
      <c r="L87" s="67"/>
      <c r="M87" s="67"/>
    </row>
    <row r="88" spans="1:13" x14ac:dyDescent="0.35">
      <c r="A88" s="237"/>
      <c r="B88" s="462"/>
      <c r="C88" s="237"/>
      <c r="D88" s="238"/>
      <c r="E88" s="237"/>
      <c r="F88" s="237"/>
      <c r="G88" s="19"/>
      <c r="H88" s="19"/>
      <c r="I88" s="19"/>
      <c r="J88" s="67"/>
      <c r="K88" s="67"/>
      <c r="L88" s="67"/>
      <c r="M88" s="67"/>
    </row>
    <row r="89" spans="1:13" x14ac:dyDescent="0.35">
      <c r="A89" s="237"/>
      <c r="B89" s="462"/>
      <c r="C89" s="237"/>
      <c r="D89" s="238"/>
      <c r="E89" s="237"/>
      <c r="F89" s="237"/>
      <c r="G89" s="19"/>
      <c r="H89" s="19"/>
      <c r="I89" s="19"/>
      <c r="J89" s="67"/>
      <c r="K89" s="67"/>
      <c r="L89" s="67"/>
      <c r="M89" s="67"/>
    </row>
    <row r="90" spans="1:13" x14ac:dyDescent="0.35">
      <c r="A90" s="237"/>
      <c r="B90" s="462"/>
      <c r="C90" s="237"/>
      <c r="D90" s="238"/>
      <c r="E90" s="237"/>
      <c r="F90" s="237"/>
      <c r="G90" s="19"/>
      <c r="H90" s="19"/>
      <c r="I90" s="19"/>
      <c r="J90" s="67"/>
      <c r="K90" s="67"/>
      <c r="L90" s="67"/>
      <c r="M90" s="67"/>
    </row>
    <row r="91" spans="1:13" x14ac:dyDescent="0.35">
      <c r="A91" s="237"/>
      <c r="B91" s="462"/>
      <c r="C91" s="237"/>
      <c r="D91" s="238"/>
      <c r="E91" s="237"/>
      <c r="F91" s="237"/>
      <c r="G91" s="19"/>
      <c r="H91" s="19"/>
      <c r="I91" s="19"/>
      <c r="J91" s="67"/>
      <c r="K91" s="67"/>
      <c r="L91" s="67"/>
      <c r="M91" s="67"/>
    </row>
    <row r="92" spans="1:13" x14ac:dyDescent="0.35">
      <c r="A92" s="237"/>
      <c r="B92" s="462"/>
      <c r="C92" s="237"/>
      <c r="D92" s="238"/>
      <c r="E92" s="237"/>
      <c r="F92" s="237"/>
      <c r="G92" s="19"/>
      <c r="H92" s="19"/>
      <c r="I92" s="19"/>
      <c r="J92" s="67"/>
      <c r="K92" s="67"/>
      <c r="L92" s="67"/>
      <c r="M92" s="67"/>
    </row>
    <row r="93" spans="1:13" x14ac:dyDescent="0.35">
      <c r="A93" s="237"/>
      <c r="B93" s="462"/>
      <c r="C93" s="237"/>
      <c r="D93" s="238"/>
      <c r="E93" s="237"/>
      <c r="F93" s="237"/>
      <c r="G93" s="19"/>
      <c r="H93" s="19"/>
      <c r="I93" s="19"/>
      <c r="J93" s="67"/>
      <c r="K93" s="67"/>
      <c r="L93" s="67"/>
      <c r="M93" s="67"/>
    </row>
    <row r="94" spans="1:13" x14ac:dyDescent="0.35">
      <c r="A94" s="237"/>
      <c r="B94" s="462"/>
      <c r="C94" s="237"/>
      <c r="D94" s="238"/>
      <c r="E94" s="237"/>
      <c r="F94" s="237"/>
      <c r="G94" s="19"/>
      <c r="H94" s="19"/>
      <c r="I94" s="19"/>
      <c r="J94" s="67"/>
      <c r="K94" s="67"/>
      <c r="L94" s="67"/>
      <c r="M94" s="67"/>
    </row>
    <row r="95" spans="1:13" x14ac:dyDescent="0.35">
      <c r="A95" s="237"/>
      <c r="B95" s="237"/>
      <c r="C95" s="237"/>
      <c r="D95" s="238"/>
      <c r="E95" s="237"/>
      <c r="F95" s="237"/>
      <c r="G95" s="19"/>
      <c r="H95" s="19"/>
      <c r="I95" s="19"/>
      <c r="J95" s="67"/>
      <c r="K95" s="67"/>
      <c r="L95" s="67"/>
      <c r="M95" s="67"/>
    </row>
    <row r="96" spans="1:13" x14ac:dyDescent="0.35">
      <c r="A96" s="237"/>
      <c r="B96" s="237"/>
      <c r="C96" s="237"/>
      <c r="D96" s="238"/>
      <c r="E96" s="237"/>
      <c r="F96" s="237"/>
      <c r="G96" s="19"/>
      <c r="H96" s="19"/>
      <c r="I96" s="19"/>
      <c r="J96" s="67"/>
      <c r="K96" s="67"/>
      <c r="L96" s="67"/>
      <c r="M96" s="67"/>
    </row>
    <row r="97" spans="1:13" x14ac:dyDescent="0.35">
      <c r="A97" s="237"/>
      <c r="B97" s="237"/>
      <c r="C97" s="237"/>
      <c r="D97" s="238"/>
      <c r="E97" s="237"/>
      <c r="F97" s="237"/>
      <c r="G97" s="19"/>
      <c r="H97" s="19"/>
      <c r="I97" s="19"/>
      <c r="J97" s="67"/>
      <c r="K97" s="67"/>
      <c r="L97" s="67"/>
      <c r="M97" s="67"/>
    </row>
    <row r="98" spans="1:13" x14ac:dyDescent="0.35">
      <c r="A98" s="237"/>
      <c r="B98" s="237"/>
      <c r="C98" s="237"/>
      <c r="D98" s="238"/>
      <c r="E98" s="237"/>
      <c r="F98" s="237"/>
      <c r="G98" s="19"/>
      <c r="H98" s="19"/>
      <c r="I98" s="19"/>
      <c r="J98" s="67"/>
      <c r="K98" s="67"/>
      <c r="L98" s="67"/>
      <c r="M98" s="67"/>
    </row>
    <row r="99" spans="1:13" x14ac:dyDescent="0.35">
      <c r="A99" s="237"/>
      <c r="B99" s="237"/>
      <c r="C99" s="237"/>
      <c r="D99" s="238"/>
      <c r="E99" s="237"/>
      <c r="F99" s="237"/>
      <c r="G99" s="19"/>
      <c r="H99" s="19"/>
      <c r="I99" s="19"/>
      <c r="J99" s="67"/>
      <c r="K99" s="67"/>
      <c r="L99" s="67"/>
      <c r="M99" s="67"/>
    </row>
    <row r="100" spans="1:13" x14ac:dyDescent="0.35">
      <c r="A100" s="237"/>
      <c r="B100" s="237"/>
      <c r="C100" s="237"/>
      <c r="D100" s="238"/>
      <c r="E100" s="237"/>
      <c r="F100" s="237"/>
      <c r="G100" s="19"/>
      <c r="H100" s="19"/>
      <c r="I100" s="19"/>
      <c r="J100" s="67"/>
      <c r="K100" s="67"/>
      <c r="L100" s="67"/>
      <c r="M100" s="67"/>
    </row>
    <row r="101" spans="1:13" x14ac:dyDescent="0.35">
      <c r="A101" s="237"/>
      <c r="B101" s="237"/>
      <c r="C101" s="237"/>
      <c r="D101" s="238"/>
      <c r="E101" s="237"/>
      <c r="F101" s="237"/>
      <c r="G101" s="19"/>
      <c r="H101" s="19"/>
      <c r="I101" s="19"/>
      <c r="J101" s="67"/>
      <c r="K101" s="67"/>
      <c r="L101" s="67"/>
      <c r="M101" s="67"/>
    </row>
    <row r="102" spans="1:13" x14ac:dyDescent="0.35">
      <c r="A102" s="237"/>
      <c r="B102" s="237"/>
      <c r="C102" s="237"/>
      <c r="D102" s="238"/>
      <c r="E102" s="237"/>
      <c r="F102" s="237"/>
      <c r="G102" s="19"/>
      <c r="H102" s="19"/>
      <c r="I102" s="19"/>
      <c r="J102" s="67"/>
      <c r="K102" s="67"/>
      <c r="L102" s="67"/>
      <c r="M102" s="67"/>
    </row>
    <row r="103" spans="1:13" x14ac:dyDescent="0.35">
      <c r="A103" s="237"/>
      <c r="B103" s="237"/>
      <c r="C103" s="237"/>
      <c r="D103" s="238"/>
      <c r="E103" s="237"/>
      <c r="F103" s="237"/>
      <c r="G103" s="19"/>
      <c r="H103" s="19"/>
      <c r="I103" s="19"/>
      <c r="J103" s="67"/>
      <c r="K103" s="67"/>
      <c r="L103" s="67"/>
      <c r="M103" s="67"/>
    </row>
    <row r="104" spans="1:13" x14ac:dyDescent="0.35">
      <c r="A104" s="237"/>
      <c r="B104" s="237"/>
      <c r="C104" s="237"/>
      <c r="D104" s="238"/>
      <c r="E104" s="237"/>
      <c r="F104" s="237"/>
      <c r="G104" s="19"/>
      <c r="H104" s="19"/>
      <c r="I104" s="19"/>
      <c r="J104" s="67"/>
      <c r="K104" s="67"/>
      <c r="L104" s="67"/>
      <c r="M104" s="67"/>
    </row>
    <row r="105" spans="1:13" x14ac:dyDescent="0.35">
      <c r="A105" s="237"/>
      <c r="B105" s="237"/>
      <c r="C105" s="237"/>
      <c r="D105" s="238"/>
      <c r="E105" s="237"/>
      <c r="F105" s="237"/>
      <c r="G105" s="19"/>
      <c r="H105" s="19"/>
      <c r="I105" s="19"/>
      <c r="J105" s="67"/>
      <c r="K105" s="67"/>
      <c r="L105" s="67"/>
      <c r="M105" s="67"/>
    </row>
    <row r="106" spans="1:13" x14ac:dyDescent="0.35">
      <c r="A106" s="237"/>
      <c r="B106" s="237"/>
      <c r="C106" s="237"/>
      <c r="D106" s="238"/>
      <c r="E106" s="237"/>
      <c r="F106" s="237"/>
      <c r="G106" s="19"/>
      <c r="H106" s="19"/>
      <c r="I106" s="19"/>
      <c r="J106" s="67"/>
      <c r="K106" s="67"/>
      <c r="L106" s="67"/>
      <c r="M106" s="67"/>
    </row>
    <row r="107" spans="1:13" x14ac:dyDescent="0.35">
      <c r="A107" s="237"/>
      <c r="B107" s="237"/>
      <c r="C107" s="237"/>
      <c r="D107" s="238"/>
      <c r="E107" s="237"/>
      <c r="F107" s="237"/>
      <c r="G107" s="19"/>
      <c r="H107" s="19"/>
      <c r="I107" s="19"/>
      <c r="J107" s="67"/>
      <c r="K107" s="67"/>
      <c r="L107" s="67"/>
      <c r="M107" s="67"/>
    </row>
    <row r="108" spans="1:13" x14ac:dyDescent="0.35">
      <c r="A108" s="237"/>
      <c r="B108" s="237"/>
      <c r="C108" s="237"/>
      <c r="D108" s="238"/>
      <c r="E108" s="237"/>
      <c r="F108" s="237"/>
      <c r="G108" s="19"/>
      <c r="H108" s="19"/>
      <c r="I108" s="19"/>
      <c r="J108" s="67"/>
      <c r="K108" s="67"/>
      <c r="L108" s="67"/>
      <c r="M108" s="67"/>
    </row>
    <row r="109" spans="1:13" x14ac:dyDescent="0.35">
      <c r="A109" s="237"/>
      <c r="B109" s="237"/>
      <c r="C109" s="237"/>
      <c r="D109" s="238"/>
      <c r="E109" s="237"/>
      <c r="F109" s="237"/>
      <c r="G109" s="19"/>
      <c r="H109" s="19"/>
      <c r="I109" s="19"/>
      <c r="J109" s="67"/>
      <c r="K109" s="67"/>
      <c r="L109" s="67"/>
      <c r="M109" s="67"/>
    </row>
    <row r="110" spans="1:13" x14ac:dyDescent="0.35">
      <c r="A110" s="237"/>
      <c r="B110" s="237"/>
      <c r="C110" s="237"/>
      <c r="D110" s="238"/>
      <c r="E110" s="237"/>
      <c r="F110" s="237"/>
      <c r="G110" s="19"/>
      <c r="H110" s="19"/>
      <c r="I110" s="19"/>
      <c r="J110" s="67"/>
      <c r="K110" s="67"/>
      <c r="L110" s="67"/>
      <c r="M110" s="67"/>
    </row>
    <row r="111" spans="1:13" x14ac:dyDescent="0.35">
      <c r="A111" s="237"/>
      <c r="B111" s="237"/>
      <c r="C111" s="237"/>
      <c r="D111" s="238"/>
      <c r="E111" s="237"/>
      <c r="F111" s="237"/>
      <c r="G111" s="19"/>
      <c r="H111" s="19"/>
      <c r="I111" s="19"/>
      <c r="J111" s="67"/>
      <c r="K111" s="67"/>
      <c r="L111" s="67"/>
      <c r="M111" s="67"/>
    </row>
    <row r="112" spans="1:13" x14ac:dyDescent="0.35">
      <c r="A112" s="237"/>
      <c r="B112" s="237"/>
      <c r="C112" s="237"/>
      <c r="D112" s="238"/>
      <c r="E112" s="237"/>
      <c r="F112" s="237"/>
      <c r="G112" s="19"/>
      <c r="H112" s="19"/>
      <c r="I112" s="19"/>
      <c r="J112" s="67"/>
      <c r="K112" s="67"/>
      <c r="L112" s="67"/>
      <c r="M112" s="67"/>
    </row>
    <row r="113" spans="1:13" x14ac:dyDescent="0.35">
      <c r="A113" s="237"/>
      <c r="B113" s="237"/>
      <c r="C113" s="237"/>
      <c r="D113" s="238"/>
      <c r="E113" s="237"/>
      <c r="F113" s="237"/>
      <c r="G113" s="19"/>
      <c r="H113" s="19"/>
      <c r="I113" s="19"/>
      <c r="J113" s="67"/>
      <c r="K113" s="67"/>
      <c r="L113" s="67"/>
      <c r="M113" s="67"/>
    </row>
    <row r="114" spans="1:13" x14ac:dyDescent="0.35">
      <c r="A114" s="237"/>
      <c r="B114" s="237"/>
      <c r="C114" s="237"/>
      <c r="D114" s="238"/>
      <c r="E114" s="237"/>
      <c r="F114" s="237"/>
      <c r="G114" s="19"/>
      <c r="H114" s="19"/>
      <c r="I114" s="19"/>
      <c r="J114" s="67"/>
      <c r="K114" s="67"/>
      <c r="L114" s="67"/>
      <c r="M114" s="67"/>
    </row>
    <row r="115" spans="1:13" x14ac:dyDescent="0.35">
      <c r="A115" s="237"/>
      <c r="B115" s="237"/>
      <c r="C115" s="237"/>
      <c r="D115" s="238"/>
      <c r="E115" s="237"/>
      <c r="F115" s="237"/>
      <c r="G115" s="19"/>
      <c r="H115" s="19"/>
      <c r="I115" s="19"/>
      <c r="J115" s="67"/>
      <c r="K115" s="67"/>
      <c r="L115" s="67"/>
      <c r="M115" s="67"/>
    </row>
    <row r="116" spans="1:13" x14ac:dyDescent="0.35">
      <c r="A116" s="237"/>
      <c r="B116" s="237"/>
      <c r="C116" s="237"/>
      <c r="D116" s="238"/>
      <c r="E116" s="237"/>
      <c r="F116" s="237"/>
      <c r="G116" s="19"/>
      <c r="H116" s="19"/>
      <c r="I116" s="19"/>
      <c r="J116" s="67"/>
      <c r="K116" s="67"/>
      <c r="L116" s="67"/>
      <c r="M116" s="67"/>
    </row>
    <row r="117" spans="1:13" x14ac:dyDescent="0.35">
      <c r="A117" s="237"/>
      <c r="B117" s="237"/>
      <c r="C117" s="237"/>
      <c r="D117" s="238"/>
      <c r="E117" s="237"/>
      <c r="F117" s="237"/>
      <c r="G117" s="19"/>
      <c r="H117" s="19"/>
      <c r="I117" s="19"/>
      <c r="J117" s="67"/>
      <c r="K117" s="67"/>
      <c r="L117" s="67"/>
      <c r="M117" s="67"/>
    </row>
    <row r="118" spans="1:13" x14ac:dyDescent="0.35">
      <c r="A118" s="237"/>
      <c r="B118" s="237"/>
      <c r="C118" s="237"/>
      <c r="D118" s="238"/>
      <c r="E118" s="237"/>
      <c r="F118" s="237"/>
      <c r="G118" s="19"/>
      <c r="H118" s="19"/>
      <c r="I118" s="19"/>
      <c r="J118" s="67"/>
      <c r="K118" s="67"/>
      <c r="L118" s="67"/>
      <c r="M118" s="67"/>
    </row>
    <row r="119" spans="1:13" x14ac:dyDescent="0.35">
      <c r="A119" s="237"/>
      <c r="B119" s="237"/>
      <c r="C119" s="237"/>
      <c r="D119" s="238"/>
      <c r="E119" s="237"/>
      <c r="F119" s="237"/>
      <c r="G119" s="19"/>
      <c r="H119" s="19"/>
      <c r="I119" s="19"/>
      <c r="J119" s="67"/>
      <c r="K119" s="67"/>
      <c r="L119" s="67"/>
      <c r="M119" s="67"/>
    </row>
    <row r="120" spans="1:13" x14ac:dyDescent="0.35">
      <c r="A120" s="237"/>
      <c r="B120" s="237"/>
      <c r="C120" s="237"/>
      <c r="D120" s="238"/>
      <c r="E120" s="237"/>
      <c r="F120" s="237"/>
      <c r="G120" s="19"/>
      <c r="H120" s="19"/>
      <c r="I120" s="19"/>
      <c r="J120" s="67"/>
      <c r="K120" s="67"/>
      <c r="L120" s="67"/>
      <c r="M120" s="67"/>
    </row>
    <row r="121" spans="1:13" x14ac:dyDescent="0.35">
      <c r="A121" s="237"/>
      <c r="B121" s="237"/>
      <c r="C121" s="237"/>
      <c r="D121" s="238"/>
      <c r="E121" s="237"/>
      <c r="F121" s="237"/>
      <c r="G121" s="19"/>
      <c r="H121" s="19"/>
      <c r="I121" s="19"/>
      <c r="J121" s="67"/>
      <c r="K121" s="67"/>
      <c r="L121" s="67"/>
      <c r="M121" s="67"/>
    </row>
    <row r="122" spans="1:13" x14ac:dyDescent="0.35">
      <c r="A122" s="237"/>
      <c r="B122" s="237"/>
      <c r="C122" s="237"/>
      <c r="D122" s="238"/>
      <c r="E122" s="237"/>
      <c r="F122" s="237"/>
      <c r="G122" s="19"/>
      <c r="H122" s="19"/>
      <c r="I122" s="19"/>
      <c r="J122" s="67"/>
      <c r="K122" s="67"/>
      <c r="L122" s="67"/>
      <c r="M122" s="67"/>
    </row>
    <row r="123" spans="1:13" x14ac:dyDescent="0.35">
      <c r="A123" s="237"/>
      <c r="B123" s="237"/>
      <c r="C123" s="237"/>
      <c r="D123" s="238"/>
      <c r="E123" s="237"/>
      <c r="F123" s="237"/>
      <c r="G123" s="19"/>
      <c r="H123" s="19"/>
      <c r="I123" s="19"/>
      <c r="J123" s="67"/>
      <c r="K123" s="67"/>
      <c r="L123" s="67"/>
      <c r="M123" s="67"/>
    </row>
    <row r="124" spans="1:13" x14ac:dyDescent="0.35">
      <c r="A124" s="237"/>
      <c r="B124" s="237"/>
      <c r="C124" s="237"/>
      <c r="D124" s="238"/>
      <c r="E124" s="237"/>
      <c r="F124" s="237"/>
      <c r="G124" s="19"/>
      <c r="H124" s="19"/>
      <c r="I124" s="19"/>
      <c r="J124" s="67"/>
      <c r="K124" s="67"/>
      <c r="L124" s="67"/>
      <c r="M124" s="67"/>
    </row>
    <row r="125" spans="1:13" x14ac:dyDescent="0.35">
      <c r="A125" s="237"/>
      <c r="B125" s="237"/>
      <c r="C125" s="237"/>
      <c r="D125" s="238"/>
      <c r="E125" s="237"/>
      <c r="F125" s="237"/>
      <c r="G125" s="19"/>
      <c r="H125" s="19"/>
      <c r="I125" s="19"/>
      <c r="J125" s="67"/>
      <c r="K125" s="67"/>
      <c r="L125" s="67"/>
      <c r="M125" s="67"/>
    </row>
    <row r="126" spans="1:13" x14ac:dyDescent="0.35">
      <c r="A126" s="237"/>
      <c r="B126" s="237"/>
      <c r="C126" s="237"/>
      <c r="D126" s="238"/>
      <c r="E126" s="237"/>
      <c r="F126" s="237"/>
      <c r="G126" s="19"/>
      <c r="H126" s="19"/>
      <c r="I126" s="19"/>
      <c r="J126" s="67"/>
      <c r="K126" s="67"/>
      <c r="L126" s="67"/>
      <c r="M126" s="67"/>
    </row>
    <row r="127" spans="1:13" x14ac:dyDescent="0.35">
      <c r="A127" s="237"/>
      <c r="B127" s="237"/>
      <c r="C127" s="237"/>
      <c r="D127" s="238"/>
      <c r="E127" s="237"/>
      <c r="F127" s="237"/>
      <c r="G127" s="19"/>
      <c r="H127" s="19"/>
      <c r="I127" s="19"/>
      <c r="J127" s="67"/>
      <c r="K127" s="67"/>
      <c r="L127" s="67"/>
      <c r="M127" s="67"/>
    </row>
    <row r="128" spans="1:13" x14ac:dyDescent="0.35">
      <c r="A128" s="237"/>
      <c r="B128" s="237"/>
      <c r="C128" s="237"/>
      <c r="D128" s="238"/>
      <c r="E128" s="237"/>
      <c r="F128" s="237"/>
      <c r="G128" s="19"/>
      <c r="H128" s="19"/>
      <c r="I128" s="19"/>
      <c r="J128" s="67"/>
      <c r="K128" s="67"/>
      <c r="L128" s="67"/>
      <c r="M128" s="67"/>
    </row>
    <row r="129" spans="1:10" x14ac:dyDescent="0.35">
      <c r="A129" s="237"/>
      <c r="B129" s="237"/>
      <c r="C129" s="237"/>
      <c r="D129" s="238"/>
      <c r="E129" s="237"/>
      <c r="F129" s="237"/>
      <c r="G129" s="237"/>
      <c r="H129" s="237"/>
      <c r="I129" s="237"/>
      <c r="J129" s="237"/>
    </row>
    <row r="130" spans="1:10" x14ac:dyDescent="0.35">
      <c r="A130" s="237"/>
      <c r="B130" s="237"/>
      <c r="C130" s="237"/>
      <c r="D130" s="238"/>
      <c r="E130" s="237"/>
      <c r="F130" s="237"/>
      <c r="G130" s="237"/>
      <c r="H130" s="237"/>
      <c r="I130" s="237"/>
      <c r="J130" s="237"/>
    </row>
    <row r="131" spans="1:10" x14ac:dyDescent="0.35">
      <c r="A131" s="237"/>
      <c r="B131" s="237"/>
      <c r="C131" s="237"/>
      <c r="D131" s="238"/>
      <c r="E131" s="237"/>
      <c r="F131" s="237"/>
      <c r="G131" s="237"/>
      <c r="H131" s="237"/>
      <c r="I131" s="237"/>
      <c r="J131" s="237"/>
    </row>
    <row r="132" spans="1:10" x14ac:dyDescent="0.35">
      <c r="A132" s="237"/>
      <c r="B132" s="237"/>
      <c r="C132" s="237"/>
      <c r="D132" s="238"/>
      <c r="E132" s="237"/>
      <c r="F132" s="237"/>
      <c r="G132" s="237"/>
      <c r="H132" s="237"/>
      <c r="I132" s="237"/>
      <c r="J132" s="237"/>
    </row>
    <row r="133" spans="1:10" x14ac:dyDescent="0.35">
      <c r="A133" s="237"/>
      <c r="B133" s="237"/>
      <c r="C133" s="237"/>
      <c r="D133" s="238"/>
      <c r="E133" s="237"/>
      <c r="F133" s="237"/>
      <c r="G133" s="237"/>
      <c r="H133" s="237"/>
      <c r="I133" s="237"/>
      <c r="J133" s="237"/>
    </row>
    <row r="134" spans="1:10" x14ac:dyDescent="0.35">
      <c r="A134" s="237"/>
      <c r="B134" s="237"/>
      <c r="C134" s="237"/>
      <c r="D134" s="238"/>
      <c r="E134" s="237"/>
      <c r="F134" s="237"/>
      <c r="G134" s="237"/>
      <c r="H134" s="237"/>
      <c r="I134" s="237"/>
      <c r="J134" s="237"/>
    </row>
    <row r="135" spans="1:10" x14ac:dyDescent="0.35">
      <c r="A135" s="237"/>
      <c r="B135" s="237"/>
      <c r="C135" s="237"/>
      <c r="D135" s="238"/>
      <c r="E135" s="237"/>
      <c r="F135" s="237"/>
      <c r="G135" s="237"/>
      <c r="H135" s="237"/>
      <c r="I135" s="237"/>
      <c r="J135" s="237"/>
    </row>
    <row r="136" spans="1:10" x14ac:dyDescent="0.35">
      <c r="A136" s="237"/>
      <c r="B136" s="237"/>
      <c r="C136" s="237"/>
      <c r="D136" s="238"/>
      <c r="E136" s="237"/>
      <c r="F136" s="237"/>
      <c r="G136" s="237"/>
      <c r="H136" s="237"/>
      <c r="I136" s="237"/>
      <c r="J136" s="237"/>
    </row>
    <row r="137" spans="1:10" x14ac:dyDescent="0.35">
      <c r="A137" s="237"/>
      <c r="B137" s="237"/>
      <c r="C137" s="237"/>
      <c r="D137" s="238"/>
      <c r="E137" s="237"/>
      <c r="F137" s="237"/>
      <c r="G137" s="237"/>
      <c r="H137" s="237"/>
      <c r="I137" s="237"/>
      <c r="J137" s="237"/>
    </row>
    <row r="138" spans="1:10" x14ac:dyDescent="0.35">
      <c r="A138" s="237"/>
      <c r="B138" s="237"/>
      <c r="C138" s="237"/>
      <c r="D138" s="238"/>
      <c r="E138" s="237"/>
      <c r="F138" s="237"/>
      <c r="G138" s="237"/>
      <c r="H138" s="237"/>
      <c r="I138" s="237"/>
      <c r="J138" s="237"/>
    </row>
    <row r="139" spans="1:10" x14ac:dyDescent="0.35">
      <c r="A139" s="237"/>
      <c r="B139" s="237"/>
      <c r="C139" s="237"/>
      <c r="D139" s="238"/>
      <c r="E139" s="237"/>
      <c r="F139" s="237"/>
      <c r="G139" s="237"/>
      <c r="H139" s="237"/>
      <c r="I139" s="237"/>
      <c r="J139" s="237"/>
    </row>
    <row r="140" spans="1:10" x14ac:dyDescent="0.35">
      <c r="A140" s="237"/>
      <c r="B140" s="237"/>
      <c r="C140" s="237"/>
      <c r="D140" s="238"/>
      <c r="E140" s="237"/>
      <c r="F140" s="237"/>
      <c r="G140" s="237"/>
      <c r="H140" s="237"/>
      <c r="I140" s="237"/>
      <c r="J140" s="237"/>
    </row>
    <row r="141" spans="1:10" x14ac:dyDescent="0.35">
      <c r="A141" s="237"/>
      <c r="B141" s="237"/>
      <c r="C141" s="237"/>
      <c r="D141" s="238"/>
      <c r="E141" s="237"/>
      <c r="F141" s="237"/>
      <c r="G141" s="237"/>
      <c r="H141" s="237"/>
      <c r="I141" s="237"/>
      <c r="J141" s="237"/>
    </row>
    <row r="142" spans="1:10" x14ac:dyDescent="0.35">
      <c r="A142" s="237"/>
      <c r="B142" s="237"/>
      <c r="C142" s="237"/>
      <c r="D142" s="238"/>
      <c r="E142" s="237"/>
      <c r="F142" s="237"/>
      <c r="G142" s="237"/>
      <c r="H142" s="237"/>
      <c r="I142" s="237"/>
      <c r="J142" s="237"/>
    </row>
    <row r="143" spans="1:10" x14ac:dyDescent="0.35">
      <c r="A143" s="237"/>
      <c r="B143" s="237"/>
      <c r="C143" s="237"/>
      <c r="D143" s="238"/>
      <c r="E143" s="237"/>
      <c r="F143" s="237"/>
      <c r="G143" s="237"/>
      <c r="H143" s="237"/>
      <c r="I143" s="237"/>
      <c r="J143" s="237"/>
    </row>
    <row r="144" spans="1:10" x14ac:dyDescent="0.35">
      <c r="A144" s="237"/>
      <c r="B144" s="237"/>
      <c r="C144" s="237"/>
      <c r="D144" s="238"/>
      <c r="E144" s="237"/>
      <c r="F144" s="237"/>
      <c r="G144" s="237"/>
      <c r="H144" s="237"/>
      <c r="I144" s="237"/>
      <c r="J144" s="237"/>
    </row>
    <row r="145" spans="1:10" x14ac:dyDescent="0.35">
      <c r="A145" s="237"/>
      <c r="B145" s="237"/>
      <c r="C145" s="237"/>
      <c r="D145" s="238"/>
      <c r="E145" s="237"/>
      <c r="F145" s="237"/>
      <c r="G145" s="237"/>
      <c r="H145" s="237"/>
      <c r="I145" s="237"/>
      <c r="J145" s="237"/>
    </row>
    <row r="146" spans="1:10" x14ac:dyDescent="0.35">
      <c r="A146" s="237"/>
      <c r="B146" s="237"/>
      <c r="C146" s="237"/>
      <c r="D146" s="238"/>
      <c r="E146" s="237"/>
      <c r="F146" s="237"/>
      <c r="G146" s="237"/>
      <c r="H146" s="237"/>
      <c r="I146" s="237"/>
      <c r="J146" s="237"/>
    </row>
    <row r="147" spans="1:10" x14ac:dyDescent="0.35">
      <c r="A147" s="237"/>
      <c r="B147" s="237"/>
      <c r="C147" s="237"/>
      <c r="D147" s="238"/>
      <c r="E147" s="237"/>
      <c r="F147" s="237"/>
      <c r="G147" s="237"/>
      <c r="H147" s="237"/>
      <c r="I147" s="237"/>
      <c r="J147" s="237"/>
    </row>
    <row r="148" spans="1:10" x14ac:dyDescent="0.35">
      <c r="A148" s="237"/>
      <c r="B148" s="237"/>
      <c r="C148" s="237"/>
      <c r="D148" s="238"/>
      <c r="E148" s="237"/>
      <c r="F148" s="237"/>
      <c r="G148" s="237"/>
      <c r="H148" s="237"/>
      <c r="I148" s="237"/>
      <c r="J148" s="237"/>
    </row>
    <row r="149" spans="1:10" x14ac:dyDescent="0.35">
      <c r="A149" s="237"/>
      <c r="B149" s="237"/>
      <c r="C149" s="237"/>
      <c r="D149" s="238"/>
      <c r="E149" s="237"/>
      <c r="F149" s="237"/>
      <c r="G149" s="237"/>
      <c r="H149" s="237"/>
      <c r="I149" s="237"/>
      <c r="J149" s="237"/>
    </row>
    <row r="150" spans="1:10" x14ac:dyDescent="0.35">
      <c r="A150" s="237"/>
      <c r="B150" s="237"/>
      <c r="C150" s="237"/>
      <c r="D150" s="238"/>
      <c r="E150" s="237"/>
      <c r="F150" s="237"/>
      <c r="G150" s="237"/>
      <c r="H150" s="237"/>
      <c r="I150" s="237"/>
      <c r="J150" s="237"/>
    </row>
    <row r="151" spans="1:10" x14ac:dyDescent="0.35">
      <c r="A151" s="237"/>
      <c r="B151" s="237"/>
      <c r="C151" s="237"/>
      <c r="D151" s="238"/>
      <c r="E151" s="237"/>
      <c r="F151" s="237"/>
      <c r="G151" s="237"/>
      <c r="H151" s="237"/>
      <c r="I151" s="237"/>
      <c r="J151" s="237"/>
    </row>
    <row r="152" spans="1:10" x14ac:dyDescent="0.35">
      <c r="A152" s="237"/>
      <c r="B152" s="237"/>
      <c r="C152" s="237"/>
      <c r="D152" s="238"/>
      <c r="E152" s="237"/>
      <c r="F152" s="237"/>
      <c r="G152" s="237"/>
      <c r="H152" s="237"/>
      <c r="I152" s="237"/>
      <c r="J152" s="237"/>
    </row>
    <row r="153" spans="1:10" x14ac:dyDescent="0.35">
      <c r="A153" s="237"/>
      <c r="B153" s="237"/>
      <c r="C153" s="237"/>
      <c r="D153" s="238"/>
      <c r="E153" s="237"/>
      <c r="F153" s="237"/>
      <c r="G153" s="237"/>
      <c r="H153" s="237"/>
      <c r="I153" s="237"/>
      <c r="J153" s="237"/>
    </row>
    <row r="154" spans="1:10" x14ac:dyDescent="0.35">
      <c r="A154" s="237"/>
      <c r="B154" s="237"/>
      <c r="C154" s="237"/>
      <c r="D154" s="238"/>
      <c r="E154" s="237"/>
      <c r="F154" s="237"/>
      <c r="G154" s="237"/>
      <c r="H154" s="237"/>
      <c r="I154" s="237"/>
      <c r="J154" s="237"/>
    </row>
    <row r="155" spans="1:10" x14ac:dyDescent="0.35">
      <c r="A155" s="237"/>
      <c r="B155" s="237"/>
      <c r="C155" s="237"/>
      <c r="D155" s="238"/>
      <c r="E155" s="237"/>
      <c r="F155" s="237"/>
      <c r="G155" s="237"/>
      <c r="H155" s="237"/>
      <c r="I155" s="237"/>
      <c r="J155" s="237"/>
    </row>
    <row r="156" spans="1:10" x14ac:dyDescent="0.35">
      <c r="A156" s="237"/>
      <c r="B156" s="237"/>
      <c r="C156" s="237"/>
      <c r="D156" s="238"/>
      <c r="E156" s="237"/>
      <c r="F156" s="237"/>
      <c r="G156" s="237"/>
      <c r="H156" s="237"/>
      <c r="I156" s="237"/>
      <c r="J156" s="237"/>
    </row>
    <row r="157" spans="1:10" x14ac:dyDescent="0.35">
      <c r="A157" s="237"/>
      <c r="B157" s="237"/>
      <c r="C157" s="237"/>
      <c r="D157" s="238"/>
      <c r="E157" s="237"/>
      <c r="F157" s="237"/>
      <c r="G157" s="237"/>
      <c r="H157" s="237"/>
      <c r="I157" s="237"/>
      <c r="J157" s="237"/>
    </row>
    <row r="158" spans="1:10" x14ac:dyDescent="0.35">
      <c r="A158" s="237"/>
      <c r="B158" s="237"/>
      <c r="C158" s="237"/>
      <c r="D158" s="238"/>
      <c r="E158" s="237"/>
      <c r="F158" s="237"/>
      <c r="G158" s="237"/>
      <c r="H158" s="237"/>
      <c r="I158" s="237"/>
      <c r="J158" s="237"/>
    </row>
    <row r="159" spans="1:10" x14ac:dyDescent="0.35">
      <c r="A159" s="237"/>
      <c r="B159" s="237"/>
      <c r="C159" s="237"/>
      <c r="D159" s="238"/>
      <c r="E159" s="237"/>
      <c r="F159" s="237"/>
      <c r="G159" s="237"/>
      <c r="H159" s="237"/>
      <c r="I159" s="237"/>
      <c r="J159" s="237"/>
    </row>
    <row r="160" spans="1:10" x14ac:dyDescent="0.35">
      <c r="A160" s="237"/>
      <c r="B160" s="237"/>
      <c r="C160" s="237"/>
      <c r="D160" s="238"/>
      <c r="E160" s="237"/>
      <c r="F160" s="237"/>
      <c r="G160" s="237"/>
      <c r="H160" s="237"/>
      <c r="I160" s="237"/>
      <c r="J160" s="237"/>
    </row>
    <row r="161" spans="1:10" x14ac:dyDescent="0.35">
      <c r="A161" s="237"/>
      <c r="B161" s="237"/>
      <c r="C161" s="237"/>
      <c r="D161" s="238"/>
      <c r="E161" s="237"/>
      <c r="F161" s="237"/>
      <c r="G161" s="237"/>
      <c r="H161" s="237"/>
      <c r="I161" s="237"/>
      <c r="J161" s="237"/>
    </row>
    <row r="162" spans="1:10" x14ac:dyDescent="0.35">
      <c r="A162" s="237"/>
      <c r="B162" s="237"/>
      <c r="C162" s="237"/>
      <c r="D162" s="238"/>
      <c r="E162" s="237"/>
      <c r="F162" s="237"/>
      <c r="G162" s="237"/>
      <c r="H162" s="237"/>
      <c r="I162" s="237"/>
      <c r="J162" s="237"/>
    </row>
    <row r="163" spans="1:10" x14ac:dyDescent="0.35">
      <c r="A163" s="237"/>
      <c r="B163" s="237"/>
      <c r="C163" s="237"/>
      <c r="D163" s="238"/>
      <c r="E163" s="237"/>
      <c r="F163" s="237"/>
      <c r="G163" s="237"/>
      <c r="H163" s="237"/>
      <c r="I163" s="237"/>
      <c r="J163" s="237"/>
    </row>
    <row r="164" spans="1:10" x14ac:dyDescent="0.35">
      <c r="A164" s="237"/>
      <c r="B164" s="237"/>
      <c r="C164" s="237"/>
      <c r="D164" s="238"/>
      <c r="E164" s="237"/>
      <c r="F164" s="237"/>
      <c r="G164" s="237"/>
      <c r="H164" s="237"/>
      <c r="I164" s="237"/>
      <c r="J164" s="237"/>
    </row>
    <row r="165" spans="1:10" x14ac:dyDescent="0.35">
      <c r="A165" s="237"/>
      <c r="B165" s="237"/>
      <c r="C165" s="237"/>
      <c r="D165" s="238"/>
      <c r="E165" s="237"/>
      <c r="F165" s="237"/>
      <c r="G165" s="237"/>
      <c r="H165" s="237"/>
      <c r="I165" s="237"/>
      <c r="J165" s="237"/>
    </row>
    <row r="166" spans="1:10" x14ac:dyDescent="0.35">
      <c r="A166" s="237"/>
      <c r="B166" s="237"/>
      <c r="C166" s="237"/>
      <c r="D166" s="238"/>
      <c r="E166" s="237"/>
      <c r="F166" s="237"/>
      <c r="G166" s="237"/>
      <c r="H166" s="237"/>
      <c r="I166" s="237"/>
      <c r="J166" s="237"/>
    </row>
    <row r="167" spans="1:10" x14ac:dyDescent="0.35">
      <c r="A167" s="237"/>
      <c r="B167" s="237"/>
      <c r="C167" s="237"/>
      <c r="D167" s="238"/>
      <c r="E167" s="237"/>
      <c r="F167" s="237"/>
      <c r="G167" s="237"/>
      <c r="H167" s="237"/>
      <c r="I167" s="237"/>
      <c r="J167" s="237"/>
    </row>
    <row r="168" spans="1:10" x14ac:dyDescent="0.35">
      <c r="A168" s="237"/>
      <c r="B168" s="237"/>
      <c r="C168" s="237"/>
      <c r="D168" s="238"/>
      <c r="E168" s="237"/>
      <c r="F168" s="237"/>
      <c r="G168" s="237"/>
      <c r="H168" s="237"/>
      <c r="I168" s="237"/>
      <c r="J168" s="237"/>
    </row>
    <row r="169" spans="1:10" x14ac:dyDescent="0.35">
      <c r="A169" s="237"/>
      <c r="B169" s="237"/>
      <c r="C169" s="237"/>
      <c r="D169" s="238"/>
      <c r="E169" s="237"/>
      <c r="F169" s="237"/>
      <c r="G169" s="237"/>
      <c r="H169" s="237"/>
      <c r="I169" s="237"/>
      <c r="J169" s="237"/>
    </row>
    <row r="170" spans="1:10" x14ac:dyDescent="0.35">
      <c r="A170" s="237"/>
      <c r="B170" s="237"/>
      <c r="C170" s="237"/>
      <c r="D170" s="238"/>
      <c r="E170" s="237"/>
      <c r="F170" s="237"/>
      <c r="G170" s="237"/>
      <c r="H170" s="237"/>
      <c r="I170" s="237"/>
      <c r="J170" s="237"/>
    </row>
    <row r="171" spans="1:10" x14ac:dyDescent="0.35">
      <c r="A171" s="237"/>
      <c r="B171" s="237"/>
      <c r="C171" s="237"/>
      <c r="D171" s="238"/>
      <c r="E171" s="237"/>
      <c r="F171" s="237"/>
      <c r="G171" s="237"/>
      <c r="H171" s="237"/>
      <c r="I171" s="237"/>
      <c r="J171" s="237"/>
    </row>
    <row r="172" spans="1:10" x14ac:dyDescent="0.35">
      <c r="A172" s="237"/>
      <c r="B172" s="237"/>
      <c r="C172" s="237"/>
      <c r="D172" s="238"/>
      <c r="E172" s="237"/>
      <c r="F172" s="237"/>
      <c r="G172" s="237"/>
      <c r="H172" s="237"/>
      <c r="I172" s="237"/>
      <c r="J172" s="237"/>
    </row>
    <row r="173" spans="1:10" x14ac:dyDescent="0.35">
      <c r="A173" s="237"/>
      <c r="B173" s="237"/>
      <c r="C173" s="237"/>
      <c r="D173" s="238"/>
      <c r="E173" s="237"/>
      <c r="F173" s="237"/>
      <c r="G173" s="237"/>
      <c r="H173" s="237"/>
      <c r="I173" s="237"/>
      <c r="J173" s="237"/>
    </row>
    <row r="174" spans="1:10" x14ac:dyDescent="0.35">
      <c r="A174" s="237"/>
      <c r="B174" s="237"/>
      <c r="C174" s="237"/>
      <c r="D174" s="238"/>
      <c r="E174" s="237"/>
      <c r="F174" s="237"/>
      <c r="G174" s="237"/>
      <c r="H174" s="237"/>
      <c r="I174" s="237"/>
      <c r="J174" s="237"/>
    </row>
    <row r="175" spans="1:10" x14ac:dyDescent="0.35">
      <c r="A175" s="237"/>
      <c r="B175" s="237"/>
      <c r="C175" s="237"/>
      <c r="D175" s="238"/>
      <c r="E175" s="237"/>
      <c r="F175" s="237"/>
      <c r="G175" s="237"/>
      <c r="H175" s="237"/>
      <c r="I175" s="237"/>
      <c r="J175" s="237"/>
    </row>
    <row r="176" spans="1:10" x14ac:dyDescent="0.35">
      <c r="A176" s="237"/>
      <c r="B176" s="237"/>
      <c r="C176" s="237"/>
      <c r="D176" s="238"/>
      <c r="E176" s="237"/>
      <c r="F176" s="237"/>
      <c r="G176" s="237"/>
      <c r="H176" s="237"/>
      <c r="I176" s="237"/>
      <c r="J176" s="237"/>
    </row>
    <row r="177" spans="1:10" x14ac:dyDescent="0.35">
      <c r="A177" s="237"/>
      <c r="B177" s="237"/>
      <c r="C177" s="237"/>
      <c r="D177" s="238"/>
      <c r="E177" s="237"/>
      <c r="F177" s="237"/>
      <c r="G177" s="237"/>
      <c r="H177" s="237"/>
      <c r="I177" s="237"/>
      <c r="J177" s="237"/>
    </row>
    <row r="178" spans="1:10" x14ac:dyDescent="0.35">
      <c r="A178" s="237"/>
      <c r="B178" s="237"/>
      <c r="C178" s="237"/>
      <c r="D178" s="238"/>
      <c r="E178" s="237"/>
      <c r="F178" s="237"/>
      <c r="G178" s="237"/>
      <c r="H178" s="237"/>
      <c r="I178" s="237"/>
      <c r="J178" s="237"/>
    </row>
    <row r="179" spans="1:10" x14ac:dyDescent="0.35">
      <c r="A179" s="237"/>
      <c r="B179" s="237"/>
      <c r="C179" s="237"/>
      <c r="D179" s="238"/>
      <c r="E179" s="237"/>
      <c r="F179" s="237"/>
      <c r="G179" s="237"/>
      <c r="H179" s="237"/>
      <c r="I179" s="237"/>
      <c r="J179" s="237"/>
    </row>
    <row r="180" spans="1:10" x14ac:dyDescent="0.35">
      <c r="A180" s="237"/>
      <c r="B180" s="237"/>
      <c r="C180" s="237"/>
      <c r="D180" s="238"/>
      <c r="E180" s="237"/>
      <c r="F180" s="237"/>
      <c r="G180" s="237"/>
      <c r="H180" s="237"/>
      <c r="I180" s="237"/>
      <c r="J180" s="237"/>
    </row>
    <row r="181" spans="1:10" x14ac:dyDescent="0.35">
      <c r="A181" s="237"/>
      <c r="B181" s="237"/>
      <c r="C181" s="237"/>
      <c r="D181" s="238"/>
      <c r="E181" s="237"/>
      <c r="F181" s="237"/>
      <c r="G181" s="237"/>
      <c r="H181" s="237"/>
      <c r="I181" s="237"/>
      <c r="J181" s="237"/>
    </row>
    <row r="182" spans="1:10" x14ac:dyDescent="0.35">
      <c r="A182" s="237"/>
      <c r="B182" s="237"/>
      <c r="C182" s="237"/>
      <c r="D182" s="238"/>
      <c r="E182" s="237"/>
      <c r="F182" s="237"/>
      <c r="G182" s="237"/>
      <c r="H182" s="237"/>
      <c r="I182" s="237"/>
      <c r="J182" s="237"/>
    </row>
    <row r="183" spans="1:10" x14ac:dyDescent="0.35">
      <c r="A183" s="237"/>
      <c r="B183" s="237"/>
      <c r="C183" s="237"/>
      <c r="D183" s="238"/>
      <c r="E183" s="237"/>
      <c r="F183" s="237"/>
      <c r="G183" s="237"/>
      <c r="H183" s="237"/>
      <c r="I183" s="237"/>
      <c r="J183" s="237"/>
    </row>
    <row r="184" spans="1:10" x14ac:dyDescent="0.35">
      <c r="A184" s="237"/>
      <c r="B184" s="237"/>
      <c r="C184" s="237"/>
      <c r="D184" s="238"/>
      <c r="E184" s="237"/>
      <c r="F184" s="237"/>
      <c r="G184" s="237"/>
      <c r="H184" s="237"/>
      <c r="I184" s="237"/>
      <c r="J184" s="237"/>
    </row>
    <row r="185" spans="1:10" x14ac:dyDescent="0.35">
      <c r="A185" s="237"/>
      <c r="B185" s="237"/>
      <c r="C185" s="237"/>
      <c r="D185" s="238"/>
      <c r="E185" s="237"/>
      <c r="F185" s="237"/>
      <c r="G185" s="237"/>
      <c r="H185" s="237"/>
      <c r="I185" s="237"/>
      <c r="J185" s="237"/>
    </row>
    <row r="186" spans="1:10" x14ac:dyDescent="0.35">
      <c r="A186" s="237"/>
      <c r="B186" s="237"/>
      <c r="C186" s="237"/>
      <c r="D186" s="238"/>
      <c r="E186" s="237"/>
      <c r="F186" s="237"/>
      <c r="G186" s="237"/>
      <c r="H186" s="237"/>
      <c r="I186" s="237"/>
      <c r="J186" s="237"/>
    </row>
    <row r="187" spans="1:10" x14ac:dyDescent="0.35">
      <c r="A187" s="237"/>
      <c r="B187" s="237"/>
      <c r="C187" s="237"/>
      <c r="D187" s="238"/>
      <c r="E187" s="237"/>
      <c r="F187" s="237"/>
      <c r="G187" s="237"/>
      <c r="H187" s="237"/>
      <c r="I187" s="237"/>
      <c r="J187" s="237"/>
    </row>
    <row r="188" spans="1:10" x14ac:dyDescent="0.35">
      <c r="A188" s="237"/>
      <c r="B188" s="237"/>
      <c r="C188" s="237"/>
      <c r="D188" s="238"/>
      <c r="E188" s="237"/>
      <c r="F188" s="237"/>
      <c r="G188" s="237"/>
      <c r="H188" s="237"/>
      <c r="I188" s="237"/>
      <c r="J188" s="237"/>
    </row>
    <row r="189" spans="1:10" x14ac:dyDescent="0.35">
      <c r="A189" s="237"/>
      <c r="B189" s="237"/>
      <c r="C189" s="237"/>
      <c r="D189" s="238"/>
      <c r="E189" s="237"/>
      <c r="F189" s="237"/>
      <c r="G189" s="237"/>
      <c r="H189" s="237"/>
      <c r="I189" s="237"/>
      <c r="J189" s="237"/>
    </row>
    <row r="190" spans="1:10" x14ac:dyDescent="0.35">
      <c r="A190" s="237"/>
      <c r="B190" s="237"/>
      <c r="C190" s="237"/>
      <c r="D190" s="238"/>
      <c r="E190" s="237"/>
      <c r="F190" s="237"/>
      <c r="G190" s="237"/>
      <c r="H190" s="237"/>
      <c r="I190" s="237"/>
      <c r="J190" s="237"/>
    </row>
    <row r="191" spans="1:10" x14ac:dyDescent="0.35">
      <c r="A191" s="237"/>
      <c r="B191" s="237"/>
      <c r="C191" s="237"/>
      <c r="D191" s="238"/>
      <c r="E191" s="237"/>
      <c r="F191" s="237"/>
      <c r="G191" s="237"/>
      <c r="H191" s="237"/>
      <c r="I191" s="237"/>
      <c r="J191" s="237"/>
    </row>
    <row r="192" spans="1:10" x14ac:dyDescent="0.35">
      <c r="A192" s="237"/>
      <c r="B192" s="237"/>
      <c r="C192" s="237"/>
      <c r="D192" s="238"/>
      <c r="E192" s="237"/>
      <c r="F192" s="237"/>
      <c r="G192" s="237"/>
      <c r="H192" s="237"/>
      <c r="I192" s="237"/>
      <c r="J192" s="237"/>
    </row>
    <row r="193" spans="1:10" x14ac:dyDescent="0.35">
      <c r="A193" s="237"/>
      <c r="B193" s="237"/>
      <c r="C193" s="237"/>
      <c r="D193" s="238"/>
      <c r="E193" s="237"/>
      <c r="F193" s="237"/>
      <c r="G193" s="237"/>
      <c r="H193" s="237"/>
      <c r="I193" s="237"/>
      <c r="J193" s="237"/>
    </row>
    <row r="194" spans="1:10" x14ac:dyDescent="0.35">
      <c r="A194" s="237"/>
      <c r="B194" s="237"/>
      <c r="C194" s="237"/>
      <c r="D194" s="238"/>
      <c r="E194" s="237"/>
      <c r="F194" s="237"/>
      <c r="G194" s="237"/>
      <c r="H194" s="237"/>
      <c r="I194" s="237"/>
      <c r="J194" s="237"/>
    </row>
    <row r="195" spans="1:10" x14ac:dyDescent="0.35">
      <c r="A195" s="237"/>
      <c r="B195" s="237"/>
      <c r="C195" s="237"/>
      <c r="D195" s="238"/>
      <c r="E195" s="237"/>
      <c r="F195" s="237"/>
      <c r="G195" s="237"/>
      <c r="H195" s="237"/>
      <c r="I195" s="237"/>
      <c r="J195" s="237"/>
    </row>
    <row r="196" spans="1:10" x14ac:dyDescent="0.35">
      <c r="A196" s="237"/>
      <c r="B196" s="237"/>
      <c r="C196" s="237"/>
      <c r="D196" s="238"/>
      <c r="E196" s="237"/>
      <c r="F196" s="237"/>
      <c r="G196" s="237"/>
      <c r="H196" s="237"/>
      <c r="I196" s="237"/>
      <c r="J196" s="237"/>
    </row>
    <row r="197" spans="1:10" x14ac:dyDescent="0.35">
      <c r="A197" s="237"/>
      <c r="B197" s="237"/>
      <c r="C197" s="237"/>
      <c r="D197" s="238"/>
      <c r="E197" s="237"/>
      <c r="F197" s="237"/>
      <c r="G197" s="237"/>
      <c r="H197" s="237"/>
      <c r="I197" s="237"/>
      <c r="J197" s="237"/>
    </row>
    <row r="198" spans="1:10" x14ac:dyDescent="0.35">
      <c r="A198" s="237"/>
      <c r="B198" s="237"/>
      <c r="C198" s="237"/>
      <c r="D198" s="238"/>
      <c r="E198" s="237"/>
      <c r="F198" s="237"/>
      <c r="G198" s="237"/>
      <c r="H198" s="237"/>
      <c r="I198" s="237"/>
      <c r="J198" s="237"/>
    </row>
    <row r="199" spans="1:10" x14ac:dyDescent="0.35">
      <c r="A199" s="237"/>
      <c r="B199" s="237"/>
      <c r="C199" s="237"/>
      <c r="D199" s="238"/>
      <c r="E199" s="237"/>
      <c r="F199" s="237"/>
      <c r="G199" s="237"/>
      <c r="H199" s="237"/>
      <c r="I199" s="237"/>
      <c r="J199" s="237"/>
    </row>
    <row r="200" spans="1:10" x14ac:dyDescent="0.35">
      <c r="A200" s="237"/>
      <c r="B200" s="237"/>
      <c r="C200" s="237"/>
      <c r="D200" s="238"/>
      <c r="E200" s="237"/>
      <c r="F200" s="237"/>
      <c r="G200" s="237"/>
      <c r="H200" s="237"/>
      <c r="I200" s="237"/>
      <c r="J200" s="237"/>
    </row>
    <row r="201" spans="1:10" x14ac:dyDescent="0.35">
      <c r="A201" s="237"/>
      <c r="B201" s="237"/>
      <c r="C201" s="237"/>
      <c r="D201" s="238"/>
      <c r="E201" s="237"/>
      <c r="F201" s="237"/>
      <c r="G201" s="237"/>
      <c r="H201" s="237"/>
      <c r="I201" s="237"/>
      <c r="J201" s="237"/>
    </row>
    <row r="202" spans="1:10" x14ac:dyDescent="0.35">
      <c r="A202" s="237"/>
      <c r="B202" s="237"/>
      <c r="C202" s="237"/>
      <c r="D202" s="238"/>
      <c r="E202" s="237"/>
      <c r="F202" s="237"/>
      <c r="G202" s="237"/>
      <c r="H202" s="237"/>
      <c r="I202" s="237"/>
      <c r="J202" s="237"/>
    </row>
    <row r="203" spans="1:10" x14ac:dyDescent="0.35">
      <c r="A203" s="237"/>
      <c r="B203" s="237"/>
      <c r="C203" s="237"/>
      <c r="D203" s="238"/>
      <c r="E203" s="237"/>
      <c r="F203" s="237"/>
      <c r="G203" s="237"/>
      <c r="H203" s="237"/>
      <c r="I203" s="237"/>
      <c r="J203" s="237"/>
    </row>
    <row r="204" spans="1:10" x14ac:dyDescent="0.35">
      <c r="A204" s="237"/>
      <c r="B204" s="237"/>
      <c r="C204" s="237"/>
      <c r="D204" s="238"/>
      <c r="E204" s="237"/>
      <c r="F204" s="237"/>
      <c r="G204" s="237"/>
      <c r="H204" s="237"/>
      <c r="I204" s="237"/>
      <c r="J204" s="237"/>
    </row>
    <row r="205" spans="1:10" x14ac:dyDescent="0.35">
      <c r="A205" s="237"/>
      <c r="B205" s="237"/>
      <c r="C205" s="237"/>
      <c r="D205" s="238"/>
      <c r="E205" s="237"/>
      <c r="F205" s="237"/>
      <c r="G205" s="237"/>
      <c r="H205" s="237"/>
      <c r="I205" s="237"/>
      <c r="J205" s="237"/>
    </row>
    <row r="206" spans="1:10" x14ac:dyDescent="0.35">
      <c r="A206" s="237"/>
      <c r="B206" s="237"/>
      <c r="C206" s="237"/>
      <c r="D206" s="238"/>
      <c r="E206" s="237"/>
      <c r="F206" s="237"/>
      <c r="G206" s="237"/>
      <c r="H206" s="237"/>
      <c r="I206" s="237"/>
      <c r="J206" s="237"/>
    </row>
    <row r="207" spans="1:10" x14ac:dyDescent="0.35">
      <c r="A207" s="237"/>
      <c r="B207" s="237"/>
      <c r="C207" s="237"/>
      <c r="D207" s="238"/>
      <c r="E207" s="237"/>
      <c r="F207" s="237"/>
      <c r="G207" s="237"/>
      <c r="H207" s="237"/>
      <c r="I207" s="237"/>
      <c r="J207" s="237"/>
    </row>
    <row r="208" spans="1:10" x14ac:dyDescent="0.35">
      <c r="A208" s="237"/>
      <c r="B208" s="237"/>
      <c r="C208" s="237"/>
      <c r="D208" s="238"/>
      <c r="E208" s="237"/>
      <c r="F208" s="237"/>
      <c r="G208" s="237"/>
      <c r="H208" s="237"/>
      <c r="I208" s="237"/>
      <c r="J208" s="237"/>
    </row>
    <row r="209" spans="1:10" x14ac:dyDescent="0.35">
      <c r="A209" s="237"/>
      <c r="B209" s="237"/>
      <c r="C209" s="237"/>
      <c r="D209" s="238"/>
      <c r="E209" s="237"/>
      <c r="F209" s="237"/>
      <c r="G209" s="237"/>
      <c r="H209" s="237"/>
      <c r="I209" s="237"/>
      <c r="J209" s="237"/>
    </row>
    <row r="210" spans="1:10" x14ac:dyDescent="0.35">
      <c r="A210" s="237"/>
      <c r="B210" s="237"/>
      <c r="C210" s="237"/>
      <c r="D210" s="238"/>
      <c r="E210" s="237"/>
      <c r="F210" s="237"/>
      <c r="G210" s="237"/>
      <c r="H210" s="237"/>
      <c r="I210" s="237"/>
      <c r="J210" s="237"/>
    </row>
    <row r="211" spans="1:10" x14ac:dyDescent="0.35">
      <c r="A211" s="237"/>
      <c r="B211" s="237"/>
      <c r="C211" s="237"/>
      <c r="D211" s="238"/>
      <c r="E211" s="237"/>
      <c r="F211" s="237"/>
      <c r="G211" s="237"/>
      <c r="H211" s="237"/>
      <c r="I211" s="237"/>
      <c r="J211" s="237"/>
    </row>
    <row r="212" spans="1:10" x14ac:dyDescent="0.35">
      <c r="A212" s="237"/>
      <c r="B212" s="237"/>
      <c r="C212" s="237"/>
      <c r="D212" s="238"/>
      <c r="E212" s="237"/>
      <c r="F212" s="237"/>
      <c r="G212" s="237"/>
      <c r="H212" s="237"/>
      <c r="I212" s="237"/>
      <c r="J212" s="237"/>
    </row>
    <row r="213" spans="1:10" x14ac:dyDescent="0.35">
      <c r="A213" s="237"/>
      <c r="B213" s="237"/>
      <c r="C213" s="237"/>
      <c r="D213" s="238"/>
      <c r="E213" s="237"/>
      <c r="F213" s="237"/>
      <c r="G213" s="237"/>
      <c r="H213" s="237"/>
      <c r="I213" s="237"/>
      <c r="J213" s="237"/>
    </row>
    <row r="214" spans="1:10" x14ac:dyDescent="0.35">
      <c r="A214" s="237"/>
      <c r="B214" s="237"/>
      <c r="C214" s="237"/>
      <c r="D214" s="238"/>
      <c r="E214" s="237"/>
      <c r="F214" s="237"/>
      <c r="G214" s="237"/>
      <c r="H214" s="237"/>
      <c r="I214" s="237"/>
      <c r="J214" s="237"/>
    </row>
    <row r="215" spans="1:10" x14ac:dyDescent="0.35">
      <c r="A215" s="237"/>
      <c r="B215" s="237"/>
      <c r="C215" s="237"/>
      <c r="D215" s="238"/>
      <c r="E215" s="237"/>
      <c r="F215" s="237"/>
      <c r="G215" s="237"/>
      <c r="H215" s="237"/>
      <c r="I215" s="237"/>
      <c r="J215" s="237"/>
    </row>
    <row r="216" spans="1:10" x14ac:dyDescent="0.35">
      <c r="A216" s="237"/>
      <c r="B216" s="237"/>
      <c r="C216" s="237"/>
      <c r="D216" s="238"/>
      <c r="E216" s="237"/>
      <c r="F216" s="237"/>
      <c r="G216" s="237"/>
      <c r="H216" s="237"/>
      <c r="I216" s="237"/>
      <c r="J216" s="237"/>
    </row>
    <row r="217" spans="1:10" x14ac:dyDescent="0.35">
      <c r="A217" s="237"/>
      <c r="B217" s="237"/>
      <c r="C217" s="237"/>
      <c r="D217" s="238"/>
      <c r="E217" s="237"/>
      <c r="F217" s="237"/>
      <c r="G217" s="237"/>
      <c r="H217" s="237"/>
      <c r="I217" s="237"/>
      <c r="J217" s="237"/>
    </row>
    <row r="218" spans="1:10" x14ac:dyDescent="0.35">
      <c r="A218" s="237"/>
      <c r="B218" s="237"/>
      <c r="C218" s="237"/>
      <c r="D218" s="238"/>
      <c r="E218" s="237"/>
      <c r="F218" s="237"/>
      <c r="G218" s="237"/>
      <c r="H218" s="237"/>
      <c r="I218" s="237"/>
      <c r="J218" s="237"/>
    </row>
    <row r="219" spans="1:10" x14ac:dyDescent="0.35">
      <c r="A219" s="237"/>
      <c r="B219" s="237"/>
      <c r="C219" s="237"/>
      <c r="D219" s="238"/>
      <c r="E219" s="237"/>
      <c r="F219" s="237"/>
      <c r="G219" s="237"/>
      <c r="H219" s="237"/>
      <c r="I219" s="237"/>
      <c r="J219" s="237"/>
    </row>
    <row r="220" spans="1:10" x14ac:dyDescent="0.35">
      <c r="A220" s="237"/>
      <c r="B220" s="237"/>
      <c r="C220" s="237"/>
      <c r="D220" s="238"/>
      <c r="E220" s="237"/>
      <c r="F220" s="237"/>
      <c r="G220" s="237"/>
      <c r="H220" s="237"/>
      <c r="I220" s="237"/>
      <c r="J220" s="237"/>
    </row>
    <row r="221" spans="1:10" x14ac:dyDescent="0.35">
      <c r="A221" s="237"/>
      <c r="B221" s="237"/>
      <c r="C221" s="237"/>
      <c r="D221" s="238"/>
      <c r="E221" s="237"/>
      <c r="F221" s="237"/>
      <c r="G221" s="237"/>
      <c r="H221" s="237"/>
      <c r="I221" s="237"/>
      <c r="J221" s="237"/>
    </row>
    <row r="222" spans="1:10" x14ac:dyDescent="0.35">
      <c r="A222" s="237"/>
      <c r="B222" s="237"/>
      <c r="C222" s="237"/>
      <c r="D222" s="238"/>
      <c r="E222" s="237"/>
      <c r="F222" s="237"/>
      <c r="G222" s="237"/>
      <c r="H222" s="237"/>
      <c r="I222" s="237"/>
      <c r="J222" s="237"/>
    </row>
    <row r="223" spans="1:10" x14ac:dyDescent="0.35">
      <c r="A223" s="237"/>
      <c r="B223" s="237"/>
      <c r="C223" s="237"/>
      <c r="D223" s="238"/>
      <c r="E223" s="237"/>
      <c r="F223" s="237"/>
      <c r="G223" s="237"/>
      <c r="H223" s="237"/>
      <c r="I223" s="237"/>
      <c r="J223" s="237"/>
    </row>
    <row r="224" spans="1:10" x14ac:dyDescent="0.35">
      <c r="A224" s="237"/>
      <c r="B224" s="237"/>
      <c r="C224" s="237"/>
      <c r="D224" s="238"/>
      <c r="E224" s="237"/>
      <c r="F224" s="237"/>
      <c r="G224" s="237"/>
      <c r="H224" s="237"/>
      <c r="I224" s="237"/>
      <c r="J224" s="237"/>
    </row>
    <row r="225" spans="1:10" x14ac:dyDescent="0.35">
      <c r="A225" s="237"/>
      <c r="B225" s="237"/>
      <c r="C225" s="237"/>
      <c r="D225" s="238"/>
      <c r="E225" s="237"/>
      <c r="F225" s="237"/>
      <c r="G225" s="237"/>
      <c r="H225" s="237"/>
      <c r="I225" s="237"/>
      <c r="J225" s="237"/>
    </row>
    <row r="226" spans="1:10" x14ac:dyDescent="0.35">
      <c r="A226" s="237"/>
      <c r="B226" s="237"/>
      <c r="C226" s="237"/>
      <c r="D226" s="238"/>
      <c r="E226" s="237"/>
      <c r="F226" s="237"/>
      <c r="G226" s="237"/>
      <c r="H226" s="237"/>
      <c r="I226" s="237"/>
      <c r="J226" s="237"/>
    </row>
    <row r="227" spans="1:10" x14ac:dyDescent="0.35">
      <c r="A227" s="237"/>
      <c r="B227" s="237"/>
      <c r="C227" s="237"/>
      <c r="D227" s="238"/>
      <c r="E227" s="237"/>
      <c r="F227" s="237"/>
      <c r="G227" s="237"/>
      <c r="H227" s="237"/>
      <c r="I227" s="237"/>
      <c r="J227" s="237"/>
    </row>
    <row r="228" spans="1:10" x14ac:dyDescent="0.35">
      <c r="A228" s="237"/>
      <c r="B228" s="237"/>
      <c r="C228" s="237"/>
      <c r="D228" s="238"/>
      <c r="E228" s="237"/>
      <c r="F228" s="237"/>
      <c r="G228" s="237"/>
      <c r="H228" s="237"/>
      <c r="I228" s="237"/>
      <c r="J228" s="237"/>
    </row>
    <row r="229" spans="1:10" x14ac:dyDescent="0.35">
      <c r="A229" s="237"/>
      <c r="B229" s="237"/>
      <c r="C229" s="237"/>
      <c r="D229" s="238"/>
      <c r="E229" s="237"/>
      <c r="F229" s="237"/>
      <c r="G229" s="237"/>
      <c r="H229" s="237"/>
      <c r="I229" s="237"/>
      <c r="J229" s="237"/>
    </row>
    <row r="230" spans="1:10" x14ac:dyDescent="0.35">
      <c r="A230" s="237"/>
      <c r="B230" s="237"/>
      <c r="C230" s="237"/>
      <c r="D230" s="238"/>
      <c r="E230" s="237"/>
      <c r="F230" s="237"/>
      <c r="G230" s="237"/>
      <c r="H230" s="237"/>
      <c r="I230" s="237"/>
      <c r="J230" s="237"/>
    </row>
    <row r="231" spans="1:10" x14ac:dyDescent="0.35">
      <c r="A231" s="237"/>
      <c r="B231" s="237"/>
      <c r="C231" s="237"/>
      <c r="D231" s="238"/>
      <c r="E231" s="237"/>
      <c r="F231" s="237"/>
      <c r="G231" s="237"/>
      <c r="H231" s="237"/>
      <c r="I231" s="237"/>
      <c r="J231" s="237"/>
    </row>
    <row r="232" spans="1:10" x14ac:dyDescent="0.35">
      <c r="A232" s="237"/>
      <c r="B232" s="237"/>
      <c r="C232" s="237"/>
      <c r="D232" s="238"/>
      <c r="E232" s="237"/>
      <c r="F232" s="237"/>
      <c r="G232" s="237"/>
      <c r="H232" s="237"/>
      <c r="I232" s="237"/>
      <c r="J232" s="237"/>
    </row>
    <row r="233" spans="1:10" x14ac:dyDescent="0.35">
      <c r="A233" s="237"/>
      <c r="B233" s="237"/>
      <c r="C233" s="237"/>
      <c r="D233" s="238"/>
      <c r="E233" s="237"/>
      <c r="F233" s="237"/>
      <c r="G233" s="237"/>
      <c r="H233" s="237"/>
      <c r="I233" s="237"/>
      <c r="J233" s="237"/>
    </row>
    <row r="234" spans="1:10" x14ac:dyDescent="0.35">
      <c r="A234" s="237"/>
      <c r="B234" s="237"/>
      <c r="C234" s="237"/>
      <c r="D234" s="238"/>
      <c r="E234" s="237"/>
      <c r="F234" s="237"/>
      <c r="G234" s="237"/>
      <c r="H234" s="237"/>
      <c r="I234" s="237"/>
      <c r="J234" s="237"/>
    </row>
    <row r="235" spans="1:10" x14ac:dyDescent="0.35">
      <c r="A235" s="237"/>
      <c r="B235" s="237"/>
      <c r="C235" s="237"/>
      <c r="D235" s="238"/>
      <c r="E235" s="237"/>
      <c r="F235" s="237"/>
      <c r="G235" s="237"/>
      <c r="H235" s="237"/>
      <c r="I235" s="237"/>
      <c r="J235" s="237"/>
    </row>
    <row r="236" spans="1:10" x14ac:dyDescent="0.35">
      <c r="A236" s="237"/>
      <c r="B236" s="237"/>
      <c r="C236" s="237"/>
      <c r="D236" s="238"/>
      <c r="E236" s="237"/>
      <c r="F236" s="237"/>
      <c r="G236" s="237"/>
      <c r="H236" s="237"/>
      <c r="I236" s="237"/>
      <c r="J236" s="237"/>
    </row>
    <row r="237" spans="1:10" x14ac:dyDescent="0.35">
      <c r="A237" s="237"/>
      <c r="B237" s="237"/>
      <c r="C237" s="237"/>
      <c r="D237" s="238"/>
      <c r="E237" s="237"/>
      <c r="F237" s="237"/>
      <c r="G237" s="237"/>
      <c r="H237" s="237"/>
      <c r="I237" s="237"/>
      <c r="J237" s="237"/>
    </row>
    <row r="238" spans="1:10" x14ac:dyDescent="0.35">
      <c r="A238" s="237"/>
      <c r="B238" s="237"/>
      <c r="C238" s="237"/>
      <c r="D238" s="238"/>
      <c r="E238" s="237"/>
      <c r="F238" s="237"/>
      <c r="G238" s="237"/>
      <c r="H238" s="237"/>
      <c r="I238" s="237"/>
      <c r="J238" s="237"/>
    </row>
    <row r="239" spans="1:10" x14ac:dyDescent="0.35">
      <c r="A239" s="237"/>
      <c r="B239" s="237"/>
      <c r="C239" s="237"/>
      <c r="D239" s="238"/>
      <c r="E239" s="237"/>
      <c r="F239" s="237"/>
      <c r="G239" s="237"/>
      <c r="H239" s="237"/>
      <c r="I239" s="237"/>
      <c r="J239" s="237"/>
    </row>
    <row r="240" spans="1:10" x14ac:dyDescent="0.35">
      <c r="A240" s="237"/>
      <c r="B240" s="237"/>
      <c r="C240" s="237"/>
      <c r="D240" s="238"/>
      <c r="E240" s="237"/>
      <c r="F240" s="237"/>
      <c r="G240" s="237"/>
      <c r="H240" s="237"/>
      <c r="I240" s="237"/>
      <c r="J240" s="237"/>
    </row>
    <row r="241" spans="1:10" x14ac:dyDescent="0.35">
      <c r="A241" s="237"/>
      <c r="B241" s="237"/>
      <c r="C241" s="237"/>
      <c r="D241" s="238"/>
      <c r="E241" s="237"/>
      <c r="F241" s="237"/>
      <c r="G241" s="237"/>
      <c r="H241" s="237"/>
      <c r="I241" s="237"/>
      <c r="J241" s="237"/>
    </row>
    <row r="242" spans="1:10" x14ac:dyDescent="0.35">
      <c r="A242" s="237"/>
      <c r="B242" s="237"/>
      <c r="C242" s="237"/>
      <c r="D242" s="238"/>
      <c r="E242" s="237"/>
      <c r="F242" s="237"/>
      <c r="G242" s="237"/>
      <c r="H242" s="237"/>
      <c r="I242" s="237"/>
      <c r="J242" s="237"/>
    </row>
    <row r="243" spans="1:10" x14ac:dyDescent="0.35">
      <c r="A243" s="237"/>
      <c r="B243" s="237"/>
      <c r="C243" s="237"/>
      <c r="D243" s="238"/>
      <c r="E243" s="237"/>
      <c r="F243" s="237"/>
      <c r="G243" s="237"/>
      <c r="H243" s="237"/>
      <c r="I243" s="237"/>
      <c r="J243" s="237"/>
    </row>
    <row r="244" spans="1:10" x14ac:dyDescent="0.35">
      <c r="A244" s="237"/>
      <c r="B244" s="237"/>
      <c r="C244" s="237"/>
      <c r="D244" s="238"/>
      <c r="E244" s="237"/>
      <c r="F244" s="237"/>
      <c r="G244" s="237"/>
      <c r="H244" s="237"/>
      <c r="I244" s="237"/>
      <c r="J244" s="237"/>
    </row>
    <row r="245" spans="1:10" x14ac:dyDescent="0.35">
      <c r="A245" s="237"/>
      <c r="B245" s="237"/>
      <c r="C245" s="237"/>
      <c r="D245" s="238"/>
      <c r="E245" s="237"/>
      <c r="F245" s="237"/>
      <c r="G245" s="237"/>
      <c r="H245" s="237"/>
      <c r="I245" s="237"/>
      <c r="J245" s="237"/>
    </row>
    <row r="246" spans="1:10" x14ac:dyDescent="0.35">
      <c r="A246" s="237"/>
      <c r="B246" s="237"/>
      <c r="C246" s="237"/>
      <c r="D246" s="238"/>
      <c r="E246" s="237"/>
      <c r="F246" s="237"/>
      <c r="G246" s="237"/>
      <c r="H246" s="237"/>
      <c r="I246" s="237"/>
      <c r="J246" s="237"/>
    </row>
    <row r="247" spans="1:10" x14ac:dyDescent="0.35">
      <c r="A247" s="237"/>
      <c r="B247" s="237"/>
      <c r="C247" s="237"/>
      <c r="D247" s="238"/>
      <c r="E247" s="237"/>
      <c r="F247" s="237"/>
      <c r="G247" s="237"/>
      <c r="H247" s="237"/>
      <c r="I247" s="237"/>
      <c r="J247" s="237"/>
    </row>
    <row r="248" spans="1:10" x14ac:dyDescent="0.35">
      <c r="A248" s="237"/>
      <c r="B248" s="237"/>
      <c r="C248" s="237"/>
      <c r="D248" s="238"/>
      <c r="E248" s="237"/>
      <c r="F248" s="237"/>
      <c r="G248" s="237"/>
      <c r="H248" s="237"/>
      <c r="I248" s="237"/>
      <c r="J248" s="237"/>
    </row>
    <row r="249" spans="1:10" x14ac:dyDescent="0.35">
      <c r="A249" s="237"/>
      <c r="B249" s="237"/>
      <c r="C249" s="237"/>
      <c r="D249" s="238"/>
      <c r="E249" s="237"/>
      <c r="F249" s="237"/>
      <c r="G249" s="237"/>
      <c r="H249" s="237"/>
      <c r="I249" s="237"/>
      <c r="J249" s="237"/>
    </row>
    <row r="250" spans="1:10" x14ac:dyDescent="0.35">
      <c r="A250" s="237"/>
      <c r="B250" s="237"/>
      <c r="C250" s="237"/>
      <c r="D250" s="238"/>
      <c r="E250" s="237"/>
      <c r="F250" s="237"/>
      <c r="G250" s="237"/>
      <c r="H250" s="237"/>
      <c r="I250" s="237"/>
      <c r="J250" s="237"/>
    </row>
  </sheetData>
  <mergeCells count="12">
    <mergeCell ref="A3:H3"/>
    <mergeCell ref="B10:J10"/>
    <mergeCell ref="B11:J11"/>
    <mergeCell ref="D14:J14"/>
    <mergeCell ref="G20:I20"/>
    <mergeCell ref="B57:D57"/>
    <mergeCell ref="B62:D62"/>
    <mergeCell ref="O20:P20"/>
    <mergeCell ref="D21:D22"/>
    <mergeCell ref="O21:O22"/>
    <mergeCell ref="P21:P22"/>
    <mergeCell ref="K20:M20"/>
  </mergeCells>
  <conditionalFormatting sqref="J71:M128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8:J70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8:G70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39ABBF91-7ECA-4DD1-99A8-9F82978336B6}">
      <formula1>"TOU, non-TOU"</formula1>
    </dataValidation>
    <dataValidation type="list" allowBlank="1" showInputMessage="1" showErrorMessage="1" sqref="D23 D27" xr:uid="{D9B03E1C-05A9-46E9-BED0-E2B40E565FEF}">
      <formula1>"per 30 days, per kWh, per kW, per kVA"</formula1>
    </dataValidation>
    <dataValidation type="list" allowBlank="1" showInputMessage="1" showErrorMessage="1" prompt="Select Charge Unit - monthly, per kWh, per kW" sqref="D63 D53 D58" xr:uid="{5CCA69D7-D1D9-41D8-9160-B65454DF2F47}">
      <formula1>"Monthly, per kWh, per kW"</formula1>
    </dataValidation>
    <dataValidation type="list" allowBlank="1" showInputMessage="1" showErrorMessage="1" sqref="E39:E40 E63 E58 E42:E53 E33:E37 E23:E31" xr:uid="{DEE1170E-A524-4E39-8A6C-41051E070884}">
      <formula1>#REF!</formula1>
    </dataValidation>
    <dataValidation type="list" allowBlank="1" showInputMessage="1" showErrorMessage="1" prompt="Select Charge Unit - per 30 days, per kWh, per kW, per kVA." sqref="D39:D40 D42:D52 D33:D37 D28:D31 D24:D26" xr:uid="{0FA72823-6593-4E76-87A6-9743C399E2F5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7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146050</xdr:rowOff>
                  </from>
                  <to>
                    <xdr:col>15</xdr:col>
                    <xdr:colOff>546100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17</xdr:row>
                    <xdr:rowOff>31750</xdr:rowOff>
                  </from>
                  <to>
                    <xdr:col>10</xdr:col>
                    <xdr:colOff>165100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FCF1-6EC7-4C46-B36C-3FF8BB396A67}">
  <sheetPr>
    <pageSetUpPr fitToPage="1"/>
  </sheetPr>
  <dimension ref="A1:Q332"/>
  <sheetViews>
    <sheetView topLeftCell="A10" zoomScale="70" zoomScaleNormal="70" workbookViewId="0">
      <selection sqref="A1:XFD1"/>
    </sheetView>
  </sheetViews>
  <sheetFormatPr defaultColWidth="9.26953125" defaultRowHeight="14.5" x14ac:dyDescent="0.35"/>
  <cols>
    <col min="1" max="1" width="1.7265625" style="228" customWidth="1"/>
    <col min="2" max="2" width="122.26953125" style="228" bestFit="1" customWidth="1"/>
    <col min="3" max="3" width="1.54296875" style="228" customWidth="1"/>
    <col min="4" max="4" width="15.26953125" style="352" customWidth="1"/>
    <col min="5" max="5" width="1.7265625" style="228" customWidth="1"/>
    <col min="6" max="6" width="1.26953125" style="228" customWidth="1"/>
    <col min="7" max="7" width="12.7265625" style="228" customWidth="1"/>
    <col min="8" max="8" width="11.26953125" style="228" bestFit="1" customWidth="1"/>
    <col min="9" max="9" width="17.7265625" style="228" bestFit="1" customWidth="1"/>
    <col min="10" max="10" width="1.453125" style="228" customWidth="1"/>
    <col min="11" max="11" width="12.7265625" style="228" customWidth="1"/>
    <col min="12" max="12" width="11.26953125" style="228" bestFit="1" customWidth="1"/>
    <col min="13" max="13" width="17.26953125" style="228" bestFit="1" customWidth="1"/>
    <col min="14" max="14" width="2.453125" style="228" bestFit="1" customWidth="1"/>
    <col min="15" max="15" width="15.26953125" style="228" bestFit="1" customWidth="1"/>
    <col min="16" max="16" width="10.26953125" style="228" customWidth="1"/>
    <col min="17" max="17" width="1.26953125" style="228" customWidth="1"/>
    <col min="18" max="16384" width="9.26953125" style="228"/>
  </cols>
  <sheetData>
    <row r="1" spans="1:17" s="229" customFormat="1" ht="20" x14ac:dyDescent="0.35">
      <c r="A1" s="437"/>
      <c r="B1" s="504"/>
      <c r="C1" s="504"/>
      <c r="D1" s="508"/>
      <c r="E1" s="504"/>
      <c r="F1" s="504"/>
      <c r="G1" s="504"/>
      <c r="H1" s="504"/>
      <c r="I1" s="437"/>
      <c r="K1" s="509"/>
      <c r="L1" s="510"/>
      <c r="N1" s="229">
        <v>3</v>
      </c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K2" s="463"/>
      <c r="L2" s="464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K3" s="463"/>
      <c r="L3" s="464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K4" s="463"/>
      <c r="L4" s="464"/>
    </row>
    <row r="5" spans="1:17" ht="15.5" x14ac:dyDescent="0.35">
      <c r="A5" s="225"/>
      <c r="B5" s="225"/>
      <c r="C5" s="233"/>
      <c r="D5" s="234"/>
      <c r="E5" s="233"/>
      <c r="F5" s="225"/>
      <c r="G5" s="225"/>
      <c r="H5" s="225"/>
      <c r="I5" s="225"/>
      <c r="K5" s="463"/>
      <c r="L5" s="465"/>
      <c r="M5" s="4"/>
      <c r="N5" s="4"/>
      <c r="O5" s="4"/>
      <c r="P5" s="4"/>
      <c r="Q5" s="4"/>
    </row>
    <row r="6" spans="1:17" x14ac:dyDescent="0.35">
      <c r="A6" s="225"/>
      <c r="B6" s="225"/>
      <c r="C6" s="225"/>
      <c r="D6" s="235"/>
      <c r="E6" s="225"/>
      <c r="F6" s="225"/>
      <c r="G6" s="225"/>
      <c r="H6" s="225"/>
      <c r="I6" s="225"/>
      <c r="K6" s="463"/>
      <c r="L6" s="465"/>
      <c r="M6" s="4"/>
      <c r="N6" s="4"/>
      <c r="O6" s="4"/>
      <c r="P6" s="4"/>
      <c r="Q6" s="4"/>
    </row>
    <row r="7" spans="1:17" x14ac:dyDescent="0.35">
      <c r="A7" s="225"/>
      <c r="B7" s="225"/>
      <c r="C7" s="225"/>
      <c r="D7" s="235"/>
      <c r="E7" s="225"/>
      <c r="F7" s="225"/>
      <c r="G7" s="225"/>
      <c r="H7" s="225"/>
      <c r="I7" s="225"/>
      <c r="K7" s="463"/>
      <c r="L7" s="465"/>
      <c r="M7" s="4"/>
      <c r="N7" s="4"/>
      <c r="O7" s="4"/>
      <c r="P7" s="4"/>
      <c r="Q7" s="4"/>
    </row>
    <row r="8" spans="1:17" x14ac:dyDescent="0.35">
      <c r="A8" s="236"/>
      <c r="B8" s="225"/>
      <c r="C8" s="225"/>
      <c r="D8" s="235"/>
      <c r="E8" s="225"/>
      <c r="F8" s="225"/>
      <c r="G8" s="225"/>
      <c r="H8" s="225"/>
      <c r="I8" s="225"/>
      <c r="L8" s="4"/>
      <c r="M8" s="4"/>
      <c r="N8" s="4"/>
      <c r="O8" s="4"/>
      <c r="P8" s="4"/>
      <c r="Q8" s="4"/>
    </row>
    <row r="9" spans="1:17" x14ac:dyDescent="0.35">
      <c r="A9" s="237"/>
      <c r="B9" s="237"/>
      <c r="C9" s="237"/>
      <c r="D9" s="238"/>
      <c r="E9" s="237"/>
      <c r="F9" s="237"/>
      <c r="G9" s="237"/>
      <c r="H9" s="237"/>
      <c r="L9" s="4"/>
      <c r="M9" s="4"/>
      <c r="N9" s="4"/>
      <c r="O9" s="4"/>
      <c r="P9" s="4"/>
      <c r="Q9" s="4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L10" s="4"/>
      <c r="M10" s="4"/>
      <c r="N10" s="4"/>
      <c r="O10" s="4"/>
      <c r="P10" s="4"/>
      <c r="Q10" s="4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L11" s="4"/>
      <c r="M11" s="4"/>
      <c r="N11" s="4"/>
      <c r="Q11" s="350"/>
    </row>
    <row r="12" spans="1:17" x14ac:dyDescent="0.35">
      <c r="A12" s="237"/>
      <c r="B12" s="237"/>
      <c r="C12" s="237"/>
      <c r="D12" s="238"/>
      <c r="E12" s="237"/>
      <c r="F12" s="237"/>
      <c r="G12" s="237"/>
      <c r="H12" s="237"/>
      <c r="L12" s="4"/>
      <c r="M12" s="4"/>
      <c r="N12" s="4"/>
      <c r="Q12" s="350"/>
    </row>
    <row r="13" spans="1:17" x14ac:dyDescent="0.35">
      <c r="A13" s="237"/>
      <c r="B13" s="237"/>
      <c r="C13" s="237"/>
      <c r="D13" s="238"/>
      <c r="E13" s="237"/>
      <c r="F13" s="237"/>
      <c r="G13" s="237"/>
      <c r="H13" s="237"/>
      <c r="L13" s="4"/>
      <c r="M13" s="4"/>
      <c r="N13" s="4"/>
      <c r="Q13" s="350"/>
    </row>
    <row r="14" spans="1:17" ht="15.5" x14ac:dyDescent="0.35">
      <c r="A14" s="237"/>
      <c r="B14" s="239" t="s">
        <v>2</v>
      </c>
      <c r="C14" s="237"/>
      <c r="D14" s="537" t="s">
        <v>76</v>
      </c>
      <c r="E14" s="537"/>
      <c r="F14" s="537"/>
      <c r="G14" s="537"/>
      <c r="H14" s="537"/>
      <c r="I14" s="537"/>
      <c r="J14" s="537"/>
      <c r="K14" s="537"/>
      <c r="L14" s="4"/>
      <c r="M14" s="4"/>
      <c r="N14" s="4"/>
      <c r="O14" s="4"/>
      <c r="P14" s="4"/>
      <c r="Q14" s="4"/>
    </row>
    <row r="15" spans="1:17" ht="15.5" x14ac:dyDescent="0.35">
      <c r="A15" s="237"/>
      <c r="B15" s="240"/>
      <c r="C15" s="237"/>
      <c r="D15" s="241"/>
      <c r="E15" s="241"/>
      <c r="F15" s="242"/>
      <c r="G15" s="242"/>
      <c r="H15" s="242"/>
      <c r="I15" s="242"/>
      <c r="J15" s="243"/>
      <c r="K15" s="243"/>
      <c r="L15" s="359"/>
      <c r="M15" s="466"/>
      <c r="N15" s="359"/>
      <c r="O15" s="359"/>
      <c r="P15" s="359"/>
      <c r="Q15" s="359"/>
    </row>
    <row r="16" spans="1:17" ht="15.5" x14ac:dyDescent="0.35">
      <c r="A16" s="237"/>
      <c r="B16" s="239" t="s">
        <v>4</v>
      </c>
      <c r="C16" s="237"/>
      <c r="D16" s="244" t="s">
        <v>65</v>
      </c>
      <c r="E16" s="241"/>
      <c r="F16" s="242"/>
      <c r="G16" s="442" t="s">
        <v>77</v>
      </c>
      <c r="H16" s="242"/>
      <c r="I16" s="245"/>
      <c r="J16" s="243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240"/>
      <c r="C17" s="237"/>
      <c r="D17" s="241"/>
      <c r="E17" s="241"/>
      <c r="F17" s="241"/>
      <c r="G17" s="446">
        <v>1800</v>
      </c>
      <c r="H17" s="444" t="s">
        <v>67</v>
      </c>
      <c r="I17" s="241"/>
    </row>
    <row r="18" spans="1:17" x14ac:dyDescent="0.35">
      <c r="A18" s="237"/>
      <c r="B18" s="249"/>
      <c r="C18" s="237"/>
      <c r="D18" s="250"/>
      <c r="E18" s="251"/>
      <c r="F18" s="237"/>
      <c r="G18" s="446">
        <v>2000</v>
      </c>
      <c r="H18" s="251" t="s">
        <v>68</v>
      </c>
      <c r="I18" s="237"/>
    </row>
    <row r="19" spans="1:17" x14ac:dyDescent="0.35">
      <c r="A19" s="237"/>
      <c r="B19" s="445"/>
      <c r="C19" s="237"/>
      <c r="D19" s="250" t="s">
        <v>6</v>
      </c>
      <c r="E19" s="237"/>
      <c r="F19" s="237"/>
      <c r="G19" s="446">
        <v>900000</v>
      </c>
      <c r="H19" s="444" t="s">
        <v>7</v>
      </c>
      <c r="I19" s="237"/>
      <c r="M19" s="447"/>
    </row>
    <row r="20" spans="1:17" s="19" customFormat="1" x14ac:dyDescent="0.35">
      <c r="A20" s="17"/>
      <c r="B20" s="43"/>
      <c r="C20" s="17"/>
      <c r="D20" s="51"/>
      <c r="E20" s="50"/>
      <c r="F20" s="17"/>
      <c r="G20" s="533" t="s">
        <v>8</v>
      </c>
      <c r="H20" s="534"/>
      <c r="I20" s="535"/>
      <c r="J20" s="17"/>
      <c r="K20" s="533" t="s">
        <v>9</v>
      </c>
      <c r="L20" s="534"/>
      <c r="M20" s="535"/>
      <c r="N20" s="17"/>
      <c r="O20" s="533" t="s">
        <v>10</v>
      </c>
      <c r="P20" s="535"/>
      <c r="Q20" s="37"/>
    </row>
    <row r="21" spans="1:17" x14ac:dyDescent="0.35">
      <c r="A21" s="237"/>
      <c r="B21" s="254"/>
      <c r="C21" s="237"/>
      <c r="D21" s="525" t="s">
        <v>11</v>
      </c>
      <c r="E21" s="250"/>
      <c r="F21" s="237"/>
      <c r="G21" s="258" t="s">
        <v>12</v>
      </c>
      <c r="H21" s="256" t="s">
        <v>13</v>
      </c>
      <c r="I21" s="257" t="s">
        <v>14</v>
      </c>
      <c r="K21" s="258" t="s">
        <v>12</v>
      </c>
      <c r="L21" s="256" t="s">
        <v>13</v>
      </c>
      <c r="M21" s="257" t="s">
        <v>14</v>
      </c>
      <c r="N21" s="237"/>
      <c r="O21" s="527" t="s">
        <v>15</v>
      </c>
      <c r="P21" s="529" t="s">
        <v>16</v>
      </c>
      <c r="Q21" s="243"/>
    </row>
    <row r="22" spans="1:17" x14ac:dyDescent="0.35">
      <c r="A22" s="237"/>
      <c r="B22" s="254"/>
      <c r="C22" s="237"/>
      <c r="D22" s="526"/>
      <c r="E22" s="250"/>
      <c r="F22" s="237"/>
      <c r="G22" s="261" t="s">
        <v>17</v>
      </c>
      <c r="H22" s="260"/>
      <c r="I22" s="260" t="s">
        <v>17</v>
      </c>
      <c r="K22" s="261" t="s">
        <v>17</v>
      </c>
      <c r="L22" s="260"/>
      <c r="M22" s="260" t="s">
        <v>17</v>
      </c>
      <c r="N22" s="237"/>
      <c r="O22" s="528"/>
      <c r="P22" s="530"/>
      <c r="Q22" s="243"/>
    </row>
    <row r="23" spans="1:17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982.93</v>
      </c>
      <c r="H23" s="61">
        <v>1</v>
      </c>
      <c r="I23" s="62">
        <f t="shared" ref="I23:I28" si="0">H23*G23</f>
        <v>982.93</v>
      </c>
      <c r="J23" s="63"/>
      <c r="K23" s="60">
        <v>1044.95</v>
      </c>
      <c r="L23" s="61">
        <v>1</v>
      </c>
      <c r="M23" s="62">
        <f t="shared" ref="M23:M28" si="1">L23*K23</f>
        <v>1044.95</v>
      </c>
      <c r="N23" s="63"/>
      <c r="O23" s="64">
        <f t="shared" ref="O23:O50" si="2">M23-I23</f>
        <v>62.020000000000095</v>
      </c>
      <c r="P23" s="65">
        <f t="shared" ref="P23:P50" si="3">IF(OR(I23=0,M23=0),"",(O23/I23))</f>
        <v>6.3097066932538526E-2</v>
      </c>
      <c r="Q23" s="66"/>
    </row>
    <row r="24" spans="1:17" x14ac:dyDescent="0.35">
      <c r="A24" s="237"/>
      <c r="B24" s="262" t="s">
        <v>22</v>
      </c>
      <c r="C24" s="263"/>
      <c r="D24" s="264" t="s">
        <v>69</v>
      </c>
      <c r="E24" s="263"/>
      <c r="F24" s="265"/>
      <c r="G24" s="301">
        <v>-5.9999999999999995E-4</v>
      </c>
      <c r="H24" s="364">
        <f t="shared" ref="H24:H26" si="4">$G$18</f>
        <v>2000</v>
      </c>
      <c r="I24" s="268">
        <f t="shared" si="0"/>
        <v>-1.2</v>
      </c>
      <c r="K24" s="301">
        <v>-5.9999999999999995E-4</v>
      </c>
      <c r="L24" s="364">
        <f t="shared" ref="L24:L26" si="5">$G$18</f>
        <v>2000</v>
      </c>
      <c r="M24" s="268">
        <f t="shared" si="1"/>
        <v>-1.2</v>
      </c>
      <c r="N24" s="265"/>
      <c r="O24" s="269">
        <f t="shared" si="2"/>
        <v>0</v>
      </c>
      <c r="P24" s="270">
        <f t="shared" si="3"/>
        <v>0</v>
      </c>
      <c r="Q24" s="243"/>
    </row>
    <row r="25" spans="1:17" x14ac:dyDescent="0.35">
      <c r="A25" s="237"/>
      <c r="B25" s="262" t="s">
        <v>23</v>
      </c>
      <c r="C25" s="263"/>
      <c r="D25" s="264" t="s">
        <v>69</v>
      </c>
      <c r="E25" s="263"/>
      <c r="F25" s="265"/>
      <c r="G25" s="301">
        <v>0</v>
      </c>
      <c r="H25" s="364">
        <f t="shared" si="4"/>
        <v>2000</v>
      </c>
      <c r="I25" s="268">
        <f t="shared" si="0"/>
        <v>0</v>
      </c>
      <c r="K25" s="301">
        <v>-0.3301</v>
      </c>
      <c r="L25" s="364">
        <f t="shared" si="5"/>
        <v>2000</v>
      </c>
      <c r="M25" s="268">
        <f t="shared" si="1"/>
        <v>-660.2</v>
      </c>
      <c r="N25" s="265"/>
      <c r="O25" s="269">
        <f t="shared" si="2"/>
        <v>-660.2</v>
      </c>
      <c r="P25" s="270" t="str">
        <f t="shared" si="3"/>
        <v/>
      </c>
      <c r="Q25" s="243"/>
    </row>
    <row r="26" spans="1:17" x14ac:dyDescent="0.35">
      <c r="A26" s="237"/>
      <c r="B26" s="262" t="s">
        <v>24</v>
      </c>
      <c r="C26" s="263"/>
      <c r="D26" s="264" t="s">
        <v>69</v>
      </c>
      <c r="E26" s="263"/>
      <c r="F26" s="265"/>
      <c r="G26" s="363">
        <v>0</v>
      </c>
      <c r="H26" s="364">
        <f t="shared" si="4"/>
        <v>2000</v>
      </c>
      <c r="I26" s="268">
        <f t="shared" si="0"/>
        <v>0</v>
      </c>
      <c r="J26" s="265"/>
      <c r="K26" s="301">
        <v>-4.6800000000000001E-2</v>
      </c>
      <c r="L26" s="364">
        <f t="shared" si="5"/>
        <v>2000</v>
      </c>
      <c r="M26" s="268">
        <f t="shared" si="1"/>
        <v>-93.600000000000009</v>
      </c>
      <c r="N26" s="265"/>
      <c r="O26" s="269">
        <f t="shared" si="2"/>
        <v>-93.600000000000009</v>
      </c>
      <c r="P26" s="270" t="str">
        <f t="shared" si="3"/>
        <v/>
      </c>
      <c r="Q26" s="243"/>
    </row>
    <row r="27" spans="1:17" x14ac:dyDescent="0.35">
      <c r="A27" s="237"/>
      <c r="B27" s="262" t="s">
        <v>25</v>
      </c>
      <c r="C27" s="263"/>
      <c r="D27" s="264" t="s">
        <v>69</v>
      </c>
      <c r="E27" s="263"/>
      <c r="F27" s="265"/>
      <c r="G27" s="301">
        <v>-0.2757</v>
      </c>
      <c r="H27" s="364">
        <f>$G$18</f>
        <v>2000</v>
      </c>
      <c r="I27" s="268">
        <f t="shared" si="0"/>
        <v>-551.4</v>
      </c>
      <c r="K27" s="301">
        <v>0</v>
      </c>
      <c r="L27" s="364">
        <f>$G$18</f>
        <v>2000</v>
      </c>
      <c r="M27" s="268">
        <f t="shared" si="1"/>
        <v>0</v>
      </c>
      <c r="N27" s="265"/>
      <c r="O27" s="269">
        <f t="shared" si="2"/>
        <v>551.4</v>
      </c>
      <c r="P27" s="270" t="str">
        <f t="shared" si="3"/>
        <v/>
      </c>
      <c r="Q27" s="243"/>
    </row>
    <row r="28" spans="1:17" x14ac:dyDescent="0.35">
      <c r="A28" s="237"/>
      <c r="B28" s="262" t="s">
        <v>70</v>
      </c>
      <c r="C28" s="263"/>
      <c r="D28" s="264" t="s">
        <v>69</v>
      </c>
      <c r="E28" s="263"/>
      <c r="F28" s="265"/>
      <c r="G28" s="301">
        <v>-5.2699999999999997E-2</v>
      </c>
      <c r="H28" s="364">
        <f>$G$18</f>
        <v>2000</v>
      </c>
      <c r="I28" s="268">
        <f t="shared" si="0"/>
        <v>-105.39999999999999</v>
      </c>
      <c r="K28" s="301">
        <v>-5.2699999999999997E-2</v>
      </c>
      <c r="L28" s="364">
        <f>$G$18</f>
        <v>2000</v>
      </c>
      <c r="M28" s="268">
        <f t="shared" si="1"/>
        <v>-105.39999999999999</v>
      </c>
      <c r="N28" s="265"/>
      <c r="O28" s="269">
        <f t="shared" si="2"/>
        <v>0</v>
      </c>
      <c r="P28" s="270">
        <f t="shared" si="3"/>
        <v>0</v>
      </c>
      <c r="Q28" s="243"/>
    </row>
    <row r="29" spans="1:17" x14ac:dyDescent="0.35">
      <c r="A29" s="237"/>
      <c r="B29" s="262" t="s">
        <v>27</v>
      </c>
      <c r="C29" s="263"/>
      <c r="D29" s="264" t="s">
        <v>69</v>
      </c>
      <c r="E29" s="263"/>
      <c r="F29" s="265"/>
      <c r="G29" s="105">
        <v>6.9229000000000003</v>
      </c>
      <c r="H29" s="364">
        <f>$G$18</f>
        <v>2000</v>
      </c>
      <c r="I29" s="274">
        <f>H29*G29</f>
        <v>13845.800000000001</v>
      </c>
      <c r="J29" s="265"/>
      <c r="K29" s="105">
        <v>7.3597000000000001</v>
      </c>
      <c r="L29" s="364">
        <f>$G$18</f>
        <v>2000</v>
      </c>
      <c r="M29" s="274">
        <f>L29*K29</f>
        <v>14719.4</v>
      </c>
      <c r="N29" s="265"/>
      <c r="O29" s="269">
        <f t="shared" si="2"/>
        <v>873.59999999999854</v>
      </c>
      <c r="P29" s="270">
        <f t="shared" si="3"/>
        <v>6.3094945759724866E-2</v>
      </c>
      <c r="Q29" s="243"/>
    </row>
    <row r="30" spans="1:17" x14ac:dyDescent="0.35">
      <c r="A30" s="237"/>
      <c r="B30" s="181" t="s">
        <v>29</v>
      </c>
      <c r="C30" s="411"/>
      <c r="D30" s="412"/>
      <c r="E30" s="411"/>
      <c r="F30" s="413"/>
      <c r="G30" s="414"/>
      <c r="H30" s="415"/>
      <c r="I30" s="416">
        <f>SUM(I23:I29)</f>
        <v>14170.730000000001</v>
      </c>
      <c r="J30" s="413"/>
      <c r="K30" s="414"/>
      <c r="L30" s="415"/>
      <c r="M30" s="416">
        <f>SUM(M23:M29)</f>
        <v>14903.949999999999</v>
      </c>
      <c r="N30" s="413"/>
      <c r="O30" s="417">
        <f t="shared" si="2"/>
        <v>733.21999999999753</v>
      </c>
      <c r="P30" s="418">
        <f t="shared" si="3"/>
        <v>5.1741865097987012E-2</v>
      </c>
      <c r="Q30" s="243"/>
    </row>
    <row r="31" spans="1:17" x14ac:dyDescent="0.35">
      <c r="A31" s="237"/>
      <c r="B31" s="68" t="s">
        <v>30</v>
      </c>
      <c r="C31" s="265"/>
      <c r="D31" s="264" t="s">
        <v>28</v>
      </c>
      <c r="E31" s="265"/>
      <c r="F31" s="265"/>
      <c r="G31" s="272">
        <f>+RESIDENTIAL!$G$52</f>
        <v>9.6699999999999994E-2</v>
      </c>
      <c r="H31" s="286">
        <f>$G$19*(1+G63)-$G$19</f>
        <v>26550.000000000116</v>
      </c>
      <c r="I31" s="274">
        <f>H31*G31</f>
        <v>2567.3850000000111</v>
      </c>
      <c r="J31" s="265"/>
      <c r="K31" s="272">
        <f>+RESIDENTIAL!$G$52</f>
        <v>9.6699999999999994E-2</v>
      </c>
      <c r="L31" s="286">
        <f>$G$19*(1+K63)-$G$19</f>
        <v>26550.000000000116</v>
      </c>
      <c r="M31" s="274">
        <f>L31*K31</f>
        <v>2567.3850000000111</v>
      </c>
      <c r="N31" s="265"/>
      <c r="O31" s="269">
        <f t="shared" si="2"/>
        <v>0</v>
      </c>
      <c r="P31" s="270">
        <f t="shared" si="3"/>
        <v>0</v>
      </c>
      <c r="Q31" s="243"/>
    </row>
    <row r="32" spans="1:17" s="19" customFormat="1" x14ac:dyDescent="0.35">
      <c r="A32" s="17"/>
      <c r="B32" s="74" t="str">
        <f>+RESIDENTIAL!$B$34</f>
        <v>Rate Rider for Disposition of Deferral/Variance Accounts (2021) - effective until December 31, 2023</v>
      </c>
      <c r="C32" s="58"/>
      <c r="D32" s="59" t="s">
        <v>69</v>
      </c>
      <c r="E32" s="58"/>
      <c r="F32" s="25"/>
      <c r="G32" s="89">
        <v>0</v>
      </c>
      <c r="H32" s="73">
        <f t="shared" ref="H32:H33" si="6">$G$18</f>
        <v>2000</v>
      </c>
      <c r="I32" s="274">
        <f t="shared" ref="I32:I35" si="7">H32*G32</f>
        <v>0</v>
      </c>
      <c r="J32" s="63"/>
      <c r="K32" s="448">
        <v>1.056</v>
      </c>
      <c r="L32" s="73">
        <f t="shared" ref="L32:L33" si="8">$G$18</f>
        <v>2000</v>
      </c>
      <c r="M32" s="274">
        <f t="shared" ref="M32:M35" si="9">L32*K32</f>
        <v>2112</v>
      </c>
      <c r="N32" s="63"/>
      <c r="O32" s="269">
        <f t="shared" si="2"/>
        <v>2112</v>
      </c>
      <c r="P32" s="270" t="str">
        <f t="shared" si="3"/>
        <v/>
      </c>
      <c r="Q32" s="66"/>
    </row>
    <row r="33" spans="1:17" s="19" customFormat="1" x14ac:dyDescent="0.35">
      <c r="A33" s="17"/>
      <c r="B33" s="74" t="str">
        <f>+'GS 50-999 kW'!$B$35</f>
        <v>Rate Rider for Disposition of Deferral/Variance Accounts for Non -Wholesale Market Participants (2021) -effective until December 31, 2023</v>
      </c>
      <c r="C33" s="58"/>
      <c r="D33" s="59" t="s">
        <v>69</v>
      </c>
      <c r="E33" s="58"/>
      <c r="F33" s="25"/>
      <c r="G33" s="89">
        <v>0</v>
      </c>
      <c r="H33" s="73">
        <f t="shared" si="6"/>
        <v>2000</v>
      </c>
      <c r="I33" s="274">
        <f t="shared" si="7"/>
        <v>0</v>
      </c>
      <c r="J33" s="63"/>
      <c r="K33" s="448">
        <v>0.42770000000000002</v>
      </c>
      <c r="L33" s="73">
        <f t="shared" si="8"/>
        <v>2000</v>
      </c>
      <c r="M33" s="274">
        <f t="shared" si="9"/>
        <v>855.40000000000009</v>
      </c>
      <c r="N33" s="63"/>
      <c r="O33" s="269">
        <f t="shared" si="2"/>
        <v>855.40000000000009</v>
      </c>
      <c r="P33" s="270" t="str">
        <f t="shared" si="3"/>
        <v/>
      </c>
      <c r="Q33" s="66"/>
    </row>
    <row r="34" spans="1:17" s="19" customFormat="1" ht="15.75" customHeight="1" x14ac:dyDescent="0.35">
      <c r="A34" s="17"/>
      <c r="B34" s="74" t="str">
        <f>+RESIDENTIAL!$B$35</f>
        <v>Rate Rider for Disposition of Capacity Based Recovery Account (2021) - Applicable only for Class B Customers - effective until December 31, 2023</v>
      </c>
      <c r="C34" s="58"/>
      <c r="D34" s="59" t="s">
        <v>69</v>
      </c>
      <c r="E34" s="58"/>
      <c r="F34" s="25"/>
      <c r="G34" s="89">
        <v>0</v>
      </c>
      <c r="H34" s="467"/>
      <c r="I34" s="274">
        <f t="shared" si="7"/>
        <v>0</v>
      </c>
      <c r="J34" s="63"/>
      <c r="K34" s="448">
        <v>-5.9200000000000003E-2</v>
      </c>
      <c r="L34" s="73"/>
      <c r="M34" s="274">
        <f t="shared" si="9"/>
        <v>0</v>
      </c>
      <c r="N34" s="63"/>
      <c r="O34" s="269">
        <f t="shared" si="2"/>
        <v>0</v>
      </c>
      <c r="P34" s="270" t="str">
        <f t="shared" si="3"/>
        <v/>
      </c>
      <c r="Q34" s="66"/>
    </row>
    <row r="35" spans="1:17" s="19" customFormat="1" x14ac:dyDescent="0.35">
      <c r="A35" s="17"/>
      <c r="B35" s="74" t="str">
        <f>+RESIDENTIAL!$B$36</f>
        <v>Rate Rider for Disposition of Global Adjustment Account (2021) - Applicable only for Non-RPP Customers - effective until December 31, 2023</v>
      </c>
      <c r="C35" s="58"/>
      <c r="D35" s="59" t="s">
        <v>28</v>
      </c>
      <c r="E35" s="58"/>
      <c r="F35" s="25"/>
      <c r="G35" s="89">
        <v>0</v>
      </c>
      <c r="H35" s="467"/>
      <c r="I35" s="274">
        <f t="shared" si="7"/>
        <v>0</v>
      </c>
      <c r="J35" s="63"/>
      <c r="K35" s="89">
        <v>-2.5100000000000001E-3</v>
      </c>
      <c r="L35" s="467"/>
      <c r="M35" s="274">
        <f t="shared" si="9"/>
        <v>0</v>
      </c>
      <c r="N35" s="63"/>
      <c r="O35" s="269">
        <f t="shared" si="2"/>
        <v>0</v>
      </c>
      <c r="P35" s="270" t="str">
        <f t="shared" si="3"/>
        <v/>
      </c>
      <c r="Q35" s="66"/>
    </row>
    <row r="36" spans="1:17" x14ac:dyDescent="0.35">
      <c r="A36" s="237"/>
      <c r="B36" s="420" t="s">
        <v>34</v>
      </c>
      <c r="C36" s="421"/>
      <c r="D36" s="422"/>
      <c r="E36" s="421"/>
      <c r="F36" s="413"/>
      <c r="G36" s="423"/>
      <c r="H36" s="424"/>
      <c r="I36" s="425">
        <f>SUM(I31:I35)+I30</f>
        <v>16738.115000000013</v>
      </c>
      <c r="K36" s="423"/>
      <c r="L36" s="424"/>
      <c r="M36" s="425">
        <f>SUM(M31:M35)+M30</f>
        <v>20438.735000000008</v>
      </c>
      <c r="N36" s="413"/>
      <c r="O36" s="417">
        <f t="shared" si="2"/>
        <v>3700.6199999999953</v>
      </c>
      <c r="P36" s="418">
        <f t="shared" si="3"/>
        <v>0.22108941180055178</v>
      </c>
      <c r="Q36" s="243"/>
    </row>
    <row r="37" spans="1:17" x14ac:dyDescent="0.35">
      <c r="A37" s="237"/>
      <c r="B37" s="294" t="s">
        <v>35</v>
      </c>
      <c r="C37" s="265"/>
      <c r="D37" s="264" t="s">
        <v>72</v>
      </c>
      <c r="E37" s="265"/>
      <c r="F37" s="265"/>
      <c r="G37" s="105">
        <v>3.3132198061852578</v>
      </c>
      <c r="H37" s="468">
        <f>+$G$72</f>
        <v>1800</v>
      </c>
      <c r="I37" s="274">
        <f>H37*G37</f>
        <v>5963.7956511334642</v>
      </c>
      <c r="K37" s="105">
        <v>3.6823999999999999</v>
      </c>
      <c r="L37" s="468">
        <f>+$G$72</f>
        <v>1800</v>
      </c>
      <c r="M37" s="274">
        <f>L37*K37</f>
        <v>6628.32</v>
      </c>
      <c r="N37" s="265"/>
      <c r="O37" s="269">
        <f t="shared" si="2"/>
        <v>664.52434886653555</v>
      </c>
      <c r="P37" s="270">
        <f t="shared" si="3"/>
        <v>0.11142641159078576</v>
      </c>
      <c r="Q37" s="243"/>
    </row>
    <row r="38" spans="1:17" x14ac:dyDescent="0.35">
      <c r="A38" s="237"/>
      <c r="B38" s="296" t="s">
        <v>36</v>
      </c>
      <c r="C38" s="265"/>
      <c r="D38" s="264" t="s">
        <v>72</v>
      </c>
      <c r="E38" s="265"/>
      <c r="F38" s="265"/>
      <c r="G38" s="105">
        <v>2.2379702117944551</v>
      </c>
      <c r="H38" s="468">
        <f>+$G$72</f>
        <v>1800</v>
      </c>
      <c r="I38" s="274">
        <f>H38*G38</f>
        <v>4028.3463812300192</v>
      </c>
      <c r="K38" s="105">
        <v>2.3677000000000001</v>
      </c>
      <c r="L38" s="468">
        <f>+$G$72</f>
        <v>1800</v>
      </c>
      <c r="M38" s="274">
        <f>L38*K38</f>
        <v>4261.8600000000006</v>
      </c>
      <c r="N38" s="265"/>
      <c r="O38" s="269">
        <f t="shared" si="2"/>
        <v>233.51361876998135</v>
      </c>
      <c r="P38" s="270">
        <f t="shared" si="3"/>
        <v>5.7967611687523277E-2</v>
      </c>
      <c r="Q38" s="243"/>
    </row>
    <row r="39" spans="1:17" x14ac:dyDescent="0.35">
      <c r="A39" s="237"/>
      <c r="B39" s="420" t="s">
        <v>37</v>
      </c>
      <c r="C39" s="411"/>
      <c r="D39" s="426"/>
      <c r="E39" s="411"/>
      <c r="F39" s="427"/>
      <c r="G39" s="428"/>
      <c r="H39" s="449"/>
      <c r="I39" s="425">
        <f>SUM(I36:I38)</f>
        <v>26730.257032363494</v>
      </c>
      <c r="K39" s="428"/>
      <c r="L39" s="449"/>
      <c r="M39" s="425">
        <f>SUM(M36:M38)</f>
        <v>31328.915000000008</v>
      </c>
      <c r="N39" s="427"/>
      <c r="O39" s="417">
        <f t="shared" si="2"/>
        <v>4598.6579676365145</v>
      </c>
      <c r="P39" s="418">
        <f t="shared" si="3"/>
        <v>0.17203942192058677</v>
      </c>
      <c r="Q39" s="243"/>
    </row>
    <row r="40" spans="1:17" x14ac:dyDescent="0.35">
      <c r="A40" s="237"/>
      <c r="B40" s="262" t="s">
        <v>59</v>
      </c>
      <c r="C40" s="263"/>
      <c r="D40" s="264" t="s">
        <v>28</v>
      </c>
      <c r="E40" s="263"/>
      <c r="F40" s="265"/>
      <c r="G40" s="301">
        <f>+RESIDENTIAL!$G$42</f>
        <v>3.0000000000000001E-3</v>
      </c>
      <c r="H40" s="450">
        <f>+$G$19*(1+G63)</f>
        <v>926550.00000000012</v>
      </c>
      <c r="I40" s="268">
        <f t="shared" ref="I40:I50" si="10">H40*G40</f>
        <v>2779.6500000000005</v>
      </c>
      <c r="K40" s="301">
        <f>+RESIDENTIAL!$G$42</f>
        <v>3.0000000000000001E-3</v>
      </c>
      <c r="L40" s="450">
        <f>+$G$19*(1+K63)</f>
        <v>926550.00000000012</v>
      </c>
      <c r="M40" s="268">
        <f t="shared" ref="M40:M50" si="11">L40*K40</f>
        <v>2779.6500000000005</v>
      </c>
      <c r="N40" s="265"/>
      <c r="O40" s="269">
        <f t="shared" si="2"/>
        <v>0</v>
      </c>
      <c r="P40" s="270">
        <f t="shared" si="3"/>
        <v>0</v>
      </c>
      <c r="Q40" s="243"/>
    </row>
    <row r="41" spans="1:17" x14ac:dyDescent="0.35">
      <c r="A41" s="237"/>
      <c r="B41" s="262" t="s">
        <v>60</v>
      </c>
      <c r="C41" s="263"/>
      <c r="D41" s="264" t="s">
        <v>28</v>
      </c>
      <c r="E41" s="263"/>
      <c r="F41" s="265"/>
      <c r="G41" s="301">
        <f>+RESIDENTIAL!$G$43</f>
        <v>5.0000000000000001E-4</v>
      </c>
      <c r="H41" s="450">
        <f>+H40</f>
        <v>926550.00000000012</v>
      </c>
      <c r="I41" s="268">
        <f t="shared" si="10"/>
        <v>463.27500000000009</v>
      </c>
      <c r="K41" s="301">
        <f>+RESIDENTIAL!$G$43</f>
        <v>5.0000000000000001E-4</v>
      </c>
      <c r="L41" s="450">
        <f>+L40</f>
        <v>926550.00000000012</v>
      </c>
      <c r="M41" s="268">
        <f t="shared" si="11"/>
        <v>463.27500000000009</v>
      </c>
      <c r="N41" s="265"/>
      <c r="O41" s="269">
        <f t="shared" si="2"/>
        <v>0</v>
      </c>
      <c r="P41" s="270">
        <f t="shared" si="3"/>
        <v>0</v>
      </c>
      <c r="Q41" s="243"/>
    </row>
    <row r="42" spans="1:17" x14ac:dyDescent="0.35">
      <c r="A42" s="237"/>
      <c r="B42" s="262" t="s">
        <v>40</v>
      </c>
      <c r="C42" s="263"/>
      <c r="D42" s="264" t="s">
        <v>28</v>
      </c>
      <c r="E42" s="263"/>
      <c r="F42" s="265"/>
      <c r="G42" s="301">
        <f>+RESIDENTIAL!$G$44</f>
        <v>4.0000000000000002E-4</v>
      </c>
      <c r="H42" s="450"/>
      <c r="I42" s="268">
        <f t="shared" si="10"/>
        <v>0</v>
      </c>
      <c r="K42" s="301">
        <f>+RESIDENTIAL!$G$44</f>
        <v>4.0000000000000002E-4</v>
      </c>
      <c r="L42" s="450"/>
      <c r="M42" s="268">
        <f t="shared" si="11"/>
        <v>0</v>
      </c>
      <c r="N42" s="265"/>
      <c r="O42" s="269">
        <f t="shared" si="2"/>
        <v>0</v>
      </c>
      <c r="P42" s="270" t="str">
        <f t="shared" si="3"/>
        <v/>
      </c>
      <c r="Q42" s="243"/>
    </row>
    <row r="43" spans="1:17" x14ac:dyDescent="0.35">
      <c r="A43" s="237"/>
      <c r="B43" s="262" t="s">
        <v>61</v>
      </c>
      <c r="C43" s="263"/>
      <c r="D43" s="264" t="s">
        <v>19</v>
      </c>
      <c r="E43" s="263"/>
      <c r="F43" s="265"/>
      <c r="G43" s="303">
        <f>+RESIDENTIAL!$G$45</f>
        <v>0.25</v>
      </c>
      <c r="H43" s="271">
        <v>1</v>
      </c>
      <c r="I43" s="274">
        <f t="shared" si="10"/>
        <v>0.25</v>
      </c>
      <c r="K43" s="303">
        <f>+RESIDENTIAL!$G$45</f>
        <v>0.25</v>
      </c>
      <c r="L43" s="271">
        <v>1</v>
      </c>
      <c r="M43" s="274">
        <f t="shared" si="11"/>
        <v>0.25</v>
      </c>
      <c r="N43" s="265"/>
      <c r="O43" s="269">
        <f t="shared" si="2"/>
        <v>0</v>
      </c>
      <c r="P43" s="270">
        <f t="shared" si="3"/>
        <v>0</v>
      </c>
      <c r="Q43" s="243"/>
    </row>
    <row r="44" spans="1:17" s="19" customFormat="1" x14ac:dyDescent="0.35">
      <c r="A44" s="17"/>
      <c r="B44" s="58" t="s">
        <v>42</v>
      </c>
      <c r="C44" s="58"/>
      <c r="D44" s="59" t="s">
        <v>28</v>
      </c>
      <c r="E44" s="58"/>
      <c r="F44" s="25"/>
      <c r="G44" s="105">
        <f>+RESIDENTIAL!$G$46</f>
        <v>8.2000000000000003E-2</v>
      </c>
      <c r="H44" s="90">
        <f>D120*$G$19</f>
        <v>576000</v>
      </c>
      <c r="I44" s="71">
        <f t="shared" si="10"/>
        <v>47232</v>
      </c>
      <c r="J44" s="63"/>
      <c r="K44" s="105">
        <f>+RESIDENTIAL!$G$46</f>
        <v>8.2000000000000003E-2</v>
      </c>
      <c r="L44" s="90">
        <f>+$H$44</f>
        <v>576000</v>
      </c>
      <c r="M44" s="71">
        <f t="shared" si="11"/>
        <v>47232</v>
      </c>
      <c r="N44" s="63"/>
      <c r="O44" s="64">
        <f t="shared" si="2"/>
        <v>0</v>
      </c>
      <c r="P44" s="65">
        <f t="shared" si="3"/>
        <v>0</v>
      </c>
      <c r="Q44" s="66"/>
    </row>
    <row r="45" spans="1:17" s="19" customFormat="1" x14ac:dyDescent="0.35">
      <c r="A45" s="17"/>
      <c r="B45" s="58" t="s">
        <v>43</v>
      </c>
      <c r="C45" s="58"/>
      <c r="D45" s="59" t="s">
        <v>28</v>
      </c>
      <c r="E45" s="58"/>
      <c r="F45" s="25"/>
      <c r="G45" s="105">
        <f>+RESIDENTIAL!$G$47</f>
        <v>0.113</v>
      </c>
      <c r="H45" s="90">
        <f>D121*$G$19</f>
        <v>162000</v>
      </c>
      <c r="I45" s="71">
        <f t="shared" si="10"/>
        <v>18306</v>
      </c>
      <c r="J45" s="63"/>
      <c r="K45" s="105">
        <f>+RESIDENTIAL!$G$47</f>
        <v>0.113</v>
      </c>
      <c r="L45" s="90">
        <f>+$H$45</f>
        <v>162000</v>
      </c>
      <c r="M45" s="71">
        <f t="shared" si="11"/>
        <v>18306</v>
      </c>
      <c r="N45" s="63"/>
      <c r="O45" s="64">
        <f t="shared" si="2"/>
        <v>0</v>
      </c>
      <c r="P45" s="65">
        <f t="shared" si="3"/>
        <v>0</v>
      </c>
      <c r="Q45" s="66"/>
    </row>
    <row r="46" spans="1:17" s="19" customFormat="1" x14ac:dyDescent="0.35">
      <c r="A46" s="17"/>
      <c r="B46" s="58" t="s">
        <v>44</v>
      </c>
      <c r="C46" s="58"/>
      <c r="D46" s="59" t="s">
        <v>28</v>
      </c>
      <c r="E46" s="58"/>
      <c r="F46" s="25"/>
      <c r="G46" s="105">
        <f>+RESIDENTIAL!$G$48</f>
        <v>0.17</v>
      </c>
      <c r="H46" s="90">
        <f>D122*$G$19</f>
        <v>162000</v>
      </c>
      <c r="I46" s="71">
        <f t="shared" si="10"/>
        <v>27540.000000000004</v>
      </c>
      <c r="J46" s="63"/>
      <c r="K46" s="105">
        <f>+RESIDENTIAL!$G$48</f>
        <v>0.17</v>
      </c>
      <c r="L46" s="90">
        <f>+$H$46</f>
        <v>162000</v>
      </c>
      <c r="M46" s="71">
        <f t="shared" si="11"/>
        <v>27540.000000000004</v>
      </c>
      <c r="N46" s="63"/>
      <c r="O46" s="64">
        <f t="shared" si="2"/>
        <v>0</v>
      </c>
      <c r="P46" s="65">
        <f t="shared" si="3"/>
        <v>0</v>
      </c>
      <c r="Q46" s="66"/>
    </row>
    <row r="47" spans="1:17" s="19" customFormat="1" x14ac:dyDescent="0.35">
      <c r="A47" s="17"/>
      <c r="B47" s="58" t="s">
        <v>45</v>
      </c>
      <c r="C47" s="58"/>
      <c r="D47" s="59" t="s">
        <v>28</v>
      </c>
      <c r="E47" s="58"/>
      <c r="F47" s="25"/>
      <c r="G47" s="105">
        <f>+RESIDENTIAL!$G$49</f>
        <v>9.8000000000000004E-2</v>
      </c>
      <c r="H47" s="431" t="b">
        <f>IF(AND($N$1=1, $G$19&gt;=750), 750, IF(AND($N$1=1, AND($G$19&lt;750, $G$19&gt;=0)), $G$19, IF(AND($N$1=2, $G$19&gt;=750), 750, IF(AND($N$1=2, AND($G$19&lt;750, $G$19&gt;=0)), $G$19))))</f>
        <v>0</v>
      </c>
      <c r="I47" s="71">
        <f t="shared" si="10"/>
        <v>0</v>
      </c>
      <c r="J47" s="63"/>
      <c r="K47" s="105">
        <f>+RESIDENTIAL!$G$49</f>
        <v>9.8000000000000004E-2</v>
      </c>
      <c r="L47" s="90" t="b">
        <f>IF(AND($N$1=1, $G$19&gt;=750), 750, IF(AND($N$1=1, AND($G$19&lt;750, $G$19&gt;=0)), $G$19, IF(AND($N$1=2, $G$19&gt;=750), 750, IF(AND($N$1=2, AND($G$19&lt;750, $G$19&gt;=0)), $G$19))))</f>
        <v>0</v>
      </c>
      <c r="M47" s="71">
        <f t="shared" si="11"/>
        <v>0</v>
      </c>
      <c r="N47" s="63"/>
      <c r="O47" s="64">
        <f t="shared" si="2"/>
        <v>0</v>
      </c>
      <c r="P47" s="65" t="str">
        <f t="shared" si="3"/>
        <v/>
      </c>
      <c r="Q47" s="66"/>
    </row>
    <row r="48" spans="1:17" s="19" customFormat="1" x14ac:dyDescent="0.35">
      <c r="A48" s="17"/>
      <c r="B48" s="58" t="s">
        <v>46</v>
      </c>
      <c r="C48" s="58"/>
      <c r="D48" s="59" t="s">
        <v>28</v>
      </c>
      <c r="E48" s="58"/>
      <c r="F48" s="25"/>
      <c r="G48" s="105">
        <f>+RESIDENTIAL!$G$50</f>
        <v>0.115</v>
      </c>
      <c r="H48" s="431" t="b">
        <f>IF(AND($N$1=1, $G$19&gt;=750), $G$19-750, IF(AND($N$1=1, AND($G$19&lt;750, $G$19&gt;=0)), 0, IF(AND($N$1=2, $G$19&gt;=750), $G$19-750, IF(AND($N$1=2, AND($G$19&lt;750, $G$19&gt;=0)), 0))))</f>
        <v>0</v>
      </c>
      <c r="I48" s="71">
        <f t="shared" si="10"/>
        <v>0</v>
      </c>
      <c r="J48" s="63"/>
      <c r="K48" s="105">
        <f>+RESIDENTIAL!$G$50</f>
        <v>0.115</v>
      </c>
      <c r="L48" s="90" t="b">
        <f>IF(AND($N$1=1, $G$19&gt;=750), $G$19-750, IF(AND($N$1=1, AND($G$19&lt;750, $G$19&gt;=0)), 0, IF(AND($N$1=2, $G$19&gt;=750), $G$19-750, IF(AND($N$1=2, AND($G$19&lt;750, $G$19&gt;=0)), 0))))</f>
        <v>0</v>
      </c>
      <c r="M48" s="71">
        <f t="shared" si="11"/>
        <v>0</v>
      </c>
      <c r="N48" s="63"/>
      <c r="O48" s="64">
        <f t="shared" si="2"/>
        <v>0</v>
      </c>
      <c r="P48" s="65" t="str">
        <f t="shared" si="3"/>
        <v/>
      </c>
      <c r="Q48" s="66"/>
    </row>
    <row r="49" spans="1:17" s="19" customFormat="1" x14ac:dyDescent="0.35">
      <c r="A49" s="17"/>
      <c r="B49" s="58" t="s">
        <v>47</v>
      </c>
      <c r="C49" s="58"/>
      <c r="D49" s="59" t="s">
        <v>28</v>
      </c>
      <c r="E49" s="58"/>
      <c r="F49" s="25"/>
      <c r="G49" s="105">
        <f>+RESIDENTIAL!$G$51</f>
        <v>9.6699999999999994E-2</v>
      </c>
      <c r="H49" s="90">
        <v>0</v>
      </c>
      <c r="I49" s="71">
        <f t="shared" si="10"/>
        <v>0</v>
      </c>
      <c r="J49" s="63"/>
      <c r="K49" s="105">
        <f>+RESIDENTIAL!$G$51</f>
        <v>9.6699999999999994E-2</v>
      </c>
      <c r="L49" s="90">
        <v>0</v>
      </c>
      <c r="M49" s="71">
        <f t="shared" si="11"/>
        <v>0</v>
      </c>
      <c r="N49" s="63"/>
      <c r="O49" s="64">
        <f t="shared" si="2"/>
        <v>0</v>
      </c>
      <c r="P49" s="65" t="str">
        <f t="shared" si="3"/>
        <v/>
      </c>
      <c r="Q49" s="66"/>
    </row>
    <row r="50" spans="1:17" s="19" customFormat="1" ht="15" thickBot="1" x14ac:dyDescent="0.4">
      <c r="A50" s="17"/>
      <c r="B50" s="58" t="s">
        <v>48</v>
      </c>
      <c r="C50" s="58"/>
      <c r="D50" s="59" t="s">
        <v>28</v>
      </c>
      <c r="E50" s="58"/>
      <c r="F50" s="25"/>
      <c r="G50" s="105">
        <f>+RESIDENTIAL!$G$52</f>
        <v>9.6699999999999994E-2</v>
      </c>
      <c r="H50" s="90">
        <f>+$G$19</f>
        <v>900000</v>
      </c>
      <c r="I50" s="71">
        <f t="shared" si="10"/>
        <v>87030</v>
      </c>
      <c r="J50" s="63"/>
      <c r="K50" s="105">
        <f>+RESIDENTIAL!$G$52</f>
        <v>9.6699999999999994E-2</v>
      </c>
      <c r="L50" s="90">
        <f>+$G$19</f>
        <v>900000</v>
      </c>
      <c r="M50" s="71">
        <f t="shared" si="11"/>
        <v>87030</v>
      </c>
      <c r="N50" s="63"/>
      <c r="O50" s="64">
        <f t="shared" si="2"/>
        <v>0</v>
      </c>
      <c r="P50" s="65">
        <f t="shared" si="3"/>
        <v>0</v>
      </c>
      <c r="Q50" s="66"/>
    </row>
    <row r="51" spans="1:17" ht="15" thickBot="1" x14ac:dyDescent="0.4">
      <c r="A51" s="237"/>
      <c r="B51" s="305"/>
      <c r="C51" s="306"/>
      <c r="D51" s="307"/>
      <c r="E51" s="306"/>
      <c r="F51" s="308"/>
      <c r="G51" s="309"/>
      <c r="H51" s="310"/>
      <c r="I51" s="311"/>
      <c r="K51" s="309"/>
      <c r="L51" s="310"/>
      <c r="M51" s="311"/>
      <c r="N51" s="308"/>
      <c r="O51" s="312"/>
      <c r="P51" s="313"/>
      <c r="Q51" s="243"/>
    </row>
    <row r="52" spans="1:17" x14ac:dyDescent="0.35">
      <c r="A52" s="237"/>
      <c r="B52" s="314" t="s">
        <v>73</v>
      </c>
      <c r="C52" s="263"/>
      <c r="D52" s="315"/>
      <c r="E52" s="263"/>
      <c r="F52" s="316"/>
      <c r="G52" s="317"/>
      <c r="H52" s="317"/>
      <c r="I52" s="469">
        <f>SUM(I39:I43,I50)</f>
        <v>117003.43203236349</v>
      </c>
      <c r="K52" s="317"/>
      <c r="L52" s="317"/>
      <c r="M52" s="318">
        <f>SUM(M39:M43,M50)</f>
        <v>121602.09000000001</v>
      </c>
      <c r="N52" s="319"/>
      <c r="O52" s="320">
        <f>M52-I52</f>
        <v>4598.6579676365218</v>
      </c>
      <c r="P52" s="321">
        <f>IF(OR(I52=0,M52=0),"",(O52/I52))</f>
        <v>3.930361603721607E-2</v>
      </c>
      <c r="Q52" s="243"/>
    </row>
    <row r="53" spans="1:17" x14ac:dyDescent="0.35">
      <c r="A53" s="237"/>
      <c r="B53" s="314" t="s">
        <v>50</v>
      </c>
      <c r="C53" s="263"/>
      <c r="D53" s="315"/>
      <c r="E53" s="263"/>
      <c r="F53" s="316"/>
      <c r="G53" s="322">
        <f>+RESIDENTIAL!$G$55</f>
        <v>-0.17</v>
      </c>
      <c r="H53" s="323"/>
      <c r="I53" s="470"/>
      <c r="K53" s="322">
        <f>$G53</f>
        <v>-0.17</v>
      </c>
      <c r="L53" s="323"/>
      <c r="M53" s="269"/>
      <c r="N53" s="319"/>
      <c r="O53" s="269">
        <f>M53-I53</f>
        <v>0</v>
      </c>
      <c r="P53" s="270" t="str">
        <f>IF(OR(I53=0,M53=0),"",(O53/I53))</f>
        <v/>
      </c>
      <c r="Q53" s="243"/>
    </row>
    <row r="54" spans="1:17" x14ac:dyDescent="0.35">
      <c r="A54" s="237"/>
      <c r="B54" s="263" t="s">
        <v>51</v>
      </c>
      <c r="C54" s="263"/>
      <c r="D54" s="315"/>
      <c r="E54" s="263"/>
      <c r="F54" s="267"/>
      <c r="G54" s="325">
        <v>0.13</v>
      </c>
      <c r="H54" s="267"/>
      <c r="I54" s="470">
        <f>I52*G54</f>
        <v>15210.446164207255</v>
      </c>
      <c r="K54" s="325">
        <v>0.13</v>
      </c>
      <c r="L54" s="267"/>
      <c r="M54" s="269">
        <f>M52*K54</f>
        <v>15808.271700000001</v>
      </c>
      <c r="N54" s="326"/>
      <c r="O54" s="269">
        <f>M54-I54</f>
        <v>597.82553579274645</v>
      </c>
      <c r="P54" s="270">
        <f>IF(OR(I54=0,M54=0),"",(O54/I54))</f>
        <v>3.9303616037215973E-2</v>
      </c>
      <c r="Q54" s="243"/>
    </row>
    <row r="55" spans="1:17" ht="15" thickBot="1" x14ac:dyDescent="0.4">
      <c r="A55" s="237"/>
      <c r="B55" s="524" t="s">
        <v>74</v>
      </c>
      <c r="C55" s="524"/>
      <c r="D55" s="524"/>
      <c r="E55" s="327"/>
      <c r="F55" s="328"/>
      <c r="G55" s="328"/>
      <c r="H55" s="328"/>
      <c r="I55" s="471">
        <f>SUM(I52:I54)</f>
        <v>132213.87819657073</v>
      </c>
      <c r="K55" s="328"/>
      <c r="L55" s="328"/>
      <c r="M55" s="396">
        <f>SUM(M52:M54)</f>
        <v>137410.36170000001</v>
      </c>
      <c r="N55" s="330"/>
      <c r="O55" s="374">
        <f>M55-I55</f>
        <v>5196.4835034292773</v>
      </c>
      <c r="P55" s="375">
        <f>IF(OR(I55=0,M55=0),"",(O55/I55))</f>
        <v>3.9303616037216133E-2</v>
      </c>
      <c r="Q55" s="243"/>
    </row>
    <row r="56" spans="1:17" ht="15" thickBot="1" x14ac:dyDescent="0.4">
      <c r="A56" s="237"/>
      <c r="B56" s="455"/>
      <c r="C56" s="377"/>
      <c r="D56" s="378"/>
      <c r="E56" s="377"/>
      <c r="F56" s="379"/>
      <c r="G56" s="309"/>
      <c r="H56" s="380"/>
      <c r="I56" s="311"/>
      <c r="K56" s="309"/>
      <c r="L56" s="380"/>
      <c r="M56" s="381"/>
      <c r="N56" s="379"/>
      <c r="O56" s="382"/>
      <c r="P56" s="313"/>
      <c r="Q56" s="243"/>
    </row>
    <row r="57" spans="1:17" x14ac:dyDescent="0.35">
      <c r="A57" s="237"/>
      <c r="B57" s="384" t="s">
        <v>62</v>
      </c>
      <c r="C57" s="384"/>
      <c r="D57" s="385"/>
      <c r="E57" s="384"/>
      <c r="F57" s="390"/>
      <c r="G57" s="392"/>
      <c r="H57" s="392"/>
      <c r="I57" s="472">
        <f>SUM(I47:I48,I39,I40:I43)</f>
        <v>29973.432032363497</v>
      </c>
      <c r="K57" s="392"/>
      <c r="L57" s="392"/>
      <c r="M57" s="432">
        <f>SUM(M47:M48,M39,M40:M43)</f>
        <v>34572.090000000011</v>
      </c>
      <c r="N57" s="394"/>
      <c r="O57" s="269">
        <f>M57-I57</f>
        <v>4598.6579676365145</v>
      </c>
      <c r="P57" s="270">
        <f>IF(OR(I57=0,M57=0),"",(O57/I57))</f>
        <v>0.15342447146763716</v>
      </c>
      <c r="Q57" s="243"/>
    </row>
    <row r="58" spans="1:17" x14ac:dyDescent="0.35">
      <c r="A58" s="237"/>
      <c r="B58" s="263" t="s">
        <v>50</v>
      </c>
      <c r="C58" s="263"/>
      <c r="D58" s="315"/>
      <c r="E58" s="263"/>
      <c r="F58" s="267"/>
      <c r="G58" s="322">
        <f>+RESIDENTIAL!$G$55</f>
        <v>-0.17</v>
      </c>
      <c r="H58" s="323"/>
      <c r="I58" s="470"/>
      <c r="K58" s="322">
        <f>$G58</f>
        <v>-0.17</v>
      </c>
      <c r="L58" s="323"/>
      <c r="M58" s="269"/>
      <c r="N58" s="326"/>
      <c r="O58" s="269">
        <f>M58-I58</f>
        <v>0</v>
      </c>
      <c r="P58" s="270" t="str">
        <f>IF(OR(I58=0,M58=0),"",(O58/I58))</f>
        <v/>
      </c>
      <c r="Q58" s="243"/>
    </row>
    <row r="59" spans="1:17" x14ac:dyDescent="0.35">
      <c r="A59" s="237"/>
      <c r="B59" s="456" t="s">
        <v>51</v>
      </c>
      <c r="C59" s="384"/>
      <c r="D59" s="385"/>
      <c r="E59" s="384"/>
      <c r="F59" s="390"/>
      <c r="G59" s="391">
        <v>0.13</v>
      </c>
      <c r="H59" s="392"/>
      <c r="I59" s="472">
        <f>I57*G59</f>
        <v>3896.5461642072546</v>
      </c>
      <c r="K59" s="391">
        <v>0.13</v>
      </c>
      <c r="L59" s="392"/>
      <c r="M59" s="393">
        <f>M57*K59</f>
        <v>4494.3717000000015</v>
      </c>
      <c r="N59" s="394"/>
      <c r="O59" s="269">
        <f>M59-I59</f>
        <v>597.8255357927469</v>
      </c>
      <c r="P59" s="270">
        <f>IF(OR(I59=0,M59=0),"",(O59/I59))</f>
        <v>0.15342447146763716</v>
      </c>
      <c r="Q59" s="243"/>
    </row>
    <row r="60" spans="1:17" ht="15" thickBot="1" x14ac:dyDescent="0.4">
      <c r="A60" s="237"/>
      <c r="B60" s="543" t="s">
        <v>75</v>
      </c>
      <c r="C60" s="543"/>
      <c r="D60" s="543"/>
      <c r="E60" s="263"/>
      <c r="F60" s="433"/>
      <c r="G60" s="433"/>
      <c r="H60" s="433"/>
      <c r="I60" s="473">
        <f>SUM(I57:I59)</f>
        <v>33869.978196570752</v>
      </c>
      <c r="K60" s="433"/>
      <c r="L60" s="433"/>
      <c r="M60" s="434">
        <f>SUM(M57:M59)</f>
        <v>39066.461700000014</v>
      </c>
      <c r="N60" s="435"/>
      <c r="O60" s="269">
        <f>M60-I60</f>
        <v>5196.4835034292628</v>
      </c>
      <c r="P60" s="270">
        <f>IF(OR(I60=0,M60=0),"",(O60/I60))</f>
        <v>0.15342447146763719</v>
      </c>
      <c r="Q60" s="243"/>
    </row>
    <row r="61" spans="1:17" ht="15" thickBot="1" x14ac:dyDescent="0.4">
      <c r="A61" s="237"/>
      <c r="B61" s="334"/>
      <c r="C61" s="335"/>
      <c r="D61" s="336"/>
      <c r="E61" s="335"/>
      <c r="F61" s="457"/>
      <c r="G61" s="458"/>
      <c r="H61" s="459"/>
      <c r="I61" s="460"/>
      <c r="K61" s="458"/>
      <c r="L61" s="459"/>
      <c r="M61" s="460"/>
      <c r="N61" s="337"/>
      <c r="O61" s="341"/>
      <c r="P61" s="461"/>
      <c r="Q61" s="243"/>
    </row>
    <row r="62" spans="1:17" x14ac:dyDescent="0.35">
      <c r="A62" s="237"/>
      <c r="B62" s="237"/>
      <c r="C62" s="237"/>
      <c r="D62" s="238"/>
      <c r="E62" s="237"/>
      <c r="F62" s="237"/>
      <c r="G62" s="237"/>
      <c r="H62" s="237"/>
      <c r="I62" s="253"/>
      <c r="K62" s="237"/>
      <c r="L62" s="237"/>
      <c r="M62" s="253"/>
      <c r="N62" s="237"/>
      <c r="O62" s="237"/>
      <c r="P62" s="474"/>
      <c r="Q62" s="243"/>
    </row>
    <row r="63" spans="1:17" x14ac:dyDescent="0.35">
      <c r="A63" s="237"/>
      <c r="B63" s="251" t="s">
        <v>54</v>
      </c>
      <c r="C63" s="237"/>
      <c r="D63" s="238"/>
      <c r="E63" s="237"/>
      <c r="F63" s="237"/>
      <c r="G63" s="343">
        <f>+RESIDENTIAL!$K$60</f>
        <v>2.9499999999999998E-2</v>
      </c>
      <c r="H63" s="237"/>
      <c r="I63" s="237"/>
      <c r="K63" s="343">
        <f>+RESIDENTIAL!$K$60</f>
        <v>2.9499999999999998E-2</v>
      </c>
      <c r="L63" s="237"/>
      <c r="M63" s="237"/>
      <c r="N63" s="237"/>
      <c r="O63" s="237"/>
      <c r="P63" s="474"/>
      <c r="Q63" s="243"/>
    </row>
    <row r="64" spans="1:17" x14ac:dyDescent="0.35">
      <c r="A64" s="237"/>
      <c r="B64" s="237"/>
      <c r="C64" s="237"/>
      <c r="D64" s="238"/>
      <c r="E64" s="237"/>
      <c r="F64" s="237"/>
      <c r="G64" s="237"/>
      <c r="H64" s="237"/>
      <c r="P64" s="475"/>
    </row>
    <row r="65" spans="1:17" ht="18" x14ac:dyDescent="0.4">
      <c r="A65" s="237"/>
      <c r="B65" s="531" t="s">
        <v>0</v>
      </c>
      <c r="C65" s="531"/>
      <c r="D65" s="531"/>
      <c r="E65" s="531"/>
      <c r="F65" s="531"/>
      <c r="G65" s="531"/>
      <c r="H65" s="531"/>
      <c r="I65" s="531"/>
    </row>
    <row r="66" spans="1:17" ht="18" x14ac:dyDescent="0.4">
      <c r="A66" s="237"/>
      <c r="B66" s="531" t="s">
        <v>1</v>
      </c>
      <c r="C66" s="531"/>
      <c r="D66" s="531"/>
      <c r="E66" s="531"/>
      <c r="F66" s="531"/>
      <c r="G66" s="531"/>
      <c r="H66" s="531"/>
      <c r="I66" s="531"/>
    </row>
    <row r="67" spans="1:17" x14ac:dyDescent="0.35">
      <c r="A67" s="237"/>
      <c r="B67" s="237"/>
      <c r="C67" s="237"/>
      <c r="D67" s="238"/>
      <c r="E67" s="237"/>
      <c r="F67" s="237"/>
      <c r="G67" s="237"/>
      <c r="H67" s="237"/>
    </row>
    <row r="68" spans="1:17" x14ac:dyDescent="0.35">
      <c r="A68" s="237"/>
      <c r="B68" s="237"/>
      <c r="C68" s="237"/>
      <c r="D68" s="238"/>
      <c r="E68" s="237"/>
      <c r="F68" s="237"/>
      <c r="G68" s="237"/>
      <c r="H68" s="237"/>
    </row>
    <row r="69" spans="1:17" ht="15.5" x14ac:dyDescent="0.35">
      <c r="A69" s="237"/>
      <c r="B69" s="239" t="s">
        <v>2</v>
      </c>
      <c r="C69" s="237"/>
      <c r="D69" s="402" t="s">
        <v>76</v>
      </c>
      <c r="E69" s="346"/>
      <c r="F69" s="346"/>
      <c r="G69" s="346"/>
      <c r="H69" s="346"/>
      <c r="I69" s="346"/>
    </row>
    <row r="70" spans="1:17" ht="15.5" x14ac:dyDescent="0.35">
      <c r="A70" s="237"/>
      <c r="B70" s="240"/>
      <c r="C70" s="237"/>
      <c r="D70" s="241"/>
      <c r="E70" s="241"/>
      <c r="F70" s="242"/>
      <c r="G70" s="242"/>
      <c r="H70" s="242"/>
      <c r="I70" s="242"/>
      <c r="J70" s="243"/>
      <c r="K70" s="243"/>
      <c r="L70" s="243"/>
      <c r="M70" s="242"/>
      <c r="N70" s="243"/>
      <c r="O70" s="243"/>
      <c r="P70" s="243"/>
      <c r="Q70" s="243"/>
    </row>
    <row r="71" spans="1:17" ht="15.5" x14ac:dyDescent="0.35">
      <c r="A71" s="237"/>
      <c r="B71" s="239" t="s">
        <v>4</v>
      </c>
      <c r="C71" s="237"/>
      <c r="D71" s="244" t="s">
        <v>65</v>
      </c>
      <c r="E71" s="241"/>
      <c r="F71" s="242"/>
      <c r="G71" s="442" t="s">
        <v>78</v>
      </c>
      <c r="H71" s="242"/>
      <c r="I71" s="245"/>
      <c r="J71" s="243"/>
      <c r="K71" s="246"/>
      <c r="L71" s="243"/>
      <c r="M71" s="245"/>
      <c r="N71" s="243"/>
      <c r="O71" s="247"/>
      <c r="P71" s="248"/>
      <c r="Q71" s="243"/>
    </row>
    <row r="72" spans="1:17" ht="15.5" x14ac:dyDescent="0.35">
      <c r="A72" s="237"/>
      <c r="B72" s="240"/>
      <c r="C72" s="237"/>
      <c r="D72" s="241"/>
      <c r="E72" s="241"/>
      <c r="F72" s="241"/>
      <c r="G72" s="446">
        <v>1800</v>
      </c>
      <c r="H72" s="444" t="s">
        <v>67</v>
      </c>
      <c r="I72" s="241"/>
    </row>
    <row r="73" spans="1:17" x14ac:dyDescent="0.35">
      <c r="A73" s="237"/>
      <c r="B73" s="249"/>
      <c r="C73" s="237"/>
      <c r="D73" s="250"/>
      <c r="E73" s="251"/>
      <c r="F73" s="237"/>
      <c r="G73" s="446">
        <v>2000</v>
      </c>
      <c r="H73" s="251" t="s">
        <v>68</v>
      </c>
      <c r="I73" s="237"/>
    </row>
    <row r="74" spans="1:17" x14ac:dyDescent="0.35">
      <c r="A74" s="237"/>
      <c r="B74" s="445"/>
      <c r="C74" s="237"/>
      <c r="D74" s="250" t="s">
        <v>6</v>
      </c>
      <c r="E74" s="237"/>
      <c r="F74" s="237"/>
      <c r="G74" s="446">
        <v>900000</v>
      </c>
      <c r="H74" s="444" t="s">
        <v>7</v>
      </c>
      <c r="I74" s="237"/>
      <c r="M74" s="447"/>
    </row>
    <row r="75" spans="1:17" s="19" customFormat="1" x14ac:dyDescent="0.35">
      <c r="A75" s="17"/>
      <c r="B75" s="43"/>
      <c r="C75" s="17"/>
      <c r="D75" s="51"/>
      <c r="E75" s="50"/>
      <c r="F75" s="17"/>
      <c r="G75" s="533" t="str">
        <f>G20</f>
        <v>2022 Board-Approved</v>
      </c>
      <c r="H75" s="534"/>
      <c r="I75" s="535"/>
      <c r="J75" s="17"/>
      <c r="K75" s="533" t="str">
        <f>K20</f>
        <v>2023 Proposed</v>
      </c>
      <c r="L75" s="534"/>
      <c r="M75" s="535"/>
      <c r="N75" s="17"/>
      <c r="O75" s="533" t="s">
        <v>10</v>
      </c>
      <c r="P75" s="535"/>
      <c r="Q75" s="37"/>
    </row>
    <row r="76" spans="1:17" x14ac:dyDescent="0.35">
      <c r="A76" s="237"/>
      <c r="B76" s="254"/>
      <c r="C76" s="237"/>
      <c r="D76" s="525" t="s">
        <v>11</v>
      </c>
      <c r="E76" s="250"/>
      <c r="F76" s="237"/>
      <c r="G76" s="258" t="s">
        <v>12</v>
      </c>
      <c r="H76" s="256" t="s">
        <v>13</v>
      </c>
      <c r="I76" s="257" t="s">
        <v>14</v>
      </c>
      <c r="K76" s="258" t="s">
        <v>12</v>
      </c>
      <c r="L76" s="256" t="s">
        <v>13</v>
      </c>
      <c r="M76" s="257" t="s">
        <v>14</v>
      </c>
      <c r="N76" s="237"/>
      <c r="O76" s="527" t="s">
        <v>15</v>
      </c>
      <c r="P76" s="529" t="s">
        <v>16</v>
      </c>
      <c r="Q76" s="243"/>
    </row>
    <row r="77" spans="1:17" x14ac:dyDescent="0.35">
      <c r="A77" s="237"/>
      <c r="B77" s="254"/>
      <c r="C77" s="237"/>
      <c r="D77" s="526"/>
      <c r="E77" s="250"/>
      <c r="F77" s="237"/>
      <c r="G77" s="261" t="s">
        <v>17</v>
      </c>
      <c r="H77" s="260"/>
      <c r="I77" s="260" t="s">
        <v>17</v>
      </c>
      <c r="K77" s="261" t="s">
        <v>17</v>
      </c>
      <c r="L77" s="260"/>
      <c r="M77" s="260" t="s">
        <v>17</v>
      </c>
      <c r="N77" s="237"/>
      <c r="O77" s="528"/>
      <c r="P77" s="530"/>
      <c r="Q77" s="243"/>
    </row>
    <row r="78" spans="1:17" s="19" customFormat="1" x14ac:dyDescent="0.35">
      <c r="A78" s="17"/>
      <c r="B78" s="57" t="s">
        <v>18</v>
      </c>
      <c r="C78" s="58"/>
      <c r="D78" s="59" t="s">
        <v>19</v>
      </c>
      <c r="E78" s="58"/>
      <c r="F78" s="25"/>
      <c r="G78" s="60">
        <v>982.93</v>
      </c>
      <c r="H78" s="61">
        <v>1</v>
      </c>
      <c r="I78" s="62">
        <f t="shared" ref="I78:I83" si="12">H78*G78</f>
        <v>982.93</v>
      </c>
      <c r="J78" s="63"/>
      <c r="K78" s="60">
        <v>1044.95</v>
      </c>
      <c r="L78" s="61">
        <v>1</v>
      </c>
      <c r="M78" s="62">
        <f t="shared" ref="M78:M83" si="13">L78*K78</f>
        <v>1044.95</v>
      </c>
      <c r="N78" s="63"/>
      <c r="O78" s="64">
        <f t="shared" ref="O78:O105" si="14">M78-I78</f>
        <v>62.020000000000095</v>
      </c>
      <c r="P78" s="65">
        <f t="shared" ref="P78:P105" si="15">IF(OR(I78=0,M78=0),"",(O78/I78))</f>
        <v>6.3097066932538526E-2</v>
      </c>
      <c r="Q78" s="66"/>
    </row>
    <row r="79" spans="1:17" x14ac:dyDescent="0.35">
      <c r="A79" s="237"/>
      <c r="B79" s="262" t="s">
        <v>22</v>
      </c>
      <c r="C79" s="263"/>
      <c r="D79" s="264" t="s">
        <v>69</v>
      </c>
      <c r="E79" s="263"/>
      <c r="F79" s="265"/>
      <c r="G79" s="301">
        <v>-5.9999999999999995E-4</v>
      </c>
      <c r="H79" s="364">
        <f>$G$73</f>
        <v>2000</v>
      </c>
      <c r="I79" s="268">
        <f t="shared" si="12"/>
        <v>-1.2</v>
      </c>
      <c r="K79" s="301">
        <v>-5.9999999999999995E-4</v>
      </c>
      <c r="L79" s="364">
        <f>$G$73</f>
        <v>2000</v>
      </c>
      <c r="M79" s="268">
        <f t="shared" si="13"/>
        <v>-1.2</v>
      </c>
      <c r="N79" s="265"/>
      <c r="O79" s="269">
        <f t="shared" si="14"/>
        <v>0</v>
      </c>
      <c r="P79" s="270">
        <f t="shared" si="15"/>
        <v>0</v>
      </c>
      <c r="Q79" s="243"/>
    </row>
    <row r="80" spans="1:17" x14ac:dyDescent="0.35">
      <c r="A80" s="237"/>
      <c r="B80" s="262" t="s">
        <v>23</v>
      </c>
      <c r="C80" s="263"/>
      <c r="D80" s="264" t="s">
        <v>69</v>
      </c>
      <c r="E80" s="263"/>
      <c r="F80" s="265"/>
      <c r="G80" s="301">
        <v>0</v>
      </c>
      <c r="H80" s="364">
        <f>$G$73</f>
        <v>2000</v>
      </c>
      <c r="I80" s="268">
        <f t="shared" si="12"/>
        <v>0</v>
      </c>
      <c r="K80" s="301">
        <v>-0.3301</v>
      </c>
      <c r="L80" s="364">
        <f>$G$73</f>
        <v>2000</v>
      </c>
      <c r="M80" s="268">
        <f t="shared" si="13"/>
        <v>-660.2</v>
      </c>
      <c r="N80" s="265"/>
      <c r="O80" s="269">
        <f t="shared" si="14"/>
        <v>-660.2</v>
      </c>
      <c r="P80" s="270" t="str">
        <f t="shared" si="15"/>
        <v/>
      </c>
      <c r="Q80" s="243"/>
    </row>
    <row r="81" spans="1:17" x14ac:dyDescent="0.35">
      <c r="A81" s="237"/>
      <c r="B81" s="262" t="s">
        <v>24</v>
      </c>
      <c r="C81" s="263"/>
      <c r="D81" s="264" t="s">
        <v>69</v>
      </c>
      <c r="E81" s="263"/>
      <c r="F81" s="265"/>
      <c r="G81" s="363">
        <v>0</v>
      </c>
      <c r="H81" s="364">
        <f t="shared" ref="H81" si="16">$G$18</f>
        <v>2000</v>
      </c>
      <c r="I81" s="268">
        <f t="shared" si="12"/>
        <v>0</v>
      </c>
      <c r="J81" s="265"/>
      <c r="K81" s="301">
        <v>-4.6800000000000001E-2</v>
      </c>
      <c r="L81" s="364">
        <f t="shared" ref="L81" si="17">$G$18</f>
        <v>2000</v>
      </c>
      <c r="M81" s="268">
        <f t="shared" si="13"/>
        <v>-93.600000000000009</v>
      </c>
      <c r="N81" s="265"/>
      <c r="O81" s="269">
        <f t="shared" si="14"/>
        <v>-93.600000000000009</v>
      </c>
      <c r="P81" s="270" t="str">
        <f t="shared" si="15"/>
        <v/>
      </c>
      <c r="Q81" s="243"/>
    </row>
    <row r="82" spans="1:17" x14ac:dyDescent="0.35">
      <c r="A82" s="237"/>
      <c r="B82" s="262" t="s">
        <v>25</v>
      </c>
      <c r="C82" s="263"/>
      <c r="D82" s="264" t="s">
        <v>69</v>
      </c>
      <c r="E82" s="263"/>
      <c r="F82" s="265"/>
      <c r="G82" s="301">
        <v>-0.2757</v>
      </c>
      <c r="H82" s="364">
        <f>$G$73</f>
        <v>2000</v>
      </c>
      <c r="I82" s="268">
        <f t="shared" si="12"/>
        <v>-551.4</v>
      </c>
      <c r="K82" s="301">
        <v>0</v>
      </c>
      <c r="L82" s="364">
        <f>$G$73</f>
        <v>2000</v>
      </c>
      <c r="M82" s="268">
        <f t="shared" si="13"/>
        <v>0</v>
      </c>
      <c r="N82" s="265"/>
      <c r="O82" s="269">
        <f t="shared" si="14"/>
        <v>551.4</v>
      </c>
      <c r="P82" s="270" t="str">
        <f t="shared" si="15"/>
        <v/>
      </c>
      <c r="Q82" s="243"/>
    </row>
    <row r="83" spans="1:17" x14ac:dyDescent="0.35">
      <c r="A83" s="237"/>
      <c r="B83" s="262" t="s">
        <v>70</v>
      </c>
      <c r="C83" s="263"/>
      <c r="D83" s="264" t="s">
        <v>69</v>
      </c>
      <c r="E83" s="263"/>
      <c r="F83" s="265"/>
      <c r="G83" s="301">
        <v>-5.2699999999999997E-2</v>
      </c>
      <c r="H83" s="364">
        <f>$G$73</f>
        <v>2000</v>
      </c>
      <c r="I83" s="268">
        <f t="shared" si="12"/>
        <v>-105.39999999999999</v>
      </c>
      <c r="K83" s="301">
        <v>-5.2699999999999997E-2</v>
      </c>
      <c r="L83" s="364">
        <f>$G$73</f>
        <v>2000</v>
      </c>
      <c r="M83" s="268">
        <f t="shared" si="13"/>
        <v>-105.39999999999999</v>
      </c>
      <c r="N83" s="265"/>
      <c r="O83" s="269">
        <f t="shared" si="14"/>
        <v>0</v>
      </c>
      <c r="P83" s="270">
        <f t="shared" si="15"/>
        <v>0</v>
      </c>
      <c r="Q83" s="243"/>
    </row>
    <row r="84" spans="1:17" x14ac:dyDescent="0.35">
      <c r="A84" s="237"/>
      <c r="B84" s="262" t="s">
        <v>27</v>
      </c>
      <c r="C84" s="263"/>
      <c r="D84" s="264" t="s">
        <v>69</v>
      </c>
      <c r="E84" s="263"/>
      <c r="F84" s="265"/>
      <c r="G84" s="105">
        <v>6.9229000000000003</v>
      </c>
      <c r="H84" s="364">
        <f>$G$73</f>
        <v>2000</v>
      </c>
      <c r="I84" s="274">
        <f>H84*G84</f>
        <v>13845.800000000001</v>
      </c>
      <c r="J84" s="265"/>
      <c r="K84" s="105">
        <v>7.3597000000000001</v>
      </c>
      <c r="L84" s="364">
        <f>$G$73</f>
        <v>2000</v>
      </c>
      <c r="M84" s="274">
        <f>L84*K84</f>
        <v>14719.4</v>
      </c>
      <c r="N84" s="265"/>
      <c r="O84" s="269">
        <f t="shared" si="14"/>
        <v>873.59999999999854</v>
      </c>
      <c r="P84" s="270">
        <f t="shared" si="15"/>
        <v>6.3094945759724866E-2</v>
      </c>
      <c r="Q84" s="243"/>
    </row>
    <row r="85" spans="1:17" x14ac:dyDescent="0.35">
      <c r="A85" s="237"/>
      <c r="B85" s="181" t="s">
        <v>29</v>
      </c>
      <c r="C85" s="411"/>
      <c r="D85" s="412"/>
      <c r="E85" s="411"/>
      <c r="F85" s="413"/>
      <c r="G85" s="414"/>
      <c r="H85" s="415"/>
      <c r="I85" s="416">
        <f>SUM(I78:I84)</f>
        <v>14170.730000000001</v>
      </c>
      <c r="J85" s="413"/>
      <c r="K85" s="414"/>
      <c r="L85" s="415"/>
      <c r="M85" s="416">
        <f>SUM(M78:M84)</f>
        <v>14903.949999999999</v>
      </c>
      <c r="N85" s="413"/>
      <c r="O85" s="417">
        <f t="shared" si="14"/>
        <v>733.21999999999753</v>
      </c>
      <c r="P85" s="418">
        <f t="shared" si="15"/>
        <v>5.1741865097987012E-2</v>
      </c>
      <c r="Q85" s="243"/>
    </row>
    <row r="86" spans="1:17" x14ac:dyDescent="0.35">
      <c r="A86" s="237"/>
      <c r="B86" s="68" t="s">
        <v>30</v>
      </c>
      <c r="C86" s="265"/>
      <c r="D86" s="264" t="s">
        <v>28</v>
      </c>
      <c r="E86" s="265"/>
      <c r="F86" s="265"/>
      <c r="G86" s="272">
        <f>+RESIDENTIAL!$G$52</f>
        <v>9.6699999999999994E-2</v>
      </c>
      <c r="H86" s="286">
        <f>$G$19*(1+G118)-$G$19</f>
        <v>26550.000000000116</v>
      </c>
      <c r="I86" s="274">
        <f>H86*G86</f>
        <v>2567.3850000000111</v>
      </c>
      <c r="J86" s="265"/>
      <c r="K86" s="272">
        <f>+RESIDENTIAL!$G$52</f>
        <v>9.6699999999999994E-2</v>
      </c>
      <c r="L86" s="286">
        <f>$G$19*(1+K118)-$G$19</f>
        <v>26550.000000000116</v>
      </c>
      <c r="M86" s="274">
        <f>L86*K86</f>
        <v>2567.3850000000111</v>
      </c>
      <c r="N86" s="265"/>
      <c r="O86" s="269">
        <f t="shared" si="14"/>
        <v>0</v>
      </c>
      <c r="P86" s="270">
        <f t="shared" si="15"/>
        <v>0</v>
      </c>
      <c r="Q86" s="243"/>
    </row>
    <row r="87" spans="1:17" s="19" customFormat="1" x14ac:dyDescent="0.35">
      <c r="A87" s="17"/>
      <c r="B87" s="74" t="str">
        <f>+RESIDENTIAL!$B$34</f>
        <v>Rate Rider for Disposition of Deferral/Variance Accounts (2021) - effective until December 31, 2023</v>
      </c>
      <c r="C87" s="58"/>
      <c r="D87" s="59" t="s">
        <v>69</v>
      </c>
      <c r="E87" s="58"/>
      <c r="F87" s="25"/>
      <c r="G87" s="89">
        <v>0</v>
      </c>
      <c r="H87" s="73">
        <f t="shared" ref="H87:H89" si="18">$G$18</f>
        <v>2000</v>
      </c>
      <c r="I87" s="274">
        <f t="shared" ref="I87:I90" si="19">H87*G87</f>
        <v>0</v>
      </c>
      <c r="J87" s="63"/>
      <c r="K87" s="448">
        <v>1.056</v>
      </c>
      <c r="L87" s="73">
        <f t="shared" ref="L87:L88" si="20">$G$18</f>
        <v>2000</v>
      </c>
      <c r="M87" s="274">
        <f t="shared" ref="M87:M90" si="21">L87*K87</f>
        <v>2112</v>
      </c>
      <c r="N87" s="63"/>
      <c r="O87" s="269">
        <f t="shared" si="14"/>
        <v>2112</v>
      </c>
      <c r="P87" s="270" t="str">
        <f t="shared" si="15"/>
        <v/>
      </c>
      <c r="Q87" s="66"/>
    </row>
    <row r="88" spans="1:17" s="19" customFormat="1" x14ac:dyDescent="0.35">
      <c r="A88" s="17"/>
      <c r="B88" s="74" t="str">
        <f>+'GS 50-999 kW'!$B$35</f>
        <v>Rate Rider for Disposition of Deferral/Variance Accounts for Non -Wholesale Market Participants (2021) -effective until December 31, 2023</v>
      </c>
      <c r="C88" s="58"/>
      <c r="D88" s="59" t="s">
        <v>69</v>
      </c>
      <c r="E88" s="58"/>
      <c r="F88" s="25"/>
      <c r="G88" s="89">
        <v>0</v>
      </c>
      <c r="H88" s="73">
        <f t="shared" si="18"/>
        <v>2000</v>
      </c>
      <c r="I88" s="274">
        <f t="shared" si="19"/>
        <v>0</v>
      </c>
      <c r="J88" s="63"/>
      <c r="K88" s="448">
        <v>0.42770000000000002</v>
      </c>
      <c r="L88" s="73">
        <f t="shared" si="20"/>
        <v>2000</v>
      </c>
      <c r="M88" s="274">
        <f t="shared" si="21"/>
        <v>855.40000000000009</v>
      </c>
      <c r="N88" s="63"/>
      <c r="O88" s="269">
        <f t="shared" si="14"/>
        <v>855.40000000000009</v>
      </c>
      <c r="P88" s="270" t="str">
        <f t="shared" si="15"/>
        <v/>
      </c>
      <c r="Q88" s="66"/>
    </row>
    <row r="89" spans="1:17" s="19" customFormat="1" ht="15.75" customHeight="1" x14ac:dyDescent="0.35">
      <c r="A89" s="17"/>
      <c r="B89" s="74" t="str">
        <f>+RESIDENTIAL!$B$35</f>
        <v>Rate Rider for Disposition of Capacity Based Recovery Account (2021) - Applicable only for Class B Customers - effective until December 31, 2023</v>
      </c>
      <c r="C89" s="58"/>
      <c r="D89" s="59" t="s">
        <v>69</v>
      </c>
      <c r="E89" s="58"/>
      <c r="F89" s="25"/>
      <c r="G89" s="89">
        <v>0</v>
      </c>
      <c r="H89" s="73">
        <f t="shared" si="18"/>
        <v>2000</v>
      </c>
      <c r="I89" s="274">
        <f t="shared" si="19"/>
        <v>0</v>
      </c>
      <c r="J89" s="63"/>
      <c r="K89" s="448">
        <v>-5.9200000000000003E-2</v>
      </c>
      <c r="L89" s="73">
        <f>H89</f>
        <v>2000</v>
      </c>
      <c r="M89" s="274">
        <f t="shared" si="21"/>
        <v>-118.4</v>
      </c>
      <c r="N89" s="63"/>
      <c r="O89" s="269">
        <f t="shared" si="14"/>
        <v>-118.4</v>
      </c>
      <c r="P89" s="270" t="str">
        <f t="shared" si="15"/>
        <v/>
      </c>
      <c r="Q89" s="66"/>
    </row>
    <row r="90" spans="1:17" s="19" customFormat="1" x14ac:dyDescent="0.35">
      <c r="A90" s="17"/>
      <c r="B90" s="74" t="str">
        <f>+RESIDENTIAL!$B$36</f>
        <v>Rate Rider for Disposition of Global Adjustment Account (2021) - Applicable only for Non-RPP Customers - effective until December 31, 2023</v>
      </c>
      <c r="C90" s="58"/>
      <c r="D90" s="59" t="s">
        <v>28</v>
      </c>
      <c r="E90" s="58"/>
      <c r="F90" s="25"/>
      <c r="G90" s="89">
        <v>0</v>
      </c>
      <c r="H90" s="73">
        <f>+$G$74</f>
        <v>900000</v>
      </c>
      <c r="I90" s="274">
        <f t="shared" si="19"/>
        <v>0</v>
      </c>
      <c r="J90" s="63"/>
      <c r="K90" s="89">
        <v>-2.5100000000000001E-3</v>
      </c>
      <c r="L90" s="73">
        <f>H90</f>
        <v>900000</v>
      </c>
      <c r="M90" s="274">
        <f t="shared" si="21"/>
        <v>-2259</v>
      </c>
      <c r="N90" s="63"/>
      <c r="O90" s="269">
        <f t="shared" si="14"/>
        <v>-2259</v>
      </c>
      <c r="P90" s="270" t="str">
        <f t="shared" si="15"/>
        <v/>
      </c>
      <c r="Q90" s="66"/>
    </row>
    <row r="91" spans="1:17" x14ac:dyDescent="0.35">
      <c r="A91" s="237"/>
      <c r="B91" s="476" t="s">
        <v>34</v>
      </c>
      <c r="C91" s="421"/>
      <c r="D91" s="422"/>
      <c r="E91" s="421"/>
      <c r="F91" s="413"/>
      <c r="G91" s="423"/>
      <c r="H91" s="424"/>
      <c r="I91" s="425">
        <f>SUM(I86:I90)+I85</f>
        <v>16738.115000000013</v>
      </c>
      <c r="K91" s="423"/>
      <c r="L91" s="424"/>
      <c r="M91" s="425">
        <f>SUM(M86:M90)+M85</f>
        <v>18061.33500000001</v>
      </c>
      <c r="N91" s="413"/>
      <c r="O91" s="417">
        <f t="shared" si="14"/>
        <v>1323.2199999999975</v>
      </c>
      <c r="P91" s="418">
        <f t="shared" si="15"/>
        <v>7.9054302112274683E-2</v>
      </c>
      <c r="Q91" s="243"/>
    </row>
    <row r="92" spans="1:17" x14ac:dyDescent="0.35">
      <c r="A92" s="237"/>
      <c r="B92" s="265" t="s">
        <v>35</v>
      </c>
      <c r="C92" s="265"/>
      <c r="D92" s="264" t="s">
        <v>72</v>
      </c>
      <c r="E92" s="265"/>
      <c r="F92" s="265"/>
      <c r="G92" s="105">
        <v>3.3132198061852578</v>
      </c>
      <c r="H92" s="468">
        <f>+$G$72</f>
        <v>1800</v>
      </c>
      <c r="I92" s="274">
        <f>H92*G92</f>
        <v>5963.7956511334642</v>
      </c>
      <c r="K92" s="105">
        <f>K37</f>
        <v>3.6823999999999999</v>
      </c>
      <c r="L92" s="468">
        <f>+$G$72</f>
        <v>1800</v>
      </c>
      <c r="M92" s="274">
        <f>L92*K92</f>
        <v>6628.32</v>
      </c>
      <c r="N92" s="265"/>
      <c r="O92" s="269">
        <f t="shared" si="14"/>
        <v>664.52434886653555</v>
      </c>
      <c r="P92" s="270">
        <f t="shared" si="15"/>
        <v>0.11142641159078576</v>
      </c>
      <c r="Q92" s="243"/>
    </row>
    <row r="93" spans="1:17" x14ac:dyDescent="0.35">
      <c r="A93" s="237"/>
      <c r="B93" s="477" t="s">
        <v>36</v>
      </c>
      <c r="C93" s="265"/>
      <c r="D93" s="264" t="s">
        <v>72</v>
      </c>
      <c r="E93" s="265"/>
      <c r="F93" s="265"/>
      <c r="G93" s="105">
        <v>2.2379702117944551</v>
      </c>
      <c r="H93" s="468">
        <f>+$G$72</f>
        <v>1800</v>
      </c>
      <c r="I93" s="274">
        <f>H93*G93</f>
        <v>4028.3463812300192</v>
      </c>
      <c r="K93" s="105">
        <f>K38</f>
        <v>2.3677000000000001</v>
      </c>
      <c r="L93" s="468">
        <f>+$G$72</f>
        <v>1800</v>
      </c>
      <c r="M93" s="274">
        <f>L93*K93</f>
        <v>4261.8600000000006</v>
      </c>
      <c r="N93" s="265"/>
      <c r="O93" s="269">
        <f t="shared" si="14"/>
        <v>233.51361876998135</v>
      </c>
      <c r="P93" s="270">
        <f t="shared" si="15"/>
        <v>5.7967611687523277E-2</v>
      </c>
      <c r="Q93" s="243"/>
    </row>
    <row r="94" spans="1:17" x14ac:dyDescent="0.35">
      <c r="A94" s="237"/>
      <c r="B94" s="476" t="s">
        <v>37</v>
      </c>
      <c r="C94" s="411"/>
      <c r="D94" s="426"/>
      <c r="E94" s="411"/>
      <c r="F94" s="427"/>
      <c r="G94" s="428"/>
      <c r="H94" s="449"/>
      <c r="I94" s="425">
        <f>SUM(I91:I93)</f>
        <v>26730.257032363494</v>
      </c>
      <c r="K94" s="428"/>
      <c r="L94" s="449"/>
      <c r="M94" s="425">
        <f>SUM(M91:M93)</f>
        <v>28951.51500000001</v>
      </c>
      <c r="N94" s="427"/>
      <c r="O94" s="417">
        <f t="shared" si="14"/>
        <v>2221.2579676365167</v>
      </c>
      <c r="P94" s="418">
        <f t="shared" si="15"/>
        <v>8.3099012663706992E-2</v>
      </c>
      <c r="Q94" s="243"/>
    </row>
    <row r="95" spans="1:17" x14ac:dyDescent="0.35">
      <c r="A95" s="237"/>
      <c r="B95" s="263" t="s">
        <v>59</v>
      </c>
      <c r="C95" s="263"/>
      <c r="D95" s="264" t="s">
        <v>28</v>
      </c>
      <c r="E95" s="263"/>
      <c r="F95" s="265"/>
      <c r="G95" s="301">
        <f>+RESIDENTIAL!$G$42</f>
        <v>3.0000000000000001E-3</v>
      </c>
      <c r="H95" s="450">
        <f>+$G$74*(1+G118)</f>
        <v>926550.00000000012</v>
      </c>
      <c r="I95" s="268">
        <f t="shared" ref="I95:I105" si="22">H95*G95</f>
        <v>2779.6500000000005</v>
      </c>
      <c r="K95" s="301">
        <f>+RESIDENTIAL!$G$42</f>
        <v>3.0000000000000001E-3</v>
      </c>
      <c r="L95" s="450">
        <f>+$G$74*(1+K118)</f>
        <v>926550.00000000012</v>
      </c>
      <c r="M95" s="268">
        <f t="shared" ref="M95:M105" si="23">L95*K95</f>
        <v>2779.6500000000005</v>
      </c>
      <c r="N95" s="265"/>
      <c r="O95" s="269">
        <f t="shared" si="14"/>
        <v>0</v>
      </c>
      <c r="P95" s="270">
        <f t="shared" si="15"/>
        <v>0</v>
      </c>
      <c r="Q95" s="243"/>
    </row>
    <row r="96" spans="1:17" x14ac:dyDescent="0.35">
      <c r="A96" s="237"/>
      <c r="B96" s="263" t="s">
        <v>60</v>
      </c>
      <c r="C96" s="263"/>
      <c r="D96" s="264" t="s">
        <v>28</v>
      </c>
      <c r="E96" s="263"/>
      <c r="F96" s="265"/>
      <c r="G96" s="301">
        <f>+RESIDENTIAL!$G$43</f>
        <v>5.0000000000000001E-4</v>
      </c>
      <c r="H96" s="450">
        <f>+H95</f>
        <v>926550.00000000012</v>
      </c>
      <c r="I96" s="268">
        <f t="shared" si="22"/>
        <v>463.27500000000009</v>
      </c>
      <c r="K96" s="301">
        <f>+RESIDENTIAL!$G$43</f>
        <v>5.0000000000000001E-4</v>
      </c>
      <c r="L96" s="450">
        <f>+L95</f>
        <v>926550.00000000012</v>
      </c>
      <c r="M96" s="268">
        <f t="shared" si="23"/>
        <v>463.27500000000009</v>
      </c>
      <c r="N96" s="265"/>
      <c r="O96" s="269">
        <f t="shared" si="14"/>
        <v>0</v>
      </c>
      <c r="P96" s="270">
        <f t="shared" si="15"/>
        <v>0</v>
      </c>
      <c r="Q96" s="243"/>
    </row>
    <row r="97" spans="1:17" x14ac:dyDescent="0.35">
      <c r="A97" s="237"/>
      <c r="B97" s="263" t="s">
        <v>40</v>
      </c>
      <c r="C97" s="263"/>
      <c r="D97" s="264" t="s">
        <v>28</v>
      </c>
      <c r="E97" s="263"/>
      <c r="F97" s="265"/>
      <c r="G97" s="301">
        <f>+RESIDENTIAL!$G$44</f>
        <v>4.0000000000000002E-4</v>
      </c>
      <c r="H97" s="450">
        <f>H96</f>
        <v>926550.00000000012</v>
      </c>
      <c r="I97" s="268">
        <f t="shared" si="22"/>
        <v>370.62000000000006</v>
      </c>
      <c r="K97" s="301">
        <f>+RESIDENTIAL!$G$44</f>
        <v>4.0000000000000002E-4</v>
      </c>
      <c r="L97" s="450">
        <f>L96</f>
        <v>926550.00000000012</v>
      </c>
      <c r="M97" s="268">
        <f t="shared" si="23"/>
        <v>370.62000000000006</v>
      </c>
      <c r="N97" s="265"/>
      <c r="O97" s="269">
        <f t="shared" si="14"/>
        <v>0</v>
      </c>
      <c r="P97" s="270">
        <f t="shared" si="15"/>
        <v>0</v>
      </c>
      <c r="Q97" s="243"/>
    </row>
    <row r="98" spans="1:17" x14ac:dyDescent="0.35">
      <c r="A98" s="237"/>
      <c r="B98" s="263" t="s">
        <v>61</v>
      </c>
      <c r="C98" s="263"/>
      <c r="D98" s="264" t="s">
        <v>19</v>
      </c>
      <c r="E98" s="263"/>
      <c r="F98" s="265"/>
      <c r="G98" s="303">
        <f>+RESIDENTIAL!$G$45</f>
        <v>0.25</v>
      </c>
      <c r="H98" s="271">
        <v>1</v>
      </c>
      <c r="I98" s="274">
        <f t="shared" si="22"/>
        <v>0.25</v>
      </c>
      <c r="K98" s="303">
        <f>+RESIDENTIAL!$G$45</f>
        <v>0.25</v>
      </c>
      <c r="L98" s="271">
        <v>1</v>
      </c>
      <c r="M98" s="274">
        <f t="shared" si="23"/>
        <v>0.25</v>
      </c>
      <c r="N98" s="265"/>
      <c r="O98" s="269">
        <f t="shared" si="14"/>
        <v>0</v>
      </c>
      <c r="P98" s="270">
        <f t="shared" si="15"/>
        <v>0</v>
      </c>
      <c r="Q98" s="243"/>
    </row>
    <row r="99" spans="1:17" s="19" customFormat="1" x14ac:dyDescent="0.35">
      <c r="A99" s="17"/>
      <c r="B99" s="58" t="s">
        <v>42</v>
      </c>
      <c r="C99" s="58"/>
      <c r="D99" s="59" t="s">
        <v>28</v>
      </c>
      <c r="E99" s="58"/>
      <c r="F99" s="25"/>
      <c r="G99" s="105">
        <f>+RESIDENTIAL!$G$46</f>
        <v>8.2000000000000003E-2</v>
      </c>
      <c r="H99" s="90">
        <f>D120*$G$74</f>
        <v>576000</v>
      </c>
      <c r="I99" s="71">
        <f t="shared" si="22"/>
        <v>47232</v>
      </c>
      <c r="J99" s="63"/>
      <c r="K99" s="105">
        <f>+RESIDENTIAL!$G$46</f>
        <v>8.2000000000000003E-2</v>
      </c>
      <c r="L99" s="90">
        <f>+$H99</f>
        <v>576000</v>
      </c>
      <c r="M99" s="71">
        <f t="shared" si="23"/>
        <v>47232</v>
      </c>
      <c r="N99" s="63"/>
      <c r="O99" s="64">
        <f t="shared" si="14"/>
        <v>0</v>
      </c>
      <c r="P99" s="65">
        <f t="shared" si="15"/>
        <v>0</v>
      </c>
      <c r="Q99" s="66"/>
    </row>
    <row r="100" spans="1:17" s="19" customFormat="1" x14ac:dyDescent="0.35">
      <c r="A100" s="17"/>
      <c r="B100" s="58" t="s">
        <v>43</v>
      </c>
      <c r="C100" s="58"/>
      <c r="D100" s="59" t="s">
        <v>28</v>
      </c>
      <c r="E100" s="58"/>
      <c r="F100" s="25"/>
      <c r="G100" s="105">
        <f>+RESIDENTIAL!$G$47</f>
        <v>0.113</v>
      </c>
      <c r="H100" s="90">
        <f t="shared" ref="H100:H101" si="24">D121*$G$74</f>
        <v>162000</v>
      </c>
      <c r="I100" s="71">
        <f t="shared" si="22"/>
        <v>18306</v>
      </c>
      <c r="J100" s="63"/>
      <c r="K100" s="105">
        <f>+RESIDENTIAL!$G$47</f>
        <v>0.113</v>
      </c>
      <c r="L100" s="90">
        <f t="shared" ref="L100:L101" si="25">+$H100</f>
        <v>162000</v>
      </c>
      <c r="M100" s="71">
        <f t="shared" si="23"/>
        <v>18306</v>
      </c>
      <c r="N100" s="63"/>
      <c r="O100" s="64">
        <f t="shared" si="14"/>
        <v>0</v>
      </c>
      <c r="P100" s="65">
        <f t="shared" si="15"/>
        <v>0</v>
      </c>
      <c r="Q100" s="66"/>
    </row>
    <row r="101" spans="1:17" s="19" customFormat="1" x14ac:dyDescent="0.35">
      <c r="A101" s="17"/>
      <c r="B101" s="58" t="s">
        <v>44</v>
      </c>
      <c r="C101" s="58"/>
      <c r="D101" s="59" t="s">
        <v>28</v>
      </c>
      <c r="E101" s="58"/>
      <c r="F101" s="25"/>
      <c r="G101" s="105">
        <f>+RESIDENTIAL!$G$48</f>
        <v>0.17</v>
      </c>
      <c r="H101" s="90">
        <f t="shared" si="24"/>
        <v>162000</v>
      </c>
      <c r="I101" s="71">
        <f t="shared" si="22"/>
        <v>27540.000000000004</v>
      </c>
      <c r="J101" s="63"/>
      <c r="K101" s="105">
        <f>+RESIDENTIAL!$G$48</f>
        <v>0.17</v>
      </c>
      <c r="L101" s="90">
        <f t="shared" si="25"/>
        <v>162000</v>
      </c>
      <c r="M101" s="71">
        <f t="shared" si="23"/>
        <v>27540.000000000004</v>
      </c>
      <c r="N101" s="63"/>
      <c r="O101" s="64">
        <f t="shared" si="14"/>
        <v>0</v>
      </c>
      <c r="P101" s="65">
        <f t="shared" si="15"/>
        <v>0</v>
      </c>
      <c r="Q101" s="66"/>
    </row>
    <row r="102" spans="1:17" s="19" customFormat="1" x14ac:dyDescent="0.35">
      <c r="A102" s="17"/>
      <c r="B102" s="58" t="s">
        <v>45</v>
      </c>
      <c r="C102" s="58"/>
      <c r="D102" s="59" t="s">
        <v>28</v>
      </c>
      <c r="E102" s="58"/>
      <c r="F102" s="25"/>
      <c r="G102" s="105">
        <f>+RESIDENTIAL!$G$49</f>
        <v>9.8000000000000004E-2</v>
      </c>
      <c r="H102" s="431" t="b">
        <f>IF(AND($N$1=1, $G$19&gt;=750), 750, IF(AND($N$1=1, AND($G$19&lt;750, $G$19&gt;=0)), $G$19, IF(AND($N$1=2, $G$19&gt;=750), 750, IF(AND($N$1=2, AND($G$19&lt;750, $G$19&gt;=0)), $G$19))))</f>
        <v>0</v>
      </c>
      <c r="I102" s="71">
        <f t="shared" si="22"/>
        <v>0</v>
      </c>
      <c r="J102" s="63"/>
      <c r="K102" s="105">
        <f>+RESIDENTIAL!$G$49</f>
        <v>9.8000000000000004E-2</v>
      </c>
      <c r="L102" s="90" t="b">
        <f>IF(AND($N$1=1, $G$74&gt;=750), 750, IF(AND($N$1=1, AND($G$74&lt;750, $G$74&gt;=0)), $G$74, IF(AND($N$1=2, $G$74&gt;=750), 750, IF(AND($N$1=2, AND($G$74&lt;750, $G$74&gt;=0)), $G$74))))</f>
        <v>0</v>
      </c>
      <c r="M102" s="71">
        <f t="shared" si="23"/>
        <v>0</v>
      </c>
      <c r="N102" s="63"/>
      <c r="O102" s="64">
        <f t="shared" si="14"/>
        <v>0</v>
      </c>
      <c r="P102" s="65" t="str">
        <f t="shared" si="15"/>
        <v/>
      </c>
      <c r="Q102" s="66"/>
    </row>
    <row r="103" spans="1:17" s="19" customFormat="1" x14ac:dyDescent="0.35">
      <c r="A103" s="17"/>
      <c r="B103" s="58" t="s">
        <v>46</v>
      </c>
      <c r="C103" s="58"/>
      <c r="D103" s="59" t="s">
        <v>28</v>
      </c>
      <c r="E103" s="58"/>
      <c r="F103" s="25"/>
      <c r="G103" s="105">
        <f>+RESIDENTIAL!$G$50</f>
        <v>0.115</v>
      </c>
      <c r="H103" s="431" t="b">
        <f>IF(AND($N$1=1, $G$74&gt;=750), $G$74-750, IF(AND($N$1=1, AND($G$74&lt;750, $G$74&gt;=0)), 0, IF(AND($N$1=2, $G$74&gt;=750), $G$74-750, IF(AND($N$1=2, AND($G$74&lt;750, $G$74&gt;=0)), 0))))</f>
        <v>0</v>
      </c>
      <c r="I103" s="71">
        <f t="shared" si="22"/>
        <v>0</v>
      </c>
      <c r="J103" s="63"/>
      <c r="K103" s="105">
        <f>+RESIDENTIAL!$G$50</f>
        <v>0.115</v>
      </c>
      <c r="L103" s="90" t="b">
        <f>IF(AND($N$1=1, $G$74&gt;=750), $G$74-750, IF(AND($N$1=1, AND($G$74&lt;750, $G$74&gt;=0)), 0, IF(AND($N$1=2, $G$74&gt;=750), $G$74-750, IF(AND($N$1=2, AND($G$74&lt;750, $G$74&gt;=0)), 0))))</f>
        <v>0</v>
      </c>
      <c r="M103" s="71">
        <f t="shared" si="23"/>
        <v>0</v>
      </c>
      <c r="N103" s="63"/>
      <c r="O103" s="64">
        <f t="shared" si="14"/>
        <v>0</v>
      </c>
      <c r="P103" s="65" t="str">
        <f t="shared" si="15"/>
        <v/>
      </c>
      <c r="Q103" s="66"/>
    </row>
    <row r="104" spans="1:17" s="19" customFormat="1" x14ac:dyDescent="0.35">
      <c r="A104" s="17"/>
      <c r="B104" s="58" t="s">
        <v>47</v>
      </c>
      <c r="C104" s="58"/>
      <c r="D104" s="59" t="s">
        <v>28</v>
      </c>
      <c r="E104" s="58"/>
      <c r="F104" s="25"/>
      <c r="G104" s="105">
        <f>+RESIDENTIAL!$G$51</f>
        <v>9.6699999999999994E-2</v>
      </c>
      <c r="H104" s="90">
        <v>0</v>
      </c>
      <c r="I104" s="71">
        <f t="shared" si="22"/>
        <v>0</v>
      </c>
      <c r="J104" s="63"/>
      <c r="K104" s="105">
        <f>+RESIDENTIAL!$G$51</f>
        <v>9.6699999999999994E-2</v>
      </c>
      <c r="L104" s="90">
        <v>0</v>
      </c>
      <c r="M104" s="71">
        <f t="shared" si="23"/>
        <v>0</v>
      </c>
      <c r="N104" s="63"/>
      <c r="O104" s="64">
        <f t="shared" si="14"/>
        <v>0</v>
      </c>
      <c r="P104" s="65" t="str">
        <f t="shared" si="15"/>
        <v/>
      </c>
      <c r="Q104" s="66"/>
    </row>
    <row r="105" spans="1:17" s="19" customFormat="1" ht="15" thickBot="1" x14ac:dyDescent="0.4">
      <c r="A105" s="17"/>
      <c r="B105" s="58" t="s">
        <v>48</v>
      </c>
      <c r="C105" s="58"/>
      <c r="D105" s="59" t="s">
        <v>28</v>
      </c>
      <c r="E105" s="58"/>
      <c r="F105" s="25"/>
      <c r="G105" s="105">
        <f>+RESIDENTIAL!$G$52</f>
        <v>9.6699999999999994E-2</v>
      </c>
      <c r="H105" s="90">
        <f>+$G$74</f>
        <v>900000</v>
      </c>
      <c r="I105" s="71">
        <f t="shared" si="22"/>
        <v>87030</v>
      </c>
      <c r="J105" s="63"/>
      <c r="K105" s="105">
        <f>+RESIDENTIAL!$G$52</f>
        <v>9.6699999999999994E-2</v>
      </c>
      <c r="L105" s="90">
        <f>+$G$74</f>
        <v>900000</v>
      </c>
      <c r="M105" s="71">
        <f t="shared" si="23"/>
        <v>87030</v>
      </c>
      <c r="N105" s="63"/>
      <c r="O105" s="64">
        <f t="shared" si="14"/>
        <v>0</v>
      </c>
      <c r="P105" s="65">
        <f t="shared" si="15"/>
        <v>0</v>
      </c>
      <c r="Q105" s="66"/>
    </row>
    <row r="106" spans="1:17" ht="15" thickBot="1" x14ac:dyDescent="0.4">
      <c r="A106" s="237"/>
      <c r="B106" s="305"/>
      <c r="C106" s="306"/>
      <c r="D106" s="307"/>
      <c r="E106" s="306"/>
      <c r="F106" s="308"/>
      <c r="G106" s="309"/>
      <c r="H106" s="310"/>
      <c r="I106" s="311"/>
      <c r="K106" s="309"/>
      <c r="L106" s="310"/>
      <c r="M106" s="311"/>
      <c r="N106" s="308"/>
      <c r="O106" s="312"/>
      <c r="P106" s="313"/>
      <c r="Q106" s="243"/>
    </row>
    <row r="107" spans="1:17" x14ac:dyDescent="0.35">
      <c r="A107" s="237"/>
      <c r="B107" s="314" t="s">
        <v>73</v>
      </c>
      <c r="C107" s="263"/>
      <c r="D107" s="315"/>
      <c r="E107" s="263"/>
      <c r="F107" s="316"/>
      <c r="G107" s="317"/>
      <c r="H107" s="317"/>
      <c r="I107" s="318">
        <f>SUM(I94:I98,I105)</f>
        <v>117374.0520323635</v>
      </c>
      <c r="K107" s="317"/>
      <c r="L107" s="317"/>
      <c r="M107" s="318">
        <f>SUM(M94:M98,M105)</f>
        <v>119595.31000000001</v>
      </c>
      <c r="N107" s="319"/>
      <c r="O107" s="320">
        <f>M107-I107</f>
        <v>2221.2579676365131</v>
      </c>
      <c r="P107" s="321">
        <f>IF(OR(I107=0,M107=0),"",(O107/I107))</f>
        <v>1.8924608371056719E-2</v>
      </c>
      <c r="Q107" s="243"/>
    </row>
    <row r="108" spans="1:17" x14ac:dyDescent="0.35">
      <c r="A108" s="237"/>
      <c r="B108" s="314" t="s">
        <v>50</v>
      </c>
      <c r="C108" s="263"/>
      <c r="D108" s="315"/>
      <c r="E108" s="263"/>
      <c r="F108" s="316"/>
      <c r="G108" s="322">
        <f>G53</f>
        <v>-0.17</v>
      </c>
      <c r="H108" s="323"/>
      <c r="I108" s="269"/>
      <c r="K108" s="322">
        <f>$G108</f>
        <v>-0.17</v>
      </c>
      <c r="L108" s="323"/>
      <c r="M108" s="269"/>
      <c r="N108" s="319"/>
      <c r="O108" s="269">
        <f>M108-I108</f>
        <v>0</v>
      </c>
      <c r="P108" s="270" t="str">
        <f>IF(OR(I108=0,M108=0),"",(O108/I108))</f>
        <v/>
      </c>
      <c r="Q108" s="243"/>
    </row>
    <row r="109" spans="1:17" x14ac:dyDescent="0.35">
      <c r="A109" s="237"/>
      <c r="B109" s="263" t="s">
        <v>51</v>
      </c>
      <c r="C109" s="263"/>
      <c r="D109" s="315"/>
      <c r="E109" s="263"/>
      <c r="F109" s="267"/>
      <c r="G109" s="325">
        <v>0.13</v>
      </c>
      <c r="H109" s="267"/>
      <c r="I109" s="269">
        <f>I107*G109</f>
        <v>15258.626764207256</v>
      </c>
      <c r="K109" s="325">
        <v>0.13</v>
      </c>
      <c r="L109" s="267"/>
      <c r="M109" s="269">
        <f>M107*K109</f>
        <v>15547.390300000003</v>
      </c>
      <c r="N109" s="326"/>
      <c r="O109" s="269">
        <f>M109-I109</f>
        <v>288.76353579274655</v>
      </c>
      <c r="P109" s="270">
        <f>IF(OR(I109=0,M109=0),"",(O109/I109))</f>
        <v>1.8924608371056705E-2</v>
      </c>
      <c r="Q109" s="243"/>
    </row>
    <row r="110" spans="1:17" ht="15" thickBot="1" x14ac:dyDescent="0.4">
      <c r="A110" s="237"/>
      <c r="B110" s="524" t="s">
        <v>74</v>
      </c>
      <c r="C110" s="524"/>
      <c r="D110" s="524"/>
      <c r="E110" s="327"/>
      <c r="F110" s="328"/>
      <c r="G110" s="328"/>
      <c r="H110" s="328"/>
      <c r="I110" s="396">
        <f>SUM(I107:I109)</f>
        <v>132632.67879657075</v>
      </c>
      <c r="K110" s="328"/>
      <c r="L110" s="328"/>
      <c r="M110" s="396">
        <f>SUM(M107:M109)</f>
        <v>135142.70030000003</v>
      </c>
      <c r="N110" s="330"/>
      <c r="O110" s="374">
        <f>M110-I110</f>
        <v>2510.0215034292778</v>
      </c>
      <c r="P110" s="375">
        <f>IF(OR(I110=0,M110=0),"",(O110/I110))</f>
        <v>1.8924608371056854E-2</v>
      </c>
      <c r="Q110" s="243"/>
    </row>
    <row r="111" spans="1:17" ht="15" thickBot="1" x14ac:dyDescent="0.4">
      <c r="A111" s="237"/>
      <c r="B111" s="455"/>
      <c r="C111" s="377"/>
      <c r="D111" s="378"/>
      <c r="E111" s="377"/>
      <c r="F111" s="379"/>
      <c r="G111" s="309"/>
      <c r="H111" s="380"/>
      <c r="I111" s="381"/>
      <c r="K111" s="309"/>
      <c r="L111" s="380"/>
      <c r="M111" s="381"/>
      <c r="N111" s="379"/>
      <c r="O111" s="382"/>
      <c r="P111" s="313"/>
      <c r="Q111" s="243"/>
    </row>
    <row r="112" spans="1:17" x14ac:dyDescent="0.35">
      <c r="A112" s="237"/>
      <c r="B112" s="384" t="s">
        <v>62</v>
      </c>
      <c r="C112" s="384"/>
      <c r="D112" s="385"/>
      <c r="E112" s="384"/>
      <c r="F112" s="390"/>
      <c r="G112" s="392"/>
      <c r="H112" s="392"/>
      <c r="I112" s="432">
        <f>SUM(I102:I103,I94,I95:I98)</f>
        <v>30344.052032363496</v>
      </c>
      <c r="K112" s="392"/>
      <c r="L112" s="392"/>
      <c r="M112" s="432">
        <f>SUM(M102:M103,M94,M95:M98)</f>
        <v>32565.310000000012</v>
      </c>
      <c r="N112" s="394"/>
      <c r="O112" s="269">
        <f>M112-I112</f>
        <v>2221.2579676365167</v>
      </c>
      <c r="P112" s="270">
        <f>IF(OR(I112=0,M112=0),"",(O112/I112))</f>
        <v>7.3202417569922129E-2</v>
      </c>
      <c r="Q112" s="243"/>
    </row>
    <row r="113" spans="1:17" x14ac:dyDescent="0.35">
      <c r="A113" s="237"/>
      <c r="B113" s="263" t="s">
        <v>50</v>
      </c>
      <c r="C113" s="263"/>
      <c r="D113" s="315"/>
      <c r="E113" s="263"/>
      <c r="F113" s="267"/>
      <c r="G113" s="322">
        <f>G108</f>
        <v>-0.17</v>
      </c>
      <c r="H113" s="323"/>
      <c r="I113" s="269"/>
      <c r="K113" s="322">
        <f>$G113</f>
        <v>-0.17</v>
      </c>
      <c r="L113" s="323"/>
      <c r="M113" s="269"/>
      <c r="N113" s="326"/>
      <c r="O113" s="269">
        <f>M113-I113</f>
        <v>0</v>
      </c>
      <c r="P113" s="270" t="str">
        <f>IF(OR(I113=0,M113=0),"",(O113/I113))</f>
        <v/>
      </c>
      <c r="Q113" s="243"/>
    </row>
    <row r="114" spans="1:17" x14ac:dyDescent="0.35">
      <c r="A114" s="237"/>
      <c r="B114" s="456" t="s">
        <v>51</v>
      </c>
      <c r="C114" s="384"/>
      <c r="D114" s="385"/>
      <c r="E114" s="384"/>
      <c r="F114" s="390"/>
      <c r="G114" s="391">
        <v>0.13</v>
      </c>
      <c r="H114" s="392"/>
      <c r="I114" s="393">
        <f>I112*G114</f>
        <v>3944.7267642072547</v>
      </c>
      <c r="K114" s="391">
        <v>0.13</v>
      </c>
      <c r="L114" s="392"/>
      <c r="M114" s="393">
        <f>M112*K114</f>
        <v>4233.4903000000013</v>
      </c>
      <c r="N114" s="394"/>
      <c r="O114" s="269">
        <f>M114-I114</f>
        <v>288.76353579274655</v>
      </c>
      <c r="P114" s="270">
        <f>IF(OR(I114=0,M114=0),"",(O114/I114))</f>
        <v>7.3202417569921963E-2</v>
      </c>
      <c r="Q114" s="243"/>
    </row>
    <row r="115" spans="1:17" ht="15" thickBot="1" x14ac:dyDescent="0.4">
      <c r="A115" s="237"/>
      <c r="B115" s="543" t="s">
        <v>75</v>
      </c>
      <c r="C115" s="543"/>
      <c r="D115" s="543"/>
      <c r="E115" s="263"/>
      <c r="F115" s="433"/>
      <c r="G115" s="433"/>
      <c r="H115" s="433"/>
      <c r="I115" s="434">
        <f>SUM(I112:I114)</f>
        <v>34288.778796570754</v>
      </c>
      <c r="K115" s="433"/>
      <c r="L115" s="433"/>
      <c r="M115" s="434">
        <f>SUM(M112:M114)</f>
        <v>36798.800300000017</v>
      </c>
      <c r="N115" s="435"/>
      <c r="O115" s="269">
        <f>M115-I115</f>
        <v>2510.0215034292632</v>
      </c>
      <c r="P115" s="270">
        <f>IF(OR(I115=0,M115=0),"",(O115/I115))</f>
        <v>7.3202417569922101E-2</v>
      </c>
      <c r="Q115" s="243"/>
    </row>
    <row r="116" spans="1:17" ht="15" thickBot="1" x14ac:dyDescent="0.4">
      <c r="A116" s="237"/>
      <c r="B116" s="334"/>
      <c r="C116" s="335"/>
      <c r="D116" s="336"/>
      <c r="E116" s="335"/>
      <c r="F116" s="457"/>
      <c r="G116" s="458"/>
      <c r="H116" s="459"/>
      <c r="I116" s="460"/>
      <c r="K116" s="458"/>
      <c r="L116" s="459"/>
      <c r="M116" s="460"/>
      <c r="N116" s="337"/>
      <c r="O116" s="341"/>
      <c r="P116" s="461"/>
      <c r="Q116" s="243"/>
    </row>
    <row r="117" spans="1:17" x14ac:dyDescent="0.35">
      <c r="A117" s="237"/>
      <c r="B117" s="237"/>
      <c r="C117" s="237"/>
      <c r="D117" s="238"/>
      <c r="E117" s="237"/>
      <c r="F117" s="237"/>
      <c r="G117" s="237"/>
      <c r="H117" s="237"/>
      <c r="I117" s="253"/>
      <c r="K117" s="237"/>
      <c r="L117" s="237"/>
      <c r="M117" s="253"/>
      <c r="N117" s="237"/>
      <c r="O117" s="237"/>
      <c r="P117" s="474"/>
      <c r="Q117" s="243"/>
    </row>
    <row r="118" spans="1:17" x14ac:dyDescent="0.35">
      <c r="A118" s="237"/>
      <c r="B118" s="251" t="s">
        <v>54</v>
      </c>
      <c r="C118" s="237"/>
      <c r="D118" s="238"/>
      <c r="E118" s="237"/>
      <c r="F118" s="237"/>
      <c r="G118" s="343">
        <f>+RESIDENTIAL!$K$60</f>
        <v>2.9499999999999998E-2</v>
      </c>
      <c r="H118" s="237"/>
      <c r="I118" s="237"/>
      <c r="K118" s="343">
        <f>+RESIDENTIAL!$K$60</f>
        <v>2.9499999999999998E-2</v>
      </c>
      <c r="L118" s="237"/>
      <c r="M118" s="237"/>
      <c r="N118" s="237"/>
      <c r="O118" s="237"/>
      <c r="P118" s="474"/>
      <c r="Q118" s="243"/>
    </row>
    <row r="119" spans="1:17" s="19" customFormat="1" x14ac:dyDescent="0.35">
      <c r="D119" s="224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s="19" customFormat="1" x14ac:dyDescent="0.35">
      <c r="D120" s="347">
        <v>0.64</v>
      </c>
      <c r="E120" s="215" t="s">
        <v>42</v>
      </c>
      <c r="F120" s="216"/>
      <c r="G120" s="217"/>
      <c r="H120" s="48"/>
      <c r="I120" s="48"/>
      <c r="J120" s="48"/>
      <c r="K120" s="18"/>
      <c r="L120" s="18"/>
      <c r="M120" s="18"/>
      <c r="N120" s="18"/>
      <c r="O120" s="18"/>
      <c r="P120" s="18"/>
      <c r="Q120" s="18"/>
    </row>
    <row r="121" spans="1:17" s="19" customFormat="1" x14ac:dyDescent="0.35">
      <c r="D121" s="348">
        <v>0.18</v>
      </c>
      <c r="E121" s="218" t="s">
        <v>43</v>
      </c>
      <c r="F121" s="219"/>
      <c r="G121" s="220"/>
      <c r="H121" s="48"/>
      <c r="I121" s="48"/>
      <c r="J121" s="48"/>
      <c r="K121" s="18"/>
      <c r="L121" s="18"/>
      <c r="M121" s="18"/>
      <c r="N121" s="18"/>
      <c r="O121" s="18"/>
      <c r="P121" s="18"/>
      <c r="Q121" s="18"/>
    </row>
    <row r="122" spans="1:17" s="19" customFormat="1" x14ac:dyDescent="0.35">
      <c r="D122" s="349">
        <v>0.18</v>
      </c>
      <c r="E122" s="221" t="s">
        <v>44</v>
      </c>
      <c r="F122" s="222"/>
      <c r="G122" s="223"/>
      <c r="H122" s="48"/>
      <c r="I122" s="48"/>
      <c r="J122" s="48"/>
      <c r="K122" s="18"/>
      <c r="L122" s="18"/>
      <c r="M122" s="18"/>
      <c r="N122" s="18"/>
      <c r="O122" s="18"/>
      <c r="P122" s="18"/>
      <c r="Q122" s="18"/>
    </row>
    <row r="123" spans="1:17" x14ac:dyDescent="0.35">
      <c r="A123" s="237"/>
      <c r="B123" s="237"/>
      <c r="C123" s="237"/>
      <c r="D123" s="238"/>
      <c r="E123" s="237"/>
      <c r="F123" s="237"/>
      <c r="G123" s="19"/>
      <c r="H123" s="19"/>
      <c r="I123" s="19"/>
      <c r="J123" s="19"/>
      <c r="K123" s="19"/>
      <c r="L123" s="19"/>
    </row>
    <row r="124" spans="1:17" x14ac:dyDescent="0.35">
      <c r="A124" s="237"/>
      <c r="B124" s="237"/>
      <c r="C124" s="237"/>
      <c r="D124" s="238"/>
      <c r="E124" s="237"/>
      <c r="F124" s="237"/>
      <c r="G124" s="19"/>
      <c r="H124" s="19"/>
      <c r="I124" s="19"/>
      <c r="J124" s="67"/>
      <c r="K124" s="67"/>
      <c r="L124" s="67"/>
      <c r="M124" s="67"/>
    </row>
    <row r="125" spans="1:17" x14ac:dyDescent="0.35">
      <c r="A125" s="237"/>
      <c r="B125" s="237"/>
      <c r="C125" s="237"/>
      <c r="D125" s="238"/>
      <c r="E125" s="237"/>
      <c r="F125" s="237"/>
      <c r="G125" s="19"/>
      <c r="H125" s="19"/>
      <c r="I125" s="19"/>
      <c r="J125" s="67"/>
      <c r="K125" s="67"/>
      <c r="L125" s="67"/>
      <c r="M125" s="67"/>
    </row>
    <row r="126" spans="1:17" x14ac:dyDescent="0.35">
      <c r="A126" s="237"/>
      <c r="B126" s="237"/>
      <c r="C126" s="237"/>
      <c r="D126" s="238"/>
      <c r="E126" s="237"/>
      <c r="F126" s="237"/>
      <c r="G126" s="19"/>
      <c r="H126" s="19"/>
      <c r="I126" s="19"/>
      <c r="J126" s="67"/>
      <c r="K126" s="67"/>
      <c r="L126" s="67"/>
      <c r="M126" s="67"/>
    </row>
    <row r="127" spans="1:17" x14ac:dyDescent="0.35">
      <c r="A127" s="237"/>
      <c r="B127" s="237"/>
      <c r="C127" s="237"/>
      <c r="D127" s="238"/>
      <c r="E127" s="237"/>
      <c r="F127" s="237"/>
      <c r="G127" s="19"/>
      <c r="H127" s="19"/>
      <c r="I127" s="19"/>
      <c r="J127" s="67"/>
      <c r="K127" s="67"/>
      <c r="L127" s="67"/>
      <c r="M127" s="67"/>
    </row>
    <row r="128" spans="1:17" x14ac:dyDescent="0.35">
      <c r="A128" s="237"/>
      <c r="B128" s="237"/>
      <c r="C128" s="237"/>
      <c r="D128" s="238"/>
      <c r="E128" s="237"/>
      <c r="F128" s="237"/>
      <c r="G128" s="19"/>
      <c r="H128" s="19"/>
      <c r="I128" s="19"/>
      <c r="J128" s="67"/>
      <c r="K128" s="67"/>
      <c r="L128" s="67"/>
      <c r="M128" s="67"/>
    </row>
    <row r="129" spans="1:13" x14ac:dyDescent="0.35">
      <c r="A129" s="237"/>
      <c r="B129" s="237"/>
      <c r="C129" s="237"/>
      <c r="D129" s="238"/>
      <c r="E129" s="237"/>
      <c r="F129" s="237"/>
      <c r="G129" s="19"/>
      <c r="H129" s="19"/>
      <c r="I129" s="19"/>
      <c r="J129" s="67"/>
      <c r="K129" s="67"/>
      <c r="L129" s="67"/>
      <c r="M129" s="67"/>
    </row>
    <row r="130" spans="1:13" x14ac:dyDescent="0.35">
      <c r="A130" s="237"/>
      <c r="B130" s="237"/>
      <c r="C130" s="237"/>
      <c r="D130" s="238"/>
      <c r="E130" s="237"/>
      <c r="F130" s="237"/>
      <c r="G130" s="19"/>
      <c r="H130" s="19"/>
      <c r="I130" s="19"/>
      <c r="J130" s="67"/>
      <c r="K130" s="67"/>
      <c r="L130" s="67"/>
      <c r="M130" s="67"/>
    </row>
    <row r="131" spans="1:13" x14ac:dyDescent="0.35">
      <c r="A131" s="237"/>
      <c r="B131" s="237"/>
      <c r="C131" s="237"/>
      <c r="D131" s="238"/>
      <c r="E131" s="237"/>
      <c r="F131" s="237"/>
      <c r="G131" s="19"/>
      <c r="H131" s="19"/>
      <c r="I131" s="19"/>
      <c r="J131" s="67"/>
      <c r="K131" s="67"/>
      <c r="L131" s="67"/>
      <c r="M131" s="67"/>
    </row>
    <row r="132" spans="1:13" x14ac:dyDescent="0.35">
      <c r="A132" s="237"/>
      <c r="B132" s="237"/>
      <c r="C132" s="237"/>
      <c r="D132" s="238"/>
      <c r="E132" s="237"/>
      <c r="F132" s="237"/>
      <c r="G132" s="19"/>
      <c r="H132" s="19"/>
      <c r="I132" s="19"/>
      <c r="J132" s="67"/>
      <c r="K132" s="67"/>
      <c r="L132" s="67"/>
      <c r="M132" s="67"/>
    </row>
    <row r="133" spans="1:13" x14ac:dyDescent="0.35">
      <c r="A133" s="237"/>
      <c r="B133" s="237"/>
      <c r="C133" s="237"/>
      <c r="D133" s="238"/>
      <c r="E133" s="237"/>
      <c r="F133" s="237"/>
      <c r="G133" s="19"/>
      <c r="H133" s="19"/>
      <c r="I133" s="19"/>
      <c r="J133" s="67"/>
      <c r="K133" s="67"/>
      <c r="L133" s="67"/>
      <c r="M133" s="67"/>
    </row>
    <row r="134" spans="1:13" x14ac:dyDescent="0.35">
      <c r="A134" s="237"/>
      <c r="B134" s="237"/>
      <c r="C134" s="237"/>
      <c r="D134" s="238"/>
      <c r="E134" s="237"/>
      <c r="F134" s="237"/>
      <c r="G134" s="19"/>
      <c r="H134" s="19"/>
      <c r="I134" s="19"/>
      <c r="J134" s="67"/>
      <c r="K134" s="67"/>
      <c r="L134" s="67"/>
      <c r="M134" s="67"/>
    </row>
    <row r="135" spans="1:13" x14ac:dyDescent="0.35">
      <c r="A135" s="237"/>
      <c r="B135" s="237"/>
      <c r="C135" s="237"/>
      <c r="D135" s="238"/>
      <c r="E135" s="237"/>
      <c r="F135" s="237"/>
      <c r="G135" s="19"/>
      <c r="H135" s="19"/>
      <c r="I135" s="19"/>
      <c r="J135" s="67"/>
      <c r="K135" s="67"/>
      <c r="L135" s="67"/>
      <c r="M135" s="67"/>
    </row>
    <row r="136" spans="1:13" x14ac:dyDescent="0.35">
      <c r="A136" s="237"/>
      <c r="B136" s="237"/>
      <c r="C136" s="237"/>
      <c r="D136" s="238"/>
      <c r="E136" s="237"/>
      <c r="F136" s="237"/>
      <c r="G136" s="19"/>
      <c r="H136" s="19"/>
      <c r="I136" s="19"/>
      <c r="J136" s="67"/>
      <c r="K136" s="67"/>
      <c r="L136" s="67"/>
      <c r="M136" s="67"/>
    </row>
    <row r="137" spans="1:13" x14ac:dyDescent="0.35">
      <c r="A137" s="237"/>
      <c r="B137" s="237"/>
      <c r="C137" s="237"/>
      <c r="D137" s="238"/>
      <c r="E137" s="237"/>
      <c r="F137" s="237"/>
      <c r="G137" s="19"/>
      <c r="H137" s="19"/>
      <c r="I137" s="19"/>
      <c r="J137" s="67"/>
      <c r="K137" s="67"/>
      <c r="L137" s="67"/>
      <c r="M137" s="67"/>
    </row>
    <row r="138" spans="1:13" x14ac:dyDescent="0.35">
      <c r="A138" s="237"/>
      <c r="B138" s="237"/>
      <c r="C138" s="237"/>
      <c r="D138" s="238"/>
      <c r="E138" s="237"/>
      <c r="F138" s="237"/>
      <c r="G138" s="19"/>
      <c r="H138" s="19"/>
      <c r="I138" s="19"/>
      <c r="J138" s="67"/>
      <c r="K138" s="67"/>
      <c r="L138" s="67"/>
      <c r="M138" s="67"/>
    </row>
    <row r="139" spans="1:13" x14ac:dyDescent="0.35">
      <c r="A139" s="237"/>
      <c r="B139" s="237"/>
      <c r="C139" s="237"/>
      <c r="D139" s="238"/>
      <c r="E139" s="237"/>
      <c r="F139" s="237"/>
      <c r="G139" s="19"/>
      <c r="H139" s="19"/>
      <c r="I139" s="19"/>
      <c r="J139" s="67"/>
      <c r="K139" s="67"/>
      <c r="L139" s="67"/>
      <c r="M139" s="67"/>
    </row>
    <row r="140" spans="1:13" x14ac:dyDescent="0.35">
      <c r="A140" s="237"/>
      <c r="B140" s="237"/>
      <c r="C140" s="237"/>
      <c r="D140" s="238"/>
      <c r="E140" s="237"/>
      <c r="F140" s="237"/>
      <c r="G140" s="19"/>
      <c r="H140" s="19"/>
      <c r="I140" s="19"/>
      <c r="J140" s="67"/>
      <c r="K140" s="67"/>
      <c r="L140" s="67"/>
      <c r="M140" s="67"/>
    </row>
    <row r="141" spans="1:13" x14ac:dyDescent="0.35">
      <c r="A141" s="237"/>
      <c r="B141" s="237"/>
      <c r="C141" s="237"/>
      <c r="D141" s="238"/>
      <c r="E141" s="237"/>
      <c r="F141" s="237"/>
      <c r="G141" s="19"/>
      <c r="H141" s="19"/>
      <c r="I141" s="19"/>
      <c r="J141" s="67"/>
      <c r="K141" s="67"/>
      <c r="L141" s="67"/>
      <c r="M141" s="67"/>
    </row>
    <row r="142" spans="1:13" x14ac:dyDescent="0.35">
      <c r="A142" s="237"/>
      <c r="B142" s="237"/>
      <c r="C142" s="237"/>
      <c r="D142" s="238"/>
      <c r="E142" s="237"/>
      <c r="F142" s="237"/>
      <c r="G142" s="19"/>
      <c r="H142" s="19"/>
      <c r="I142" s="19"/>
      <c r="J142" s="67"/>
      <c r="K142" s="67"/>
      <c r="L142" s="67"/>
      <c r="M142" s="67"/>
    </row>
    <row r="143" spans="1:13" x14ac:dyDescent="0.35">
      <c r="A143" s="237"/>
      <c r="B143" s="237"/>
      <c r="C143" s="237"/>
      <c r="D143" s="238"/>
      <c r="E143" s="237"/>
      <c r="F143" s="237"/>
      <c r="G143" s="19"/>
      <c r="H143" s="19"/>
      <c r="I143" s="19"/>
      <c r="J143" s="67"/>
      <c r="K143" s="67"/>
      <c r="L143" s="67"/>
      <c r="M143" s="67"/>
    </row>
    <row r="144" spans="1:13" x14ac:dyDescent="0.35">
      <c r="A144" s="237"/>
      <c r="B144" s="237"/>
      <c r="C144" s="237"/>
      <c r="D144" s="238"/>
      <c r="E144" s="237"/>
      <c r="F144" s="237"/>
      <c r="G144" s="19"/>
      <c r="H144" s="19"/>
      <c r="I144" s="19"/>
      <c r="J144" s="67"/>
      <c r="K144" s="67"/>
      <c r="L144" s="67"/>
      <c r="M144" s="67"/>
    </row>
    <row r="145" spans="1:13" x14ac:dyDescent="0.35">
      <c r="A145" s="237"/>
      <c r="B145" s="237"/>
      <c r="C145" s="237"/>
      <c r="D145" s="238"/>
      <c r="E145" s="237"/>
      <c r="F145" s="237"/>
      <c r="G145" s="19"/>
      <c r="H145" s="19"/>
      <c r="I145" s="19"/>
      <c r="J145" s="67"/>
      <c r="K145" s="67"/>
      <c r="L145" s="67"/>
      <c r="M145" s="67"/>
    </row>
    <row r="146" spans="1:13" x14ac:dyDescent="0.35">
      <c r="A146" s="237"/>
      <c r="B146" s="237"/>
      <c r="C146" s="237"/>
      <c r="D146" s="238"/>
      <c r="E146" s="237"/>
      <c r="F146" s="237"/>
      <c r="G146" s="19"/>
      <c r="H146" s="19"/>
      <c r="I146" s="19"/>
      <c r="J146" s="67"/>
      <c r="K146" s="67"/>
      <c r="L146" s="67"/>
      <c r="M146" s="67"/>
    </row>
    <row r="147" spans="1:13" x14ac:dyDescent="0.35">
      <c r="A147" s="237"/>
      <c r="B147" s="237"/>
      <c r="C147" s="237"/>
      <c r="D147" s="238"/>
      <c r="E147" s="237"/>
      <c r="F147" s="237"/>
      <c r="G147" s="19"/>
      <c r="H147" s="19"/>
      <c r="I147" s="19"/>
      <c r="J147" s="67"/>
      <c r="K147" s="67"/>
      <c r="L147" s="67"/>
      <c r="M147" s="67"/>
    </row>
    <row r="148" spans="1:13" x14ac:dyDescent="0.35">
      <c r="A148" s="237"/>
      <c r="B148" s="237"/>
      <c r="C148" s="237"/>
      <c r="D148" s="238"/>
      <c r="E148" s="237"/>
      <c r="F148" s="237"/>
      <c r="G148" s="19"/>
      <c r="H148" s="19"/>
      <c r="I148" s="19"/>
      <c r="J148" s="67"/>
      <c r="K148" s="67"/>
      <c r="L148" s="67"/>
      <c r="M148" s="67"/>
    </row>
    <row r="149" spans="1:13" x14ac:dyDescent="0.35">
      <c r="A149" s="237"/>
      <c r="B149" s="237"/>
      <c r="C149" s="237"/>
      <c r="D149" s="238"/>
      <c r="E149" s="237"/>
      <c r="F149" s="237"/>
      <c r="G149" s="19"/>
      <c r="H149" s="19"/>
      <c r="I149" s="19"/>
      <c r="J149" s="67"/>
      <c r="K149" s="67"/>
      <c r="L149" s="67"/>
      <c r="M149" s="67"/>
    </row>
    <row r="150" spans="1:13" x14ac:dyDescent="0.35">
      <c r="A150" s="237"/>
      <c r="B150" s="237"/>
      <c r="C150" s="237"/>
      <c r="D150" s="238"/>
      <c r="E150" s="237"/>
      <c r="F150" s="237"/>
      <c r="G150" s="19"/>
      <c r="H150" s="19"/>
      <c r="I150" s="19"/>
      <c r="J150" s="67"/>
      <c r="K150" s="67"/>
      <c r="L150" s="67"/>
      <c r="M150" s="67"/>
    </row>
    <row r="151" spans="1:13" x14ac:dyDescent="0.35">
      <c r="A151" s="237"/>
      <c r="B151" s="237"/>
      <c r="C151" s="237"/>
      <c r="D151" s="238"/>
      <c r="E151" s="237"/>
      <c r="F151" s="237"/>
      <c r="G151" s="19"/>
      <c r="H151" s="19"/>
      <c r="I151" s="19"/>
      <c r="J151" s="67"/>
      <c r="K151" s="67"/>
      <c r="L151" s="67"/>
      <c r="M151" s="67"/>
    </row>
    <row r="152" spans="1:13" x14ac:dyDescent="0.35">
      <c r="A152" s="237"/>
      <c r="B152" s="237"/>
      <c r="C152" s="237"/>
      <c r="D152" s="238"/>
      <c r="E152" s="237"/>
      <c r="F152" s="237"/>
      <c r="G152" s="19"/>
      <c r="H152" s="19"/>
      <c r="I152" s="19"/>
      <c r="J152" s="67"/>
      <c r="K152" s="67"/>
      <c r="L152" s="67"/>
      <c r="M152" s="67"/>
    </row>
    <row r="153" spans="1:13" x14ac:dyDescent="0.35">
      <c r="A153" s="237"/>
      <c r="B153" s="237"/>
      <c r="C153" s="237"/>
      <c r="D153" s="238"/>
      <c r="E153" s="237"/>
      <c r="F153" s="237"/>
      <c r="G153" s="19"/>
      <c r="H153" s="19"/>
      <c r="I153" s="19"/>
      <c r="J153" s="67"/>
      <c r="K153" s="67"/>
      <c r="L153" s="67"/>
      <c r="M153" s="67"/>
    </row>
    <row r="154" spans="1:13" x14ac:dyDescent="0.35">
      <c r="A154" s="237"/>
      <c r="B154" s="237"/>
      <c r="C154" s="237"/>
      <c r="D154" s="238"/>
      <c r="E154" s="237"/>
      <c r="F154" s="237"/>
      <c r="G154" s="19"/>
      <c r="H154" s="19"/>
      <c r="I154" s="19"/>
      <c r="J154" s="67"/>
      <c r="K154" s="67"/>
      <c r="L154" s="67"/>
      <c r="M154" s="67"/>
    </row>
    <row r="155" spans="1:13" x14ac:dyDescent="0.35">
      <c r="A155" s="237"/>
      <c r="B155" s="237"/>
      <c r="C155" s="237"/>
      <c r="D155" s="238"/>
      <c r="E155" s="237"/>
      <c r="F155" s="237"/>
      <c r="G155" s="19"/>
      <c r="H155" s="19"/>
      <c r="I155" s="19"/>
      <c r="J155" s="67"/>
      <c r="K155" s="67"/>
      <c r="L155" s="67"/>
      <c r="M155" s="67"/>
    </row>
    <row r="156" spans="1:13" x14ac:dyDescent="0.35">
      <c r="A156" s="237"/>
      <c r="B156" s="237"/>
      <c r="C156" s="237"/>
      <c r="D156" s="238"/>
      <c r="E156" s="237"/>
      <c r="F156" s="237"/>
      <c r="G156" s="19"/>
      <c r="H156" s="19"/>
      <c r="I156" s="19"/>
      <c r="J156" s="67"/>
      <c r="K156" s="67"/>
      <c r="L156" s="67"/>
      <c r="M156" s="67"/>
    </row>
    <row r="157" spans="1:13" x14ac:dyDescent="0.35">
      <c r="A157" s="237"/>
      <c r="B157" s="237"/>
      <c r="C157" s="237"/>
      <c r="D157" s="238"/>
      <c r="E157" s="237"/>
      <c r="F157" s="237"/>
      <c r="G157" s="19"/>
      <c r="H157" s="19"/>
      <c r="I157" s="19"/>
      <c r="J157" s="67"/>
      <c r="K157" s="67"/>
      <c r="L157" s="67"/>
      <c r="M157" s="67"/>
    </row>
    <row r="158" spans="1:13" x14ac:dyDescent="0.35">
      <c r="A158" s="237"/>
      <c r="B158" s="237"/>
      <c r="C158" s="237"/>
      <c r="D158" s="238"/>
      <c r="E158" s="237"/>
      <c r="F158" s="237"/>
      <c r="G158" s="19"/>
      <c r="H158" s="19"/>
      <c r="I158" s="19"/>
      <c r="J158" s="67"/>
      <c r="K158" s="67"/>
      <c r="L158" s="67"/>
      <c r="M158" s="67"/>
    </row>
    <row r="159" spans="1:13" x14ac:dyDescent="0.35">
      <c r="A159" s="237"/>
      <c r="B159" s="237"/>
      <c r="C159" s="237"/>
      <c r="D159" s="238"/>
      <c r="E159" s="237"/>
      <c r="F159" s="237"/>
      <c r="G159" s="19"/>
      <c r="H159" s="19"/>
      <c r="I159" s="19"/>
      <c r="J159" s="67"/>
      <c r="K159" s="67"/>
      <c r="L159" s="67"/>
      <c r="M159" s="67"/>
    </row>
    <row r="160" spans="1:13" x14ac:dyDescent="0.35">
      <c r="A160" s="237"/>
      <c r="B160" s="237"/>
      <c r="C160" s="237"/>
      <c r="D160" s="238"/>
      <c r="E160" s="237"/>
      <c r="F160" s="237"/>
      <c r="G160" s="19"/>
      <c r="H160" s="19"/>
      <c r="I160" s="19"/>
      <c r="J160" s="67"/>
      <c r="K160" s="67"/>
      <c r="L160" s="67"/>
      <c r="M160" s="67"/>
    </row>
    <row r="161" spans="1:13" x14ac:dyDescent="0.35">
      <c r="A161" s="237"/>
      <c r="B161" s="237"/>
      <c r="C161" s="237"/>
      <c r="D161" s="238"/>
      <c r="E161" s="237"/>
      <c r="F161" s="237"/>
      <c r="G161" s="19"/>
      <c r="H161" s="19"/>
      <c r="I161" s="19"/>
      <c r="J161" s="67"/>
      <c r="K161" s="67"/>
      <c r="L161" s="67"/>
      <c r="M161" s="67"/>
    </row>
    <row r="162" spans="1:13" x14ac:dyDescent="0.35">
      <c r="A162" s="237"/>
      <c r="B162" s="237"/>
      <c r="C162" s="237"/>
      <c r="D162" s="238"/>
      <c r="E162" s="237"/>
      <c r="F162" s="237"/>
      <c r="G162" s="19"/>
      <c r="H162" s="19"/>
      <c r="I162" s="19"/>
      <c r="J162" s="67"/>
      <c r="K162" s="67"/>
      <c r="L162" s="67"/>
      <c r="M162" s="67"/>
    </row>
    <row r="163" spans="1:13" x14ac:dyDescent="0.35">
      <c r="A163" s="237"/>
      <c r="B163" s="237"/>
      <c r="C163" s="237"/>
      <c r="D163" s="238"/>
      <c r="E163" s="237"/>
      <c r="F163" s="237"/>
      <c r="G163" s="19"/>
      <c r="H163" s="19"/>
      <c r="I163" s="19"/>
      <c r="J163" s="67"/>
      <c r="K163" s="67"/>
      <c r="L163" s="67"/>
      <c r="M163" s="67"/>
    </row>
    <row r="164" spans="1:13" x14ac:dyDescent="0.35">
      <c r="A164" s="237"/>
      <c r="B164" s="237"/>
      <c r="C164" s="237"/>
      <c r="D164" s="238"/>
      <c r="E164" s="237"/>
      <c r="F164" s="237"/>
      <c r="G164" s="19"/>
      <c r="H164" s="19"/>
      <c r="I164" s="19"/>
      <c r="J164" s="67"/>
      <c r="K164" s="67"/>
      <c r="L164" s="67"/>
      <c r="M164" s="67"/>
    </row>
    <row r="165" spans="1:13" x14ac:dyDescent="0.35">
      <c r="A165" s="237"/>
      <c r="B165" s="237"/>
      <c r="C165" s="237"/>
      <c r="D165" s="238"/>
      <c r="E165" s="237"/>
      <c r="F165" s="237"/>
      <c r="G165" s="19"/>
      <c r="H165" s="19"/>
      <c r="I165" s="19"/>
      <c r="J165" s="67"/>
      <c r="K165" s="67"/>
      <c r="L165" s="67"/>
      <c r="M165" s="67"/>
    </row>
    <row r="166" spans="1:13" x14ac:dyDescent="0.35">
      <c r="A166" s="237"/>
      <c r="B166" s="237"/>
      <c r="C166" s="237"/>
      <c r="D166" s="238"/>
      <c r="E166" s="237"/>
      <c r="F166" s="237"/>
      <c r="G166" s="19"/>
      <c r="H166" s="19"/>
      <c r="I166" s="19"/>
      <c r="J166" s="67"/>
      <c r="K166" s="67"/>
      <c r="L166" s="67"/>
      <c r="M166" s="67"/>
    </row>
    <row r="167" spans="1:13" x14ac:dyDescent="0.35">
      <c r="A167" s="237"/>
      <c r="B167" s="237"/>
      <c r="C167" s="237"/>
      <c r="D167" s="238"/>
      <c r="E167" s="237"/>
      <c r="F167" s="237"/>
      <c r="G167" s="19"/>
      <c r="H167" s="19"/>
      <c r="I167" s="19"/>
      <c r="J167" s="67"/>
      <c r="K167" s="67"/>
      <c r="L167" s="67"/>
      <c r="M167" s="67"/>
    </row>
    <row r="168" spans="1:13" x14ac:dyDescent="0.35">
      <c r="A168" s="237"/>
      <c r="B168" s="237"/>
      <c r="C168" s="237"/>
      <c r="D168" s="238"/>
      <c r="E168" s="237"/>
      <c r="F168" s="237"/>
      <c r="G168" s="19"/>
      <c r="H168" s="19"/>
      <c r="I168" s="19"/>
      <c r="J168" s="67"/>
      <c r="K168" s="67"/>
      <c r="L168" s="67"/>
      <c r="M168" s="67"/>
    </row>
    <row r="169" spans="1:13" x14ac:dyDescent="0.35">
      <c r="A169" s="237"/>
      <c r="B169" s="237"/>
      <c r="C169" s="237"/>
      <c r="D169" s="238"/>
      <c r="E169" s="237"/>
      <c r="F169" s="237"/>
      <c r="G169" s="19"/>
      <c r="H169" s="19"/>
      <c r="I169" s="19"/>
      <c r="J169" s="67"/>
      <c r="K169" s="67"/>
      <c r="L169" s="67"/>
      <c r="M169" s="67"/>
    </row>
    <row r="170" spans="1:13" x14ac:dyDescent="0.35">
      <c r="A170" s="237"/>
      <c r="B170" s="237"/>
      <c r="C170" s="237"/>
      <c r="D170" s="238"/>
      <c r="E170" s="237"/>
      <c r="F170" s="237"/>
      <c r="G170" s="19"/>
      <c r="H170" s="19"/>
      <c r="I170" s="19"/>
      <c r="J170" s="67"/>
      <c r="K170" s="67"/>
      <c r="L170" s="67"/>
      <c r="M170" s="67"/>
    </row>
    <row r="171" spans="1:13" x14ac:dyDescent="0.35">
      <c r="A171" s="237"/>
      <c r="B171" s="237"/>
      <c r="C171" s="237"/>
      <c r="D171" s="238"/>
      <c r="E171" s="237"/>
      <c r="F171" s="237"/>
      <c r="G171" s="19"/>
      <c r="H171" s="19"/>
      <c r="I171" s="19"/>
      <c r="J171" s="67"/>
      <c r="K171" s="67"/>
      <c r="L171" s="67"/>
      <c r="M171" s="67"/>
    </row>
    <row r="172" spans="1:13" x14ac:dyDescent="0.35">
      <c r="A172" s="237"/>
      <c r="B172" s="237"/>
      <c r="C172" s="237"/>
      <c r="D172" s="238"/>
      <c r="E172" s="237"/>
      <c r="F172" s="237"/>
      <c r="G172" s="19"/>
      <c r="H172" s="19"/>
      <c r="I172" s="19"/>
      <c r="J172" s="67"/>
      <c r="K172" s="67"/>
      <c r="L172" s="67"/>
      <c r="M172" s="67"/>
    </row>
    <row r="173" spans="1:13" x14ac:dyDescent="0.35">
      <c r="A173" s="237"/>
      <c r="B173" s="237"/>
      <c r="C173" s="237"/>
      <c r="D173" s="238"/>
      <c r="E173" s="237"/>
      <c r="F173" s="237"/>
      <c r="G173" s="19"/>
      <c r="H173" s="19"/>
      <c r="I173" s="19"/>
      <c r="J173" s="67"/>
      <c r="K173" s="67"/>
      <c r="L173" s="67"/>
      <c r="M173" s="67"/>
    </row>
    <row r="174" spans="1:13" x14ac:dyDescent="0.35">
      <c r="A174" s="237"/>
      <c r="B174" s="237"/>
      <c r="C174" s="237"/>
      <c r="D174" s="238"/>
      <c r="E174" s="237"/>
      <c r="F174" s="237"/>
      <c r="G174" s="19"/>
      <c r="H174" s="19"/>
      <c r="I174" s="19"/>
      <c r="J174" s="67"/>
      <c r="K174" s="67"/>
      <c r="L174" s="67"/>
      <c r="M174" s="67"/>
    </row>
    <row r="175" spans="1:13" x14ac:dyDescent="0.35">
      <c r="A175" s="237"/>
      <c r="B175" s="237"/>
      <c r="C175" s="237"/>
      <c r="D175" s="238"/>
      <c r="E175" s="237"/>
      <c r="F175" s="237"/>
      <c r="G175" s="19"/>
      <c r="H175" s="19"/>
      <c r="I175" s="19"/>
      <c r="J175" s="67"/>
      <c r="K175" s="67"/>
      <c r="L175" s="67"/>
      <c r="M175" s="67"/>
    </row>
    <row r="176" spans="1:13" x14ac:dyDescent="0.35">
      <c r="A176" s="237"/>
      <c r="B176" s="237"/>
      <c r="C176" s="237"/>
      <c r="D176" s="238"/>
      <c r="E176" s="237"/>
      <c r="F176" s="237"/>
      <c r="G176" s="19"/>
      <c r="H176" s="19"/>
      <c r="I176" s="19"/>
      <c r="J176" s="67"/>
      <c r="K176" s="67"/>
      <c r="L176" s="67"/>
      <c r="M176" s="67"/>
    </row>
    <row r="177" spans="1:13" x14ac:dyDescent="0.35">
      <c r="A177" s="237"/>
      <c r="B177" s="237"/>
      <c r="C177" s="237"/>
      <c r="D177" s="238"/>
      <c r="E177" s="237"/>
      <c r="F177" s="237"/>
      <c r="G177" s="19"/>
      <c r="H177" s="19"/>
      <c r="I177" s="19"/>
      <c r="J177" s="67"/>
      <c r="K177" s="67"/>
      <c r="L177" s="67"/>
      <c r="M177" s="67"/>
    </row>
    <row r="178" spans="1:13" x14ac:dyDescent="0.35">
      <c r="A178" s="237"/>
      <c r="B178" s="237"/>
      <c r="C178" s="237"/>
      <c r="D178" s="238"/>
      <c r="E178" s="237"/>
      <c r="F178" s="237"/>
      <c r="G178" s="19"/>
      <c r="H178" s="19"/>
      <c r="I178" s="19"/>
      <c r="J178" s="67"/>
      <c r="K178" s="67"/>
      <c r="L178" s="67"/>
      <c r="M178" s="67"/>
    </row>
    <row r="179" spans="1:13" x14ac:dyDescent="0.35">
      <c r="A179" s="237"/>
      <c r="B179" s="237"/>
      <c r="C179" s="237"/>
      <c r="D179" s="238"/>
      <c r="E179" s="237"/>
      <c r="F179" s="237"/>
      <c r="G179" s="19"/>
      <c r="H179" s="19"/>
      <c r="I179" s="19"/>
      <c r="J179" s="67"/>
      <c r="K179" s="67"/>
      <c r="L179" s="67"/>
      <c r="M179" s="67"/>
    </row>
    <row r="180" spans="1:13" x14ac:dyDescent="0.35">
      <c r="A180" s="237"/>
      <c r="B180" s="237"/>
      <c r="C180" s="237"/>
      <c r="D180" s="238"/>
      <c r="E180" s="237"/>
      <c r="F180" s="237"/>
      <c r="G180" s="19"/>
      <c r="H180" s="19"/>
      <c r="I180" s="19"/>
      <c r="J180" s="67"/>
      <c r="K180" s="67"/>
      <c r="L180" s="67"/>
      <c r="M180" s="67"/>
    </row>
    <row r="181" spans="1:13" x14ac:dyDescent="0.35">
      <c r="A181" s="237"/>
      <c r="B181" s="237"/>
      <c r="C181" s="237"/>
      <c r="D181" s="238"/>
      <c r="E181" s="237"/>
      <c r="F181" s="237"/>
      <c r="G181" s="19"/>
      <c r="H181" s="19"/>
      <c r="I181" s="19"/>
      <c r="J181" s="67"/>
      <c r="K181" s="67"/>
      <c r="L181" s="67"/>
      <c r="M181" s="67"/>
    </row>
    <row r="182" spans="1:13" x14ac:dyDescent="0.35">
      <c r="A182" s="237"/>
      <c r="B182" s="237"/>
      <c r="C182" s="237"/>
      <c r="D182" s="238"/>
      <c r="E182" s="237"/>
      <c r="F182" s="237"/>
      <c r="G182" s="19"/>
      <c r="H182" s="19"/>
      <c r="I182" s="19"/>
      <c r="J182" s="67"/>
      <c r="K182" s="67"/>
      <c r="L182" s="67"/>
      <c r="M182" s="67"/>
    </row>
    <row r="183" spans="1:13" x14ac:dyDescent="0.35">
      <c r="A183" s="237"/>
      <c r="B183" s="237"/>
      <c r="C183" s="237"/>
      <c r="D183" s="238"/>
      <c r="E183" s="237"/>
      <c r="F183" s="237"/>
      <c r="G183" s="19"/>
      <c r="H183" s="19"/>
      <c r="I183" s="19"/>
      <c r="J183" s="67"/>
      <c r="K183" s="67"/>
      <c r="L183" s="67"/>
      <c r="M183" s="67"/>
    </row>
    <row r="184" spans="1:13" x14ac:dyDescent="0.35">
      <c r="A184" s="237"/>
      <c r="B184" s="237"/>
      <c r="C184" s="237"/>
      <c r="D184" s="238"/>
      <c r="E184" s="237"/>
      <c r="F184" s="237"/>
      <c r="G184" s="19"/>
      <c r="H184" s="19"/>
      <c r="I184" s="19"/>
      <c r="J184" s="67"/>
      <c r="K184" s="67"/>
      <c r="L184" s="67"/>
      <c r="M184" s="67"/>
    </row>
    <row r="185" spans="1:13" x14ac:dyDescent="0.35">
      <c r="A185" s="237"/>
      <c r="B185" s="237"/>
      <c r="C185" s="237"/>
      <c r="D185" s="238"/>
      <c r="E185" s="237"/>
      <c r="F185" s="237"/>
      <c r="G185" s="19"/>
      <c r="H185" s="19"/>
      <c r="I185" s="19"/>
      <c r="J185" s="67"/>
      <c r="K185" s="67"/>
      <c r="L185" s="67"/>
      <c r="M185" s="67"/>
    </row>
    <row r="186" spans="1:13" x14ac:dyDescent="0.35">
      <c r="A186" s="237"/>
      <c r="B186" s="237"/>
      <c r="C186" s="237"/>
      <c r="D186" s="238"/>
      <c r="E186" s="237"/>
      <c r="F186" s="237"/>
      <c r="G186" s="19"/>
      <c r="H186" s="19"/>
      <c r="I186" s="19"/>
      <c r="J186" s="67"/>
      <c r="K186" s="67"/>
      <c r="L186" s="67"/>
      <c r="M186" s="67"/>
    </row>
    <row r="187" spans="1:13" x14ac:dyDescent="0.35">
      <c r="A187" s="237"/>
      <c r="B187" s="237"/>
      <c r="C187" s="237"/>
      <c r="D187" s="238"/>
      <c r="E187" s="237"/>
      <c r="F187" s="237"/>
      <c r="G187" s="19"/>
      <c r="H187" s="19"/>
      <c r="I187" s="19"/>
      <c r="J187" s="67"/>
      <c r="K187" s="67"/>
      <c r="L187" s="67"/>
      <c r="M187" s="67"/>
    </row>
    <row r="188" spans="1:13" x14ac:dyDescent="0.35">
      <c r="A188" s="237"/>
      <c r="B188" s="237"/>
      <c r="C188" s="237"/>
      <c r="D188" s="238"/>
      <c r="E188" s="237"/>
      <c r="F188" s="237"/>
      <c r="G188" s="19"/>
      <c r="H188" s="19"/>
      <c r="I188" s="19"/>
      <c r="J188" s="67"/>
      <c r="K188" s="67"/>
      <c r="L188" s="67"/>
      <c r="M188" s="67"/>
    </row>
    <row r="189" spans="1:13" x14ac:dyDescent="0.35">
      <c r="A189" s="237"/>
      <c r="B189" s="237"/>
      <c r="C189" s="237"/>
      <c r="D189" s="238"/>
      <c r="E189" s="237"/>
      <c r="F189" s="237"/>
      <c r="G189" s="19"/>
      <c r="H189" s="19"/>
      <c r="I189" s="19"/>
      <c r="J189" s="67"/>
      <c r="K189" s="67"/>
      <c r="L189" s="67"/>
      <c r="M189" s="67"/>
    </row>
    <row r="190" spans="1:13" x14ac:dyDescent="0.35">
      <c r="A190" s="237"/>
      <c r="B190" s="237"/>
      <c r="C190" s="237"/>
      <c r="D190" s="238"/>
      <c r="E190" s="237"/>
      <c r="F190" s="237"/>
      <c r="G190" s="19"/>
      <c r="H190" s="19"/>
      <c r="I190" s="19"/>
      <c r="J190" s="67"/>
      <c r="K190" s="67"/>
      <c r="L190" s="67"/>
      <c r="M190" s="67"/>
    </row>
    <row r="191" spans="1:13" x14ac:dyDescent="0.35">
      <c r="A191" s="237"/>
      <c r="B191" s="237"/>
      <c r="C191" s="237"/>
      <c r="D191" s="238"/>
      <c r="E191" s="237"/>
      <c r="F191" s="237"/>
      <c r="G191" s="19"/>
      <c r="H191" s="19"/>
      <c r="I191" s="19"/>
      <c r="J191" s="67"/>
      <c r="K191" s="67"/>
      <c r="L191" s="67"/>
      <c r="M191" s="67"/>
    </row>
    <row r="192" spans="1:13" x14ac:dyDescent="0.35">
      <c r="A192" s="237"/>
      <c r="B192" s="237"/>
      <c r="C192" s="237"/>
      <c r="D192" s="238"/>
      <c r="E192" s="237"/>
      <c r="F192" s="237"/>
      <c r="G192" s="19"/>
      <c r="H192" s="19"/>
      <c r="I192" s="19"/>
      <c r="J192" s="67"/>
      <c r="K192" s="67"/>
      <c r="L192" s="67"/>
      <c r="M192" s="67"/>
    </row>
    <row r="193" spans="1:13" x14ac:dyDescent="0.35">
      <c r="A193" s="237"/>
      <c r="B193" s="237"/>
      <c r="C193" s="237"/>
      <c r="D193" s="238"/>
      <c r="E193" s="237"/>
      <c r="F193" s="237"/>
      <c r="G193" s="19"/>
      <c r="H193" s="19"/>
      <c r="I193" s="19"/>
      <c r="J193" s="67"/>
      <c r="K193" s="67"/>
      <c r="L193" s="67"/>
      <c r="M193" s="67"/>
    </row>
    <row r="194" spans="1:13" x14ac:dyDescent="0.35">
      <c r="A194" s="237"/>
      <c r="B194" s="237"/>
      <c r="C194" s="237"/>
      <c r="D194" s="238"/>
      <c r="E194" s="237"/>
      <c r="F194" s="237"/>
      <c r="G194" s="19"/>
      <c r="H194" s="19"/>
      <c r="I194" s="19"/>
      <c r="J194" s="67"/>
      <c r="K194" s="67"/>
      <c r="L194" s="67"/>
      <c r="M194" s="67"/>
    </row>
    <row r="195" spans="1:13" x14ac:dyDescent="0.35">
      <c r="A195" s="237"/>
      <c r="B195" s="237"/>
      <c r="C195" s="237"/>
      <c r="D195" s="238"/>
      <c r="E195" s="237"/>
      <c r="F195" s="237"/>
      <c r="G195" s="19"/>
      <c r="H195" s="19"/>
      <c r="I195" s="19"/>
      <c r="J195" s="67"/>
      <c r="K195" s="67"/>
      <c r="L195" s="67"/>
      <c r="M195" s="67"/>
    </row>
    <row r="196" spans="1:13" x14ac:dyDescent="0.35">
      <c r="A196" s="237"/>
      <c r="B196" s="237"/>
      <c r="C196" s="237"/>
      <c r="D196" s="238"/>
      <c r="E196" s="237"/>
      <c r="F196" s="237"/>
      <c r="G196" s="19"/>
      <c r="H196" s="19"/>
      <c r="I196" s="19"/>
      <c r="J196" s="67"/>
      <c r="K196" s="67"/>
      <c r="L196" s="67"/>
      <c r="M196" s="67"/>
    </row>
    <row r="197" spans="1:13" x14ac:dyDescent="0.35">
      <c r="A197" s="237"/>
      <c r="B197" s="237"/>
      <c r="C197" s="237"/>
      <c r="D197" s="238"/>
      <c r="E197" s="237"/>
      <c r="F197" s="237"/>
      <c r="G197" s="19"/>
      <c r="H197" s="19"/>
      <c r="I197" s="19"/>
      <c r="J197" s="67"/>
      <c r="K197" s="67"/>
      <c r="L197" s="67"/>
      <c r="M197" s="67"/>
    </row>
    <row r="198" spans="1:13" x14ac:dyDescent="0.35">
      <c r="A198" s="237"/>
      <c r="B198" s="237"/>
      <c r="C198" s="237"/>
      <c r="D198" s="238"/>
      <c r="E198" s="237"/>
      <c r="F198" s="237"/>
      <c r="G198" s="19"/>
      <c r="H198" s="19"/>
      <c r="I198" s="19"/>
      <c r="J198" s="67"/>
      <c r="K198" s="67"/>
      <c r="L198" s="67"/>
      <c r="M198" s="67"/>
    </row>
    <row r="199" spans="1:13" x14ac:dyDescent="0.35">
      <c r="A199" s="237"/>
      <c r="B199" s="237"/>
      <c r="C199" s="237"/>
      <c r="D199" s="238"/>
      <c r="E199" s="237"/>
      <c r="F199" s="237"/>
      <c r="G199" s="19"/>
      <c r="H199" s="19"/>
      <c r="I199" s="19"/>
      <c r="J199" s="67"/>
      <c r="K199" s="67"/>
      <c r="L199" s="67"/>
      <c r="M199" s="67"/>
    </row>
    <row r="200" spans="1:13" x14ac:dyDescent="0.35">
      <c r="A200" s="237"/>
      <c r="B200" s="237"/>
      <c r="C200" s="237"/>
      <c r="D200" s="238"/>
      <c r="E200" s="237"/>
      <c r="F200" s="237"/>
      <c r="G200" s="19"/>
      <c r="H200" s="19"/>
      <c r="I200" s="19"/>
      <c r="J200" s="67"/>
      <c r="K200" s="67"/>
      <c r="L200" s="67"/>
      <c r="M200" s="67"/>
    </row>
    <row r="201" spans="1:13" x14ac:dyDescent="0.35">
      <c r="A201" s="237"/>
      <c r="B201" s="237"/>
      <c r="C201" s="237"/>
      <c r="D201" s="238"/>
      <c r="E201" s="237"/>
      <c r="F201" s="237"/>
      <c r="G201" s="19"/>
      <c r="H201" s="19"/>
      <c r="I201" s="19"/>
      <c r="J201" s="67"/>
      <c r="K201" s="67"/>
      <c r="L201" s="67"/>
      <c r="M201" s="67"/>
    </row>
    <row r="202" spans="1:13" x14ac:dyDescent="0.35">
      <c r="A202" s="237"/>
      <c r="B202" s="237"/>
      <c r="C202" s="237"/>
      <c r="D202" s="238"/>
      <c r="E202" s="237"/>
      <c r="F202" s="237"/>
      <c r="G202" s="19"/>
      <c r="H202" s="19"/>
      <c r="I202" s="19"/>
      <c r="J202" s="67"/>
      <c r="K202" s="67"/>
      <c r="L202" s="67"/>
      <c r="M202" s="67"/>
    </row>
    <row r="203" spans="1:13" x14ac:dyDescent="0.35">
      <c r="A203" s="237"/>
      <c r="B203" s="237"/>
      <c r="C203" s="237"/>
      <c r="D203" s="238"/>
      <c r="E203" s="237"/>
      <c r="F203" s="237"/>
      <c r="G203" s="19"/>
      <c r="H203" s="19"/>
      <c r="I203" s="19"/>
      <c r="J203" s="67"/>
      <c r="K203" s="67"/>
      <c r="L203" s="67"/>
      <c r="M203" s="67"/>
    </row>
    <row r="204" spans="1:13" x14ac:dyDescent="0.35">
      <c r="A204" s="237"/>
      <c r="B204" s="237"/>
      <c r="C204" s="237"/>
      <c r="D204" s="238"/>
      <c r="E204" s="237"/>
      <c r="F204" s="237"/>
      <c r="G204" s="19"/>
      <c r="H204" s="19"/>
      <c r="I204" s="19"/>
      <c r="J204" s="67"/>
      <c r="K204" s="67"/>
      <c r="L204" s="67"/>
      <c r="M204" s="67"/>
    </row>
    <row r="205" spans="1:13" x14ac:dyDescent="0.35">
      <c r="A205" s="237"/>
      <c r="B205" s="237"/>
      <c r="C205" s="237"/>
      <c r="D205" s="238"/>
      <c r="E205" s="237"/>
      <c r="F205" s="237"/>
      <c r="G205" s="19"/>
      <c r="H205" s="19"/>
      <c r="I205" s="19"/>
      <c r="J205" s="67"/>
      <c r="K205" s="67"/>
      <c r="L205" s="67"/>
      <c r="M205" s="67"/>
    </row>
    <row r="206" spans="1:13" x14ac:dyDescent="0.35">
      <c r="A206" s="237"/>
      <c r="B206" s="237"/>
      <c r="C206" s="237"/>
      <c r="D206" s="238"/>
      <c r="E206" s="237"/>
      <c r="F206" s="237"/>
      <c r="G206" s="19"/>
      <c r="H206" s="19"/>
      <c r="I206" s="19"/>
      <c r="J206" s="67"/>
      <c r="K206" s="67"/>
      <c r="L206" s="67"/>
      <c r="M206" s="67"/>
    </row>
    <row r="207" spans="1:13" x14ac:dyDescent="0.35">
      <c r="A207" s="237"/>
      <c r="B207" s="237"/>
      <c r="C207" s="237"/>
      <c r="D207" s="238"/>
      <c r="E207" s="237"/>
      <c r="F207" s="237"/>
      <c r="G207" s="19"/>
      <c r="H207" s="19"/>
      <c r="I207" s="19"/>
      <c r="J207" s="67"/>
      <c r="K207" s="67"/>
      <c r="L207" s="67"/>
      <c r="M207" s="67"/>
    </row>
    <row r="208" spans="1:13" x14ac:dyDescent="0.35">
      <c r="A208" s="237"/>
      <c r="B208" s="237"/>
      <c r="C208" s="237"/>
      <c r="D208" s="238"/>
      <c r="E208" s="237"/>
      <c r="F208" s="237"/>
      <c r="G208" s="19"/>
      <c r="H208" s="19"/>
      <c r="I208" s="19"/>
      <c r="J208" s="67"/>
      <c r="K208" s="67"/>
      <c r="L208" s="67"/>
      <c r="M208" s="67"/>
    </row>
    <row r="209" spans="1:13" x14ac:dyDescent="0.35">
      <c r="A209" s="237"/>
      <c r="B209" s="237"/>
      <c r="C209" s="237"/>
      <c r="D209" s="238"/>
      <c r="E209" s="237"/>
      <c r="F209" s="237"/>
      <c r="G209" s="19"/>
      <c r="H209" s="19"/>
      <c r="I209" s="19"/>
      <c r="J209" s="67"/>
      <c r="K209" s="67"/>
      <c r="L209" s="67"/>
      <c r="M209" s="67"/>
    </row>
    <row r="210" spans="1:13" x14ac:dyDescent="0.35">
      <c r="A210" s="237"/>
      <c r="B210" s="237"/>
      <c r="C210" s="237"/>
      <c r="D210" s="238"/>
      <c r="E210" s="237"/>
      <c r="F210" s="237"/>
      <c r="G210" s="19"/>
      <c r="H210" s="19"/>
      <c r="I210" s="19"/>
      <c r="J210" s="67"/>
      <c r="K210" s="67"/>
      <c r="L210" s="67"/>
      <c r="M210" s="67"/>
    </row>
    <row r="211" spans="1:13" x14ac:dyDescent="0.35">
      <c r="A211" s="237"/>
      <c r="B211" s="237"/>
      <c r="C211" s="237"/>
      <c r="D211" s="238"/>
      <c r="E211" s="237"/>
      <c r="F211" s="237"/>
      <c r="G211" s="19"/>
      <c r="H211" s="19"/>
      <c r="I211" s="19"/>
      <c r="J211" s="67"/>
      <c r="K211" s="67"/>
      <c r="L211" s="67"/>
      <c r="M211" s="67"/>
    </row>
    <row r="212" spans="1:13" x14ac:dyDescent="0.35">
      <c r="A212" s="237"/>
      <c r="B212" s="237"/>
      <c r="C212" s="237"/>
      <c r="D212" s="238"/>
      <c r="E212" s="237"/>
      <c r="F212" s="237"/>
      <c r="G212" s="19"/>
      <c r="H212" s="19"/>
      <c r="I212" s="19"/>
      <c r="J212" s="67"/>
      <c r="K212" s="67"/>
      <c r="L212" s="67"/>
      <c r="M212" s="67"/>
    </row>
    <row r="213" spans="1:13" x14ac:dyDescent="0.35">
      <c r="A213" s="237"/>
      <c r="B213" s="237"/>
      <c r="C213" s="237"/>
      <c r="D213" s="238"/>
      <c r="E213" s="237"/>
      <c r="F213" s="237"/>
      <c r="G213" s="19"/>
      <c r="H213" s="19"/>
      <c r="I213" s="19"/>
      <c r="J213" s="67"/>
      <c r="K213" s="67"/>
      <c r="L213" s="67"/>
      <c r="M213" s="67"/>
    </row>
    <row r="214" spans="1:13" x14ac:dyDescent="0.35">
      <c r="A214" s="237"/>
      <c r="B214" s="237"/>
      <c r="C214" s="237"/>
      <c r="D214" s="238"/>
      <c r="E214" s="237"/>
      <c r="F214" s="237"/>
      <c r="G214" s="19"/>
      <c r="H214" s="19"/>
      <c r="I214" s="19"/>
      <c r="J214" s="67"/>
      <c r="K214" s="67"/>
      <c r="L214" s="67"/>
      <c r="M214" s="67"/>
    </row>
    <row r="215" spans="1:13" x14ac:dyDescent="0.35">
      <c r="A215" s="237"/>
      <c r="B215" s="237"/>
      <c r="C215" s="237"/>
      <c r="D215" s="238"/>
      <c r="E215" s="237"/>
      <c r="F215" s="237"/>
      <c r="G215" s="19"/>
      <c r="H215" s="19"/>
      <c r="I215" s="19"/>
      <c r="J215" s="67"/>
      <c r="K215" s="67"/>
      <c r="L215" s="67"/>
      <c r="M215" s="67"/>
    </row>
    <row r="216" spans="1:13" x14ac:dyDescent="0.35">
      <c r="A216" s="237"/>
      <c r="B216" s="237"/>
      <c r="C216" s="237"/>
      <c r="D216" s="238"/>
      <c r="E216" s="237"/>
      <c r="F216" s="237"/>
      <c r="G216" s="19"/>
      <c r="H216" s="19"/>
      <c r="I216" s="19"/>
      <c r="J216" s="67"/>
      <c r="K216" s="67"/>
      <c r="L216" s="67"/>
      <c r="M216" s="67"/>
    </row>
    <row r="217" spans="1:13" x14ac:dyDescent="0.35">
      <c r="A217" s="237"/>
      <c r="B217" s="237"/>
      <c r="C217" s="237"/>
      <c r="D217" s="238"/>
      <c r="E217" s="237"/>
      <c r="F217" s="237"/>
      <c r="G217" s="19"/>
      <c r="H217" s="19"/>
      <c r="I217" s="19"/>
      <c r="J217" s="67"/>
      <c r="K217" s="67"/>
      <c r="L217" s="67"/>
      <c r="M217" s="67"/>
    </row>
    <row r="218" spans="1:13" x14ac:dyDescent="0.35">
      <c r="A218" s="237"/>
      <c r="B218" s="237"/>
      <c r="C218" s="237"/>
      <c r="D218" s="238"/>
      <c r="E218" s="237"/>
      <c r="F218" s="237"/>
      <c r="G218" s="19"/>
      <c r="H218" s="19"/>
      <c r="I218" s="19"/>
      <c r="J218" s="67"/>
      <c r="K218" s="67"/>
      <c r="L218" s="67"/>
      <c r="M218" s="67"/>
    </row>
    <row r="219" spans="1:13" x14ac:dyDescent="0.35">
      <c r="A219" s="237"/>
      <c r="B219" s="237"/>
      <c r="C219" s="237"/>
      <c r="D219" s="238"/>
      <c r="E219" s="237"/>
      <c r="F219" s="237"/>
      <c r="G219" s="19"/>
      <c r="H219" s="19"/>
      <c r="I219" s="19"/>
      <c r="J219" s="67"/>
      <c r="K219" s="67"/>
      <c r="L219" s="67"/>
      <c r="M219" s="67"/>
    </row>
    <row r="220" spans="1:13" x14ac:dyDescent="0.35">
      <c r="A220" s="237"/>
      <c r="B220" s="237"/>
      <c r="C220" s="237"/>
      <c r="D220" s="238"/>
      <c r="E220" s="237"/>
      <c r="F220" s="237"/>
      <c r="G220" s="19"/>
      <c r="H220" s="19"/>
      <c r="I220" s="19"/>
      <c r="J220" s="67"/>
      <c r="K220" s="67"/>
      <c r="L220" s="67"/>
      <c r="M220" s="67"/>
    </row>
    <row r="221" spans="1:13" x14ac:dyDescent="0.35">
      <c r="A221" s="237"/>
      <c r="B221" s="237"/>
      <c r="C221" s="237"/>
      <c r="D221" s="238"/>
      <c r="E221" s="237"/>
      <c r="F221" s="237"/>
      <c r="G221" s="19"/>
      <c r="H221" s="19"/>
      <c r="I221" s="19"/>
      <c r="J221" s="67"/>
      <c r="K221" s="67"/>
      <c r="L221" s="67"/>
      <c r="M221" s="67"/>
    </row>
    <row r="222" spans="1:13" x14ac:dyDescent="0.35">
      <c r="A222" s="237"/>
      <c r="B222" s="237"/>
      <c r="C222" s="237"/>
      <c r="D222" s="238"/>
      <c r="E222" s="237"/>
      <c r="F222" s="237"/>
      <c r="G222" s="19"/>
      <c r="H222" s="19"/>
      <c r="I222" s="19"/>
      <c r="J222" s="67"/>
      <c r="K222" s="67"/>
      <c r="L222" s="67"/>
      <c r="M222" s="67"/>
    </row>
    <row r="223" spans="1:13" x14ac:dyDescent="0.35">
      <c r="A223" s="237"/>
      <c r="B223" s="237"/>
      <c r="C223" s="237"/>
      <c r="D223" s="238"/>
      <c r="E223" s="237"/>
      <c r="F223" s="237"/>
      <c r="G223" s="19"/>
      <c r="H223" s="19"/>
      <c r="I223" s="19"/>
      <c r="J223" s="67"/>
      <c r="K223" s="67"/>
      <c r="L223" s="67"/>
      <c r="M223" s="67"/>
    </row>
    <row r="224" spans="1:13" x14ac:dyDescent="0.35">
      <c r="A224" s="237"/>
      <c r="B224" s="237"/>
      <c r="C224" s="237"/>
      <c r="D224" s="238"/>
      <c r="E224" s="237"/>
      <c r="F224" s="237"/>
      <c r="G224" s="19"/>
      <c r="H224" s="19"/>
      <c r="I224" s="19"/>
      <c r="J224" s="67"/>
      <c r="K224" s="67"/>
      <c r="L224" s="67"/>
      <c r="M224" s="67"/>
    </row>
    <row r="225" spans="1:13" x14ac:dyDescent="0.35">
      <c r="A225" s="237"/>
      <c r="B225" s="237"/>
      <c r="C225" s="237"/>
      <c r="D225" s="238"/>
      <c r="E225" s="237"/>
      <c r="F225" s="237"/>
      <c r="G225" s="19"/>
      <c r="H225" s="19"/>
      <c r="I225" s="19"/>
      <c r="J225" s="67"/>
      <c r="K225" s="67"/>
      <c r="L225" s="67"/>
      <c r="M225" s="67"/>
    </row>
    <row r="226" spans="1:13" x14ac:dyDescent="0.35">
      <c r="A226" s="237"/>
      <c r="B226" s="237"/>
      <c r="C226" s="237"/>
      <c r="D226" s="238"/>
      <c r="E226" s="237"/>
      <c r="F226" s="237"/>
      <c r="G226" s="19"/>
      <c r="H226" s="19"/>
      <c r="I226" s="19"/>
      <c r="J226" s="67"/>
      <c r="K226" s="67"/>
      <c r="L226" s="67"/>
      <c r="M226" s="67"/>
    </row>
    <row r="227" spans="1:13" x14ac:dyDescent="0.35">
      <c r="A227" s="237"/>
      <c r="B227" s="237"/>
      <c r="C227" s="237"/>
      <c r="D227" s="238"/>
      <c r="E227" s="237"/>
      <c r="F227" s="237"/>
      <c r="G227" s="19"/>
      <c r="H227" s="19"/>
      <c r="I227" s="19"/>
      <c r="J227" s="67"/>
      <c r="K227" s="67"/>
      <c r="L227" s="67"/>
      <c r="M227" s="67"/>
    </row>
    <row r="228" spans="1:13" x14ac:dyDescent="0.35">
      <c r="A228" s="237"/>
      <c r="B228" s="237"/>
      <c r="C228" s="237"/>
      <c r="D228" s="238"/>
      <c r="E228" s="237"/>
      <c r="F228" s="237"/>
      <c r="G228" s="19"/>
      <c r="H228" s="19"/>
      <c r="I228" s="19"/>
      <c r="J228" s="67"/>
      <c r="K228" s="67"/>
      <c r="L228" s="67"/>
      <c r="M228" s="67"/>
    </row>
    <row r="229" spans="1:13" x14ac:dyDescent="0.35">
      <c r="A229" s="237"/>
      <c r="B229" s="237"/>
      <c r="C229" s="237"/>
      <c r="D229" s="238"/>
      <c r="E229" s="237"/>
      <c r="F229" s="237"/>
      <c r="G229" s="19"/>
      <c r="H229" s="19"/>
      <c r="I229" s="19"/>
      <c r="J229" s="67"/>
      <c r="K229" s="67"/>
      <c r="L229" s="67"/>
      <c r="M229" s="67"/>
    </row>
    <row r="230" spans="1:13" x14ac:dyDescent="0.35">
      <c r="A230" s="237"/>
      <c r="B230" s="237"/>
      <c r="C230" s="237"/>
      <c r="D230" s="238"/>
      <c r="E230" s="237"/>
      <c r="F230" s="237"/>
      <c r="G230" s="19"/>
      <c r="H230" s="19"/>
      <c r="I230" s="19"/>
      <c r="J230" s="67"/>
      <c r="K230" s="67"/>
      <c r="L230" s="67"/>
      <c r="M230" s="67"/>
    </row>
    <row r="231" spans="1:13" x14ac:dyDescent="0.35">
      <c r="A231" s="237"/>
      <c r="B231" s="237"/>
      <c r="C231" s="237"/>
      <c r="D231" s="238"/>
      <c r="E231" s="237"/>
      <c r="F231" s="237"/>
      <c r="G231" s="19"/>
      <c r="H231" s="19"/>
      <c r="I231" s="19"/>
      <c r="J231" s="67"/>
      <c r="K231" s="67"/>
      <c r="L231" s="67"/>
      <c r="M231" s="67"/>
    </row>
    <row r="232" spans="1:13" x14ac:dyDescent="0.35">
      <c r="A232" s="237"/>
      <c r="B232" s="237"/>
      <c r="C232" s="237"/>
      <c r="D232" s="238"/>
      <c r="E232" s="237"/>
      <c r="F232" s="237"/>
      <c r="G232" s="19"/>
      <c r="H232" s="19"/>
      <c r="I232" s="19"/>
      <c r="J232" s="67"/>
      <c r="K232" s="67"/>
      <c r="L232" s="67"/>
      <c r="M232" s="67"/>
    </row>
    <row r="233" spans="1:13" x14ac:dyDescent="0.35">
      <c r="A233" s="237"/>
      <c r="B233" s="237"/>
      <c r="C233" s="237"/>
      <c r="D233" s="238"/>
      <c r="E233" s="237"/>
      <c r="F233" s="237"/>
      <c r="G233" s="19"/>
      <c r="H233" s="19"/>
      <c r="I233" s="19"/>
      <c r="J233" s="67"/>
      <c r="K233" s="67"/>
      <c r="L233" s="67"/>
      <c r="M233" s="67"/>
    </row>
    <row r="234" spans="1:13" x14ac:dyDescent="0.35">
      <c r="A234" s="237"/>
      <c r="B234" s="237"/>
      <c r="C234" s="237"/>
      <c r="D234" s="238"/>
      <c r="E234" s="237"/>
      <c r="F234" s="237"/>
      <c r="G234" s="19"/>
      <c r="H234" s="19"/>
      <c r="I234" s="19"/>
      <c r="J234" s="67"/>
      <c r="K234" s="67"/>
      <c r="L234" s="67"/>
      <c r="M234" s="67"/>
    </row>
    <row r="235" spans="1:13" x14ac:dyDescent="0.35">
      <c r="A235" s="237"/>
      <c r="B235" s="237"/>
      <c r="C235" s="237"/>
      <c r="D235" s="238"/>
      <c r="E235" s="237"/>
      <c r="F235" s="237"/>
      <c r="G235" s="19"/>
      <c r="H235" s="19"/>
      <c r="I235" s="19"/>
      <c r="J235" s="67"/>
      <c r="K235" s="67"/>
      <c r="L235" s="67"/>
      <c r="M235" s="67"/>
    </row>
    <row r="236" spans="1:13" x14ac:dyDescent="0.35">
      <c r="A236" s="237"/>
      <c r="B236" s="237"/>
      <c r="C236" s="237"/>
      <c r="D236" s="238"/>
      <c r="E236" s="237"/>
      <c r="F236" s="237"/>
      <c r="G236" s="19"/>
      <c r="H236" s="19"/>
      <c r="I236" s="19"/>
      <c r="J236" s="67"/>
      <c r="K236" s="67"/>
      <c r="L236" s="67"/>
      <c r="M236" s="67"/>
    </row>
    <row r="237" spans="1:13" x14ac:dyDescent="0.35">
      <c r="A237" s="237"/>
      <c r="B237" s="237"/>
      <c r="C237" s="237"/>
      <c r="D237" s="238"/>
      <c r="E237" s="237"/>
      <c r="F237" s="237"/>
      <c r="G237" s="19"/>
      <c r="H237" s="19"/>
      <c r="I237" s="19"/>
      <c r="J237" s="67"/>
      <c r="K237" s="67"/>
      <c r="L237" s="67"/>
      <c r="M237" s="67"/>
    </row>
    <row r="238" spans="1:13" x14ac:dyDescent="0.35">
      <c r="A238" s="237"/>
      <c r="B238" s="237"/>
      <c r="C238" s="237"/>
      <c r="D238" s="238"/>
      <c r="E238" s="237"/>
      <c r="F238" s="237"/>
      <c r="G238" s="19"/>
      <c r="H238" s="19"/>
      <c r="I238" s="19"/>
      <c r="J238" s="67"/>
      <c r="K238" s="67"/>
      <c r="L238" s="67"/>
      <c r="M238" s="67"/>
    </row>
    <row r="239" spans="1:13" x14ac:dyDescent="0.35">
      <c r="A239" s="237"/>
      <c r="B239" s="237"/>
      <c r="C239" s="237"/>
      <c r="D239" s="238"/>
      <c r="E239" s="237"/>
      <c r="F239" s="237"/>
      <c r="G239" s="19"/>
      <c r="H239" s="19"/>
      <c r="I239" s="19"/>
      <c r="J239" s="67"/>
      <c r="K239" s="67"/>
      <c r="L239" s="67"/>
      <c r="M239" s="67"/>
    </row>
    <row r="240" spans="1:13" x14ac:dyDescent="0.35">
      <c r="A240" s="237"/>
      <c r="B240" s="237"/>
      <c r="C240" s="237"/>
      <c r="D240" s="238"/>
      <c r="E240" s="237"/>
      <c r="F240" s="237"/>
      <c r="G240" s="19"/>
      <c r="H240" s="19"/>
      <c r="I240" s="19"/>
      <c r="J240" s="67"/>
      <c r="K240" s="67"/>
      <c r="L240" s="67"/>
      <c r="M240" s="67"/>
    </row>
    <row r="241" spans="1:13" x14ac:dyDescent="0.35">
      <c r="A241" s="237"/>
      <c r="B241" s="237"/>
      <c r="C241" s="237"/>
      <c r="D241" s="238"/>
      <c r="E241" s="237"/>
      <c r="F241" s="237"/>
      <c r="G241" s="19"/>
      <c r="H241" s="19"/>
      <c r="I241" s="19"/>
      <c r="J241" s="67"/>
      <c r="K241" s="67"/>
      <c r="L241" s="67"/>
      <c r="M241" s="67"/>
    </row>
    <row r="242" spans="1:13" x14ac:dyDescent="0.35">
      <c r="A242" s="237"/>
      <c r="B242" s="237"/>
      <c r="C242" s="237"/>
      <c r="D242" s="238"/>
      <c r="E242" s="237"/>
      <c r="F242" s="237"/>
      <c r="G242" s="19"/>
      <c r="H242" s="19"/>
      <c r="I242" s="19"/>
      <c r="J242" s="67"/>
      <c r="K242" s="67"/>
      <c r="L242" s="67"/>
      <c r="M242" s="67"/>
    </row>
    <row r="243" spans="1:13" x14ac:dyDescent="0.35">
      <c r="A243" s="237"/>
      <c r="B243" s="237"/>
      <c r="C243" s="237"/>
      <c r="D243" s="238"/>
      <c r="E243" s="237"/>
      <c r="F243" s="237"/>
      <c r="G243" s="19"/>
      <c r="H243" s="19"/>
      <c r="I243" s="19"/>
      <c r="J243" s="67"/>
      <c r="K243" s="67"/>
      <c r="L243" s="67"/>
      <c r="M243" s="67"/>
    </row>
    <row r="244" spans="1:13" x14ac:dyDescent="0.35">
      <c r="A244" s="237"/>
      <c r="B244" s="237"/>
      <c r="C244" s="237"/>
      <c r="D244" s="238"/>
      <c r="E244" s="237"/>
      <c r="F244" s="237"/>
      <c r="G244" s="19"/>
      <c r="H244" s="19"/>
      <c r="I244" s="19"/>
      <c r="J244" s="67"/>
      <c r="K244" s="67"/>
      <c r="L244" s="67"/>
      <c r="M244" s="67"/>
    </row>
    <row r="245" spans="1:13" x14ac:dyDescent="0.35">
      <c r="A245" s="237"/>
      <c r="B245" s="237"/>
      <c r="C245" s="237"/>
      <c r="D245" s="238"/>
      <c r="E245" s="237"/>
      <c r="F245" s="237"/>
      <c r="G245" s="19"/>
      <c r="H245" s="19"/>
      <c r="I245" s="19"/>
      <c r="J245" s="67"/>
      <c r="K245" s="67"/>
      <c r="L245" s="67"/>
      <c r="M245" s="67"/>
    </row>
    <row r="246" spans="1:13" x14ac:dyDescent="0.35">
      <c r="A246" s="237"/>
      <c r="B246" s="237"/>
      <c r="C246" s="237"/>
      <c r="D246" s="238"/>
      <c r="E246" s="237"/>
      <c r="F246" s="237"/>
      <c r="G246" s="19"/>
      <c r="H246" s="19"/>
      <c r="I246" s="19"/>
      <c r="J246" s="67"/>
      <c r="K246" s="67"/>
      <c r="L246" s="67"/>
      <c r="M246" s="67"/>
    </row>
    <row r="247" spans="1:13" x14ac:dyDescent="0.35">
      <c r="A247" s="237"/>
      <c r="B247" s="237"/>
      <c r="C247" s="237"/>
      <c r="D247" s="238"/>
      <c r="E247" s="237"/>
      <c r="F247" s="237"/>
      <c r="G247" s="19"/>
      <c r="H247" s="19"/>
      <c r="I247" s="19"/>
      <c r="J247" s="67"/>
      <c r="K247" s="67"/>
      <c r="L247" s="67"/>
      <c r="M247" s="67"/>
    </row>
    <row r="248" spans="1:13" x14ac:dyDescent="0.35">
      <c r="A248" s="237"/>
      <c r="B248" s="237"/>
      <c r="C248" s="237"/>
      <c r="D248" s="238"/>
      <c r="E248" s="237"/>
      <c r="F248" s="237"/>
      <c r="G248" s="19"/>
      <c r="H248" s="19"/>
      <c r="I248" s="19"/>
      <c r="J248" s="67"/>
      <c r="K248" s="67"/>
      <c r="L248" s="67"/>
      <c r="M248" s="67"/>
    </row>
    <row r="249" spans="1:13" x14ac:dyDescent="0.35">
      <c r="A249" s="237"/>
      <c r="B249" s="237"/>
      <c r="C249" s="237"/>
      <c r="D249" s="238"/>
      <c r="E249" s="237"/>
      <c r="F249" s="237"/>
      <c r="G249" s="19"/>
      <c r="H249" s="19"/>
      <c r="I249" s="19"/>
      <c r="J249" s="67"/>
      <c r="K249" s="67"/>
      <c r="L249" s="67"/>
      <c r="M249" s="67"/>
    </row>
    <row r="250" spans="1:13" x14ac:dyDescent="0.35">
      <c r="A250" s="237"/>
      <c r="B250" s="237"/>
      <c r="C250" s="237"/>
      <c r="D250" s="238"/>
      <c r="E250" s="237"/>
      <c r="F250" s="237"/>
      <c r="G250" s="19"/>
      <c r="H250" s="19"/>
      <c r="I250" s="19"/>
      <c r="J250" s="67"/>
      <c r="K250" s="67"/>
      <c r="L250" s="67"/>
      <c r="M250" s="67"/>
    </row>
    <row r="251" spans="1:13" x14ac:dyDescent="0.35">
      <c r="A251" s="237"/>
      <c r="B251" s="237"/>
      <c r="C251" s="237"/>
      <c r="D251" s="238"/>
      <c r="E251" s="237"/>
      <c r="F251" s="237"/>
      <c r="G251" s="19"/>
      <c r="H251" s="19"/>
      <c r="I251" s="19"/>
      <c r="J251" s="67"/>
      <c r="K251" s="67"/>
      <c r="L251" s="67"/>
      <c r="M251" s="67"/>
    </row>
    <row r="252" spans="1:13" x14ac:dyDescent="0.35">
      <c r="A252" s="237"/>
      <c r="B252" s="237"/>
      <c r="C252" s="237"/>
      <c r="D252" s="238"/>
      <c r="E252" s="237"/>
      <c r="F252" s="237"/>
      <c r="G252" s="19"/>
      <c r="H252" s="19"/>
      <c r="I252" s="19"/>
      <c r="J252" s="67"/>
      <c r="K252" s="67"/>
      <c r="L252" s="67"/>
      <c r="M252" s="67"/>
    </row>
    <row r="253" spans="1:13" x14ac:dyDescent="0.35">
      <c r="A253" s="237"/>
      <c r="B253" s="237"/>
      <c r="C253" s="237"/>
      <c r="D253" s="238"/>
      <c r="E253" s="237"/>
      <c r="F253" s="237"/>
      <c r="G253" s="19"/>
      <c r="H253" s="19"/>
      <c r="I253" s="19"/>
      <c r="J253" s="67"/>
      <c r="K253" s="67"/>
      <c r="L253" s="67"/>
      <c r="M253" s="67"/>
    </row>
    <row r="254" spans="1:13" x14ac:dyDescent="0.35">
      <c r="A254" s="237"/>
      <c r="B254" s="237"/>
      <c r="C254" s="237"/>
      <c r="D254" s="238"/>
      <c r="E254" s="237"/>
      <c r="F254" s="237"/>
      <c r="G254" s="19"/>
      <c r="H254" s="19"/>
      <c r="I254" s="19"/>
      <c r="J254" s="67"/>
      <c r="K254" s="67"/>
      <c r="L254" s="67"/>
      <c r="M254" s="67"/>
    </row>
    <row r="255" spans="1:13" x14ac:dyDescent="0.35">
      <c r="A255" s="237"/>
      <c r="B255" s="237"/>
      <c r="C255" s="237"/>
      <c r="D255" s="238"/>
      <c r="E255" s="237"/>
      <c r="F255" s="237"/>
      <c r="G255" s="19"/>
      <c r="H255" s="19"/>
      <c r="I255" s="19"/>
      <c r="J255" s="67"/>
      <c r="K255" s="67"/>
      <c r="L255" s="67"/>
      <c r="M255" s="67"/>
    </row>
    <row r="256" spans="1:13" x14ac:dyDescent="0.35">
      <c r="A256" s="237"/>
      <c r="B256" s="237"/>
      <c r="C256" s="237"/>
      <c r="D256" s="238"/>
      <c r="E256" s="237"/>
      <c r="F256" s="237"/>
      <c r="G256" s="19"/>
      <c r="H256" s="19"/>
      <c r="I256" s="19"/>
      <c r="J256" s="67"/>
      <c r="K256" s="67"/>
      <c r="L256" s="67"/>
      <c r="M256" s="67"/>
    </row>
    <row r="257" spans="1:13" x14ac:dyDescent="0.35">
      <c r="A257" s="237"/>
      <c r="B257" s="237"/>
      <c r="C257" s="237"/>
      <c r="D257" s="238"/>
      <c r="E257" s="237"/>
      <c r="F257" s="237"/>
      <c r="G257" s="19"/>
      <c r="H257" s="19"/>
      <c r="I257" s="19"/>
      <c r="J257" s="67"/>
      <c r="K257" s="67"/>
      <c r="L257" s="67"/>
      <c r="M257" s="67"/>
    </row>
    <row r="258" spans="1:13" x14ac:dyDescent="0.35">
      <c r="A258" s="237"/>
      <c r="B258" s="237"/>
      <c r="C258" s="237"/>
      <c r="D258" s="238"/>
      <c r="E258" s="237"/>
      <c r="F258" s="237"/>
      <c r="G258" s="19"/>
      <c r="H258" s="19"/>
      <c r="I258" s="19"/>
      <c r="J258" s="67"/>
      <c r="K258" s="67"/>
      <c r="L258" s="67"/>
      <c r="M258" s="67"/>
    </row>
    <row r="259" spans="1:13" x14ac:dyDescent="0.35">
      <c r="A259" s="237"/>
      <c r="B259" s="237"/>
      <c r="C259" s="237"/>
      <c r="D259" s="238"/>
      <c r="E259" s="237"/>
      <c r="F259" s="237"/>
      <c r="G259" s="19"/>
      <c r="H259" s="19"/>
      <c r="I259" s="19"/>
      <c r="J259" s="67"/>
      <c r="K259" s="67"/>
      <c r="L259" s="67"/>
      <c r="M259" s="67"/>
    </row>
    <row r="260" spans="1:13" x14ac:dyDescent="0.35">
      <c r="A260" s="237"/>
      <c r="B260" s="237"/>
      <c r="C260" s="237"/>
      <c r="D260" s="238"/>
      <c r="E260" s="237"/>
      <c r="F260" s="237"/>
      <c r="G260" s="19"/>
      <c r="H260" s="19"/>
      <c r="I260" s="19"/>
      <c r="J260" s="67"/>
      <c r="K260" s="67"/>
      <c r="L260" s="67"/>
      <c r="M260" s="67"/>
    </row>
    <row r="261" spans="1:13" x14ac:dyDescent="0.35">
      <c r="A261" s="237"/>
      <c r="B261" s="237"/>
      <c r="C261" s="237"/>
      <c r="D261" s="238"/>
      <c r="E261" s="237"/>
      <c r="F261" s="237"/>
      <c r="G261" s="19"/>
      <c r="H261" s="19"/>
      <c r="I261" s="19"/>
      <c r="J261" s="67"/>
      <c r="K261" s="67"/>
      <c r="L261" s="67"/>
      <c r="M261" s="67"/>
    </row>
    <row r="262" spans="1:13" x14ac:dyDescent="0.35">
      <c r="A262" s="237"/>
      <c r="B262" s="237"/>
      <c r="C262" s="237"/>
      <c r="D262" s="238"/>
      <c r="E262" s="237"/>
      <c r="F262" s="237"/>
      <c r="G262" s="19"/>
      <c r="H262" s="19"/>
      <c r="I262" s="19"/>
      <c r="J262" s="67"/>
      <c r="K262" s="67"/>
      <c r="L262" s="67"/>
      <c r="M262" s="67"/>
    </row>
    <row r="263" spans="1:13" x14ac:dyDescent="0.35">
      <c r="A263" s="237"/>
      <c r="B263" s="237"/>
      <c r="C263" s="237"/>
      <c r="D263" s="238"/>
      <c r="E263" s="237"/>
      <c r="F263" s="237"/>
      <c r="G263" s="19"/>
      <c r="H263" s="19"/>
      <c r="I263" s="19"/>
      <c r="J263" s="67"/>
      <c r="K263" s="67"/>
      <c r="L263" s="67"/>
      <c r="M263" s="67"/>
    </row>
    <row r="264" spans="1:13" x14ac:dyDescent="0.35">
      <c r="A264" s="237"/>
      <c r="B264" s="237"/>
      <c r="C264" s="237"/>
      <c r="D264" s="238"/>
      <c r="E264" s="237"/>
      <c r="F264" s="237"/>
      <c r="G264" s="19"/>
      <c r="H264" s="19"/>
      <c r="I264" s="19"/>
      <c r="J264" s="67"/>
      <c r="K264" s="67"/>
      <c r="L264" s="67"/>
      <c r="M264" s="67"/>
    </row>
    <row r="265" spans="1:13" x14ac:dyDescent="0.35">
      <c r="A265" s="237"/>
      <c r="B265" s="237"/>
      <c r="C265" s="237"/>
      <c r="D265" s="238"/>
      <c r="E265" s="237"/>
      <c r="F265" s="237"/>
      <c r="G265" s="19"/>
      <c r="H265" s="19"/>
      <c r="I265" s="19"/>
      <c r="J265" s="67"/>
      <c r="K265" s="67"/>
      <c r="L265" s="67"/>
      <c r="M265" s="67"/>
    </row>
    <row r="266" spans="1:13" x14ac:dyDescent="0.35">
      <c r="A266" s="237"/>
      <c r="B266" s="237"/>
      <c r="C266" s="237"/>
      <c r="D266" s="238"/>
      <c r="E266" s="237"/>
      <c r="F266" s="237"/>
      <c r="G266" s="19"/>
      <c r="H266" s="19"/>
      <c r="I266" s="19"/>
      <c r="J266" s="67"/>
      <c r="K266" s="67"/>
      <c r="L266" s="67"/>
      <c r="M266" s="67"/>
    </row>
    <row r="267" spans="1:13" x14ac:dyDescent="0.35">
      <c r="A267" s="237"/>
      <c r="B267" s="237"/>
      <c r="C267" s="237"/>
      <c r="D267" s="238"/>
      <c r="E267" s="237"/>
      <c r="F267" s="237"/>
      <c r="G267" s="19"/>
      <c r="H267" s="19"/>
      <c r="I267" s="19"/>
      <c r="J267" s="67"/>
      <c r="K267" s="67"/>
      <c r="L267" s="67"/>
      <c r="M267" s="67"/>
    </row>
    <row r="268" spans="1:13" x14ac:dyDescent="0.35">
      <c r="A268" s="237"/>
      <c r="B268" s="237"/>
      <c r="C268" s="237"/>
      <c r="D268" s="238"/>
      <c r="E268" s="237"/>
      <c r="F268" s="237"/>
      <c r="G268" s="19"/>
      <c r="H268" s="19"/>
      <c r="I268" s="19"/>
      <c r="J268" s="67"/>
      <c r="K268" s="67"/>
      <c r="L268" s="67"/>
      <c r="M268" s="67"/>
    </row>
    <row r="269" spans="1:13" x14ac:dyDescent="0.35">
      <c r="A269" s="237"/>
      <c r="B269" s="237"/>
      <c r="C269" s="237"/>
      <c r="D269" s="238"/>
      <c r="E269" s="237"/>
      <c r="F269" s="237"/>
      <c r="G269" s="237"/>
      <c r="H269" s="237"/>
      <c r="I269" s="237"/>
    </row>
    <row r="270" spans="1:13" x14ac:dyDescent="0.35">
      <c r="A270" s="237"/>
      <c r="B270" s="237"/>
      <c r="C270" s="237"/>
      <c r="D270" s="238"/>
      <c r="E270" s="237"/>
      <c r="F270" s="237"/>
      <c r="G270" s="237"/>
      <c r="H270" s="237"/>
      <c r="I270" s="237"/>
    </row>
    <row r="271" spans="1:13" x14ac:dyDescent="0.35">
      <c r="A271" s="237"/>
      <c r="B271" s="237"/>
      <c r="C271" s="237"/>
      <c r="D271" s="238"/>
      <c r="E271" s="237"/>
      <c r="F271" s="237"/>
      <c r="G271" s="237"/>
      <c r="H271" s="237"/>
      <c r="I271" s="237"/>
    </row>
    <row r="272" spans="1:13" x14ac:dyDescent="0.35">
      <c r="A272" s="237"/>
      <c r="B272" s="237"/>
      <c r="C272" s="237"/>
      <c r="D272" s="238"/>
      <c r="E272" s="237"/>
      <c r="F272" s="237"/>
      <c r="G272" s="237"/>
      <c r="H272" s="237"/>
      <c r="I272" s="237"/>
    </row>
    <row r="273" spans="1:9" x14ac:dyDescent="0.35">
      <c r="A273" s="237"/>
      <c r="B273" s="237"/>
      <c r="C273" s="237"/>
      <c r="D273" s="238"/>
      <c r="E273" s="237"/>
      <c r="F273" s="237"/>
      <c r="G273" s="237"/>
      <c r="H273" s="237"/>
      <c r="I273" s="237"/>
    </row>
    <row r="274" spans="1:9" x14ac:dyDescent="0.35">
      <c r="A274" s="237"/>
      <c r="B274" s="237"/>
      <c r="C274" s="237"/>
      <c r="D274" s="238"/>
      <c r="E274" s="237"/>
      <c r="F274" s="237"/>
      <c r="G274" s="237"/>
      <c r="H274" s="237"/>
      <c r="I274" s="237"/>
    </row>
    <row r="275" spans="1:9" x14ac:dyDescent="0.35">
      <c r="A275" s="237"/>
      <c r="B275" s="237"/>
      <c r="C275" s="237"/>
      <c r="D275" s="238"/>
      <c r="E275" s="237"/>
      <c r="F275" s="237"/>
      <c r="G275" s="237"/>
      <c r="H275" s="237"/>
      <c r="I275" s="237"/>
    </row>
    <row r="276" spans="1:9" x14ac:dyDescent="0.35">
      <c r="A276" s="237"/>
      <c r="B276" s="237"/>
      <c r="C276" s="237"/>
      <c r="D276" s="238"/>
      <c r="E276" s="237"/>
      <c r="F276" s="237"/>
      <c r="G276" s="237"/>
      <c r="H276" s="237"/>
      <c r="I276" s="237"/>
    </row>
    <row r="277" spans="1:9" x14ac:dyDescent="0.35">
      <c r="A277" s="237"/>
      <c r="B277" s="237"/>
      <c r="C277" s="237"/>
      <c r="D277" s="238"/>
      <c r="E277" s="237"/>
      <c r="F277" s="237"/>
      <c r="G277" s="237"/>
      <c r="H277" s="237"/>
      <c r="I277" s="237"/>
    </row>
    <row r="278" spans="1:9" x14ac:dyDescent="0.35">
      <c r="A278" s="237"/>
      <c r="B278" s="237"/>
      <c r="C278" s="237"/>
      <c r="D278" s="238"/>
      <c r="E278" s="237"/>
      <c r="F278" s="237"/>
      <c r="G278" s="237"/>
      <c r="H278" s="237"/>
      <c r="I278" s="237"/>
    </row>
    <row r="279" spans="1:9" x14ac:dyDescent="0.35">
      <c r="A279" s="237"/>
      <c r="B279" s="237"/>
      <c r="C279" s="237"/>
      <c r="D279" s="238"/>
      <c r="E279" s="237"/>
      <c r="F279" s="237"/>
      <c r="G279" s="237"/>
      <c r="H279" s="237"/>
      <c r="I279" s="237"/>
    </row>
    <row r="280" spans="1:9" x14ac:dyDescent="0.35">
      <c r="A280" s="237"/>
      <c r="B280" s="237"/>
      <c r="C280" s="237"/>
      <c r="D280" s="238"/>
      <c r="E280" s="237"/>
      <c r="F280" s="237"/>
      <c r="G280" s="237"/>
      <c r="H280" s="237"/>
      <c r="I280" s="237"/>
    </row>
    <row r="281" spans="1:9" x14ac:dyDescent="0.35">
      <c r="A281" s="237"/>
      <c r="B281" s="237"/>
      <c r="C281" s="237"/>
      <c r="D281" s="238"/>
      <c r="E281" s="237"/>
      <c r="F281" s="237"/>
      <c r="G281" s="237"/>
      <c r="H281" s="237"/>
      <c r="I281" s="237"/>
    </row>
    <row r="282" spans="1:9" x14ac:dyDescent="0.35">
      <c r="A282" s="237"/>
      <c r="B282" s="237"/>
      <c r="C282" s="237"/>
      <c r="D282" s="238"/>
      <c r="E282" s="237"/>
      <c r="F282" s="237"/>
      <c r="G282" s="237"/>
      <c r="H282" s="237"/>
      <c r="I282" s="237"/>
    </row>
    <row r="283" spans="1:9" x14ac:dyDescent="0.35">
      <c r="A283" s="237"/>
      <c r="B283" s="237"/>
      <c r="C283" s="237"/>
      <c r="D283" s="238"/>
      <c r="E283" s="237"/>
      <c r="F283" s="237"/>
      <c r="G283" s="237"/>
      <c r="H283" s="237"/>
      <c r="I283" s="237"/>
    </row>
    <row r="284" spans="1:9" x14ac:dyDescent="0.35">
      <c r="A284" s="237"/>
      <c r="B284" s="237"/>
      <c r="C284" s="237"/>
      <c r="D284" s="238"/>
      <c r="E284" s="237"/>
      <c r="F284" s="237"/>
      <c r="G284" s="237"/>
      <c r="H284" s="237"/>
      <c r="I284" s="237"/>
    </row>
    <row r="285" spans="1:9" x14ac:dyDescent="0.35">
      <c r="A285" s="237"/>
      <c r="B285" s="237"/>
      <c r="C285" s="237"/>
      <c r="D285" s="238"/>
      <c r="E285" s="237"/>
      <c r="F285" s="237"/>
      <c r="G285" s="237"/>
      <c r="H285" s="237"/>
      <c r="I285" s="237"/>
    </row>
    <row r="286" spans="1:9" x14ac:dyDescent="0.35">
      <c r="A286" s="237"/>
      <c r="B286" s="237"/>
      <c r="C286" s="237"/>
      <c r="D286" s="238"/>
      <c r="E286" s="237"/>
      <c r="F286" s="237"/>
      <c r="G286" s="237"/>
      <c r="H286" s="237"/>
      <c r="I286" s="237"/>
    </row>
    <row r="287" spans="1:9" x14ac:dyDescent="0.35">
      <c r="A287" s="237"/>
      <c r="B287" s="237"/>
      <c r="C287" s="237"/>
      <c r="D287" s="238"/>
      <c r="E287" s="237"/>
      <c r="F287" s="237"/>
      <c r="G287" s="237"/>
      <c r="H287" s="237"/>
      <c r="I287" s="237"/>
    </row>
    <row r="288" spans="1:9" x14ac:dyDescent="0.35">
      <c r="A288" s="237"/>
      <c r="B288" s="237"/>
      <c r="C288" s="237"/>
      <c r="D288" s="238"/>
      <c r="E288" s="237"/>
      <c r="F288" s="237"/>
      <c r="G288" s="237"/>
      <c r="H288" s="237"/>
      <c r="I288" s="237"/>
    </row>
    <row r="289" spans="1:9" x14ac:dyDescent="0.35">
      <c r="A289" s="237"/>
      <c r="B289" s="237"/>
      <c r="C289" s="237"/>
      <c r="D289" s="238"/>
      <c r="E289" s="237"/>
      <c r="F289" s="237"/>
      <c r="G289" s="237"/>
      <c r="H289" s="237"/>
      <c r="I289" s="237"/>
    </row>
    <row r="290" spans="1:9" x14ac:dyDescent="0.35">
      <c r="A290" s="237"/>
      <c r="B290" s="237"/>
      <c r="C290" s="237"/>
      <c r="D290" s="238"/>
      <c r="E290" s="237"/>
      <c r="F290" s="237"/>
      <c r="G290" s="237"/>
      <c r="H290" s="237"/>
      <c r="I290" s="237"/>
    </row>
    <row r="291" spans="1:9" x14ac:dyDescent="0.35">
      <c r="A291" s="237"/>
      <c r="B291" s="237"/>
      <c r="C291" s="237"/>
      <c r="D291" s="238"/>
      <c r="E291" s="237"/>
      <c r="F291" s="237"/>
      <c r="G291" s="237"/>
      <c r="H291" s="237"/>
      <c r="I291" s="237"/>
    </row>
    <row r="292" spans="1:9" x14ac:dyDescent="0.35">
      <c r="A292" s="237"/>
      <c r="B292" s="237"/>
      <c r="C292" s="237"/>
      <c r="D292" s="238"/>
      <c r="E292" s="237"/>
      <c r="F292" s="237"/>
      <c r="G292" s="237"/>
      <c r="H292" s="237"/>
      <c r="I292" s="237"/>
    </row>
    <row r="293" spans="1:9" x14ac:dyDescent="0.35">
      <c r="A293" s="237"/>
      <c r="B293" s="237"/>
      <c r="C293" s="237"/>
      <c r="D293" s="238"/>
      <c r="E293" s="237"/>
      <c r="F293" s="237"/>
      <c r="G293" s="237"/>
      <c r="H293" s="237"/>
      <c r="I293" s="237"/>
    </row>
    <row r="294" spans="1:9" x14ac:dyDescent="0.35">
      <c r="A294" s="237"/>
      <c r="B294" s="237"/>
      <c r="C294" s="237"/>
      <c r="D294" s="238"/>
      <c r="E294" s="237"/>
      <c r="F294" s="237"/>
      <c r="G294" s="237"/>
      <c r="H294" s="237"/>
      <c r="I294" s="237"/>
    </row>
    <row r="295" spans="1:9" x14ac:dyDescent="0.35">
      <c r="A295" s="237"/>
      <c r="B295" s="237"/>
      <c r="C295" s="237"/>
      <c r="D295" s="238"/>
      <c r="E295" s="237"/>
      <c r="F295" s="237"/>
      <c r="G295" s="237"/>
      <c r="H295" s="237"/>
      <c r="I295" s="237"/>
    </row>
    <row r="296" spans="1:9" x14ac:dyDescent="0.35">
      <c r="A296" s="237"/>
      <c r="B296" s="237"/>
      <c r="C296" s="237"/>
      <c r="D296" s="238"/>
      <c r="E296" s="237"/>
      <c r="F296" s="237"/>
      <c r="G296" s="237"/>
      <c r="H296" s="237"/>
      <c r="I296" s="237"/>
    </row>
    <row r="297" spans="1:9" x14ac:dyDescent="0.35">
      <c r="A297" s="237"/>
      <c r="B297" s="237"/>
      <c r="C297" s="237"/>
      <c r="D297" s="238"/>
      <c r="E297" s="237"/>
      <c r="F297" s="237"/>
      <c r="G297" s="237"/>
      <c r="H297" s="237"/>
      <c r="I297" s="237"/>
    </row>
    <row r="298" spans="1:9" x14ac:dyDescent="0.35">
      <c r="A298" s="237"/>
      <c r="B298" s="237"/>
      <c r="C298" s="237"/>
      <c r="D298" s="238"/>
      <c r="E298" s="237"/>
      <c r="F298" s="237"/>
      <c r="G298" s="237"/>
      <c r="H298" s="237"/>
      <c r="I298" s="237"/>
    </row>
    <row r="299" spans="1:9" x14ac:dyDescent="0.35">
      <c r="A299" s="237"/>
      <c r="B299" s="237"/>
      <c r="C299" s="237"/>
      <c r="D299" s="238"/>
      <c r="E299" s="237"/>
      <c r="F299" s="237"/>
      <c r="G299" s="237"/>
      <c r="H299" s="237"/>
      <c r="I299" s="237"/>
    </row>
    <row r="300" spans="1:9" x14ac:dyDescent="0.35">
      <c r="A300" s="237"/>
      <c r="B300" s="237"/>
      <c r="C300" s="237"/>
      <c r="D300" s="238"/>
      <c r="E300" s="237"/>
      <c r="F300" s="237"/>
      <c r="G300" s="237"/>
      <c r="H300" s="237"/>
      <c r="I300" s="237"/>
    </row>
    <row r="301" spans="1:9" x14ac:dyDescent="0.35">
      <c r="A301" s="237"/>
      <c r="B301" s="237"/>
      <c r="C301" s="237"/>
      <c r="D301" s="238"/>
      <c r="E301" s="237"/>
      <c r="F301" s="237"/>
      <c r="G301" s="237"/>
      <c r="H301" s="237"/>
      <c r="I301" s="237"/>
    </row>
    <row r="302" spans="1:9" x14ac:dyDescent="0.35">
      <c r="A302" s="237"/>
      <c r="B302" s="237"/>
      <c r="C302" s="237"/>
      <c r="D302" s="238"/>
      <c r="E302" s="237"/>
      <c r="F302" s="237"/>
      <c r="G302" s="237"/>
      <c r="H302" s="237"/>
      <c r="I302" s="237"/>
    </row>
    <row r="303" spans="1:9" x14ac:dyDescent="0.35">
      <c r="A303" s="237"/>
      <c r="B303" s="237"/>
      <c r="C303" s="237"/>
      <c r="D303" s="238"/>
      <c r="E303" s="237"/>
      <c r="F303" s="237"/>
      <c r="G303" s="237"/>
      <c r="H303" s="237"/>
      <c r="I303" s="237"/>
    </row>
    <row r="304" spans="1:9" x14ac:dyDescent="0.35">
      <c r="A304" s="237"/>
      <c r="B304" s="237"/>
      <c r="C304" s="237"/>
      <c r="D304" s="238"/>
      <c r="E304" s="237"/>
      <c r="F304" s="237"/>
      <c r="G304" s="237"/>
      <c r="H304" s="237"/>
      <c r="I304" s="237"/>
    </row>
    <row r="305" spans="1:9" x14ac:dyDescent="0.35">
      <c r="A305" s="237"/>
      <c r="B305" s="237"/>
      <c r="C305" s="237"/>
      <c r="D305" s="238"/>
      <c r="E305" s="237"/>
      <c r="F305" s="237"/>
      <c r="G305" s="237"/>
      <c r="H305" s="237"/>
      <c r="I305" s="237"/>
    </row>
    <row r="306" spans="1:9" x14ac:dyDescent="0.35">
      <c r="A306" s="237"/>
      <c r="B306" s="237"/>
      <c r="C306" s="237"/>
      <c r="D306" s="238"/>
      <c r="E306" s="237"/>
      <c r="F306" s="237"/>
      <c r="G306" s="237"/>
      <c r="H306" s="237"/>
      <c r="I306" s="237"/>
    </row>
    <row r="307" spans="1:9" x14ac:dyDescent="0.35">
      <c r="A307" s="237"/>
      <c r="B307" s="237"/>
      <c r="C307" s="237"/>
      <c r="D307" s="238"/>
      <c r="E307" s="237"/>
      <c r="F307" s="237"/>
      <c r="G307" s="237"/>
      <c r="H307" s="237"/>
      <c r="I307" s="237"/>
    </row>
    <row r="308" spans="1:9" x14ac:dyDescent="0.35">
      <c r="A308" s="237"/>
      <c r="B308" s="237"/>
      <c r="C308" s="237"/>
      <c r="D308" s="238"/>
      <c r="E308" s="237"/>
      <c r="F308" s="237"/>
      <c r="G308" s="237"/>
      <c r="H308" s="237"/>
      <c r="I308" s="237"/>
    </row>
    <row r="309" spans="1:9" x14ac:dyDescent="0.35">
      <c r="A309" s="237"/>
      <c r="B309" s="237"/>
      <c r="C309" s="237"/>
      <c r="D309" s="238"/>
      <c r="E309" s="237"/>
      <c r="F309" s="237"/>
      <c r="G309" s="237"/>
      <c r="H309" s="237"/>
      <c r="I309" s="237"/>
    </row>
    <row r="310" spans="1:9" x14ac:dyDescent="0.35">
      <c r="A310" s="237"/>
      <c r="B310" s="237"/>
      <c r="C310" s="237"/>
      <c r="D310" s="238"/>
      <c r="E310" s="237"/>
      <c r="F310" s="237"/>
      <c r="G310" s="237"/>
      <c r="H310" s="237"/>
      <c r="I310" s="237"/>
    </row>
    <row r="311" spans="1:9" x14ac:dyDescent="0.35">
      <c r="A311" s="237"/>
      <c r="B311" s="237"/>
      <c r="C311" s="237"/>
      <c r="D311" s="238"/>
      <c r="E311" s="237"/>
      <c r="F311" s="237"/>
      <c r="G311" s="237"/>
      <c r="H311" s="237"/>
      <c r="I311" s="237"/>
    </row>
    <row r="312" spans="1:9" x14ac:dyDescent="0.35">
      <c r="A312" s="237"/>
      <c r="B312" s="237"/>
      <c r="C312" s="237"/>
      <c r="D312" s="238"/>
      <c r="E312" s="237"/>
      <c r="F312" s="237"/>
      <c r="G312" s="237"/>
      <c r="H312" s="237"/>
      <c r="I312" s="237"/>
    </row>
    <row r="313" spans="1:9" x14ac:dyDescent="0.35">
      <c r="A313" s="237"/>
      <c r="B313" s="237"/>
      <c r="C313" s="237"/>
      <c r="D313" s="238"/>
      <c r="E313" s="237"/>
      <c r="F313" s="237"/>
      <c r="G313" s="237"/>
      <c r="H313" s="237"/>
      <c r="I313" s="237"/>
    </row>
    <row r="314" spans="1:9" x14ac:dyDescent="0.35">
      <c r="A314" s="237"/>
      <c r="B314" s="237"/>
      <c r="C314" s="237"/>
      <c r="D314" s="238"/>
      <c r="E314" s="237"/>
      <c r="F314" s="237"/>
      <c r="G314" s="237"/>
      <c r="H314" s="237"/>
      <c r="I314" s="237"/>
    </row>
    <row r="315" spans="1:9" x14ac:dyDescent="0.35">
      <c r="A315" s="237"/>
      <c r="B315" s="237"/>
      <c r="C315" s="237"/>
      <c r="D315" s="238"/>
      <c r="E315" s="237"/>
      <c r="F315" s="237"/>
      <c r="G315" s="237"/>
      <c r="H315" s="237"/>
      <c r="I315" s="237"/>
    </row>
    <row r="316" spans="1:9" x14ac:dyDescent="0.35">
      <c r="A316" s="237"/>
      <c r="B316" s="237"/>
      <c r="C316" s="237"/>
      <c r="D316" s="238"/>
      <c r="E316" s="237"/>
      <c r="F316" s="237"/>
      <c r="G316" s="237"/>
      <c r="H316" s="237"/>
      <c r="I316" s="237"/>
    </row>
    <row r="317" spans="1:9" x14ac:dyDescent="0.35">
      <c r="A317" s="237"/>
      <c r="B317" s="237"/>
      <c r="C317" s="237"/>
      <c r="D317" s="238"/>
      <c r="E317" s="237"/>
      <c r="F317" s="237"/>
      <c r="G317" s="237"/>
      <c r="H317" s="237"/>
      <c r="I317" s="237"/>
    </row>
    <row r="318" spans="1:9" x14ac:dyDescent="0.35">
      <c r="A318" s="237"/>
      <c r="B318" s="237"/>
      <c r="C318" s="237"/>
      <c r="D318" s="238"/>
      <c r="E318" s="237"/>
      <c r="F318" s="237"/>
      <c r="G318" s="237"/>
      <c r="H318" s="237"/>
      <c r="I318" s="237"/>
    </row>
    <row r="319" spans="1:9" x14ac:dyDescent="0.35">
      <c r="A319" s="237"/>
      <c r="B319" s="237"/>
      <c r="C319" s="237"/>
      <c r="D319" s="238"/>
      <c r="E319" s="237"/>
      <c r="F319" s="237"/>
      <c r="G319" s="237"/>
      <c r="H319" s="237"/>
      <c r="I319" s="237"/>
    </row>
    <row r="320" spans="1:9" x14ac:dyDescent="0.35">
      <c r="A320" s="237"/>
      <c r="B320" s="237"/>
      <c r="C320" s="237"/>
      <c r="D320" s="238"/>
      <c r="E320" s="237"/>
      <c r="F320" s="237"/>
      <c r="G320" s="237"/>
      <c r="H320" s="237"/>
      <c r="I320" s="237"/>
    </row>
    <row r="321" spans="1:9" x14ac:dyDescent="0.35">
      <c r="A321" s="237"/>
      <c r="B321" s="237"/>
      <c r="C321" s="237"/>
      <c r="D321" s="238"/>
      <c r="E321" s="237"/>
      <c r="F321" s="237"/>
      <c r="G321" s="237"/>
      <c r="H321" s="237"/>
      <c r="I321" s="237"/>
    </row>
    <row r="322" spans="1:9" x14ac:dyDescent="0.35">
      <c r="A322" s="237"/>
      <c r="B322" s="237"/>
      <c r="C322" s="237"/>
      <c r="D322" s="238"/>
      <c r="E322" s="237"/>
      <c r="F322" s="237"/>
      <c r="G322" s="237"/>
      <c r="H322" s="237"/>
      <c r="I322" s="237"/>
    </row>
    <row r="323" spans="1:9" x14ac:dyDescent="0.35">
      <c r="A323" s="237"/>
      <c r="B323" s="237"/>
      <c r="C323" s="237"/>
      <c r="D323" s="238"/>
      <c r="E323" s="237"/>
      <c r="F323" s="237"/>
      <c r="G323" s="237"/>
      <c r="H323" s="237"/>
      <c r="I323" s="237"/>
    </row>
    <row r="324" spans="1:9" x14ac:dyDescent="0.35">
      <c r="A324" s="237"/>
      <c r="B324" s="237"/>
      <c r="C324" s="237"/>
      <c r="D324" s="238"/>
      <c r="E324" s="237"/>
      <c r="F324" s="237"/>
      <c r="G324" s="237"/>
      <c r="H324" s="237"/>
      <c r="I324" s="237"/>
    </row>
    <row r="325" spans="1:9" x14ac:dyDescent="0.35">
      <c r="A325" s="237"/>
      <c r="B325" s="237"/>
      <c r="C325" s="237"/>
      <c r="D325" s="238"/>
      <c r="E325" s="237"/>
      <c r="F325" s="237"/>
      <c r="G325" s="237"/>
      <c r="H325" s="237"/>
      <c r="I325" s="237"/>
    </row>
    <row r="326" spans="1:9" x14ac:dyDescent="0.35">
      <c r="A326" s="237"/>
      <c r="B326" s="237"/>
      <c r="C326" s="237"/>
      <c r="D326" s="238"/>
      <c r="E326" s="237"/>
      <c r="F326" s="237"/>
      <c r="G326" s="237"/>
      <c r="H326" s="237"/>
      <c r="I326" s="237"/>
    </row>
    <row r="327" spans="1:9" x14ac:dyDescent="0.35">
      <c r="A327" s="237"/>
      <c r="B327" s="237"/>
      <c r="C327" s="237"/>
      <c r="D327" s="238"/>
      <c r="E327" s="237"/>
      <c r="F327" s="237"/>
      <c r="G327" s="237"/>
      <c r="H327" s="237"/>
      <c r="I327" s="237"/>
    </row>
    <row r="328" spans="1:9" x14ac:dyDescent="0.35">
      <c r="A328" s="237"/>
      <c r="B328" s="237"/>
      <c r="C328" s="237"/>
      <c r="D328" s="238"/>
      <c r="E328" s="237"/>
      <c r="F328" s="237"/>
      <c r="G328" s="237"/>
      <c r="H328" s="237"/>
      <c r="I328" s="237"/>
    </row>
    <row r="329" spans="1:9" x14ac:dyDescent="0.35">
      <c r="A329" s="237"/>
      <c r="B329" s="237"/>
      <c r="C329" s="237"/>
      <c r="D329" s="238"/>
      <c r="E329" s="237"/>
      <c r="F329" s="237"/>
      <c r="G329" s="237"/>
      <c r="H329" s="237"/>
      <c r="I329" s="237"/>
    </row>
    <row r="330" spans="1:9" x14ac:dyDescent="0.35">
      <c r="A330" s="237"/>
      <c r="B330" s="237"/>
      <c r="C330" s="237"/>
      <c r="D330" s="238"/>
      <c r="E330" s="237"/>
      <c r="F330" s="237"/>
      <c r="G330" s="237"/>
      <c r="H330" s="237"/>
      <c r="I330" s="237"/>
    </row>
    <row r="331" spans="1:9" x14ac:dyDescent="0.35">
      <c r="A331" s="237"/>
      <c r="B331" s="237"/>
      <c r="C331" s="237"/>
      <c r="D331" s="238"/>
      <c r="E331" s="237"/>
      <c r="F331" s="237"/>
      <c r="G331" s="237"/>
      <c r="H331" s="237"/>
      <c r="I331" s="237"/>
    </row>
    <row r="332" spans="1:9" x14ac:dyDescent="0.35">
      <c r="A332" s="237"/>
      <c r="B332" s="237"/>
      <c r="C332" s="237"/>
      <c r="D332" s="238"/>
      <c r="E332" s="237"/>
      <c r="F332" s="237"/>
      <c r="G332" s="237"/>
      <c r="H332" s="237"/>
      <c r="I332" s="237"/>
    </row>
  </sheetData>
  <mergeCells count="22">
    <mergeCell ref="O20:P20"/>
    <mergeCell ref="D21:D22"/>
    <mergeCell ref="O21:O22"/>
    <mergeCell ref="P21:P22"/>
    <mergeCell ref="A3:H3"/>
    <mergeCell ref="B10:I10"/>
    <mergeCell ref="B11:I11"/>
    <mergeCell ref="D14:K14"/>
    <mergeCell ref="G20:I20"/>
    <mergeCell ref="K20:M20"/>
    <mergeCell ref="G75:I75"/>
    <mergeCell ref="K75:M75"/>
    <mergeCell ref="O75:P75"/>
    <mergeCell ref="B55:D55"/>
    <mergeCell ref="B60:D60"/>
    <mergeCell ref="B65:I65"/>
    <mergeCell ref="B66:I66"/>
    <mergeCell ref="B110:D110"/>
    <mergeCell ref="B115:D115"/>
    <mergeCell ref="D76:D77"/>
    <mergeCell ref="O76:O77"/>
    <mergeCell ref="P76:P77"/>
  </mergeCells>
  <conditionalFormatting sqref="J124:M268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20:J122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20:G122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6 D23 D81 D78" xr:uid="{1ADF4AB6-1B86-4870-97A8-9FFC74AC92B6}">
      <formula1>"per 30 days, per kWh, per kW, per kVA"</formula1>
    </dataValidation>
    <dataValidation type="list" allowBlank="1" showInputMessage="1" showErrorMessage="1" sqref="D71 D16" xr:uid="{0566FDA5-FC94-4FF4-BD2C-52D0AD7CE6FE}">
      <formula1>"TOU, non-TOU"</formula1>
    </dataValidation>
    <dataValidation type="list" allowBlank="1" showInputMessage="1" showErrorMessage="1" prompt="Select Charge Unit - per 30 days, per kWh, per kW, per kVA." sqref="D37:D38 D40:D50 D92:D93 D95:D105 D86:D90 D82:D84 D79:D80 D31:D35 D27:D29 D24:D25" xr:uid="{6928CD2F-620D-4283-BF8F-123EB27F0DEC}">
      <formula1>"per 30 days, per kWh, per kW, per kVA"</formula1>
    </dataValidation>
    <dataValidation type="list" allowBlank="1" showInputMessage="1" showErrorMessage="1" sqref="E37:E38 E92:E93 E56 E61 E40:E51 E111 E116 E95:E106 E86:E90 E78:E84 E31:E35 E23:E29" xr:uid="{108C93D6-4DB9-47BA-A2FA-2CD74F22B5BB}">
      <formula1>#REF!</formula1>
    </dataValidation>
    <dataValidation type="list" allowBlank="1" showInputMessage="1" showErrorMessage="1" prompt="Select Charge Unit - monthly, per kWh, per kW" sqref="D56 D51 D61 D111 D106 D116" xr:uid="{5E0B152E-C42D-4B7D-B67C-3AC96D833BB3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7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rowBreaks count="1" manualBreakCount="1">
    <brk id="63" max="16" man="1"/>
  </rowBreaks>
  <colBreaks count="1" manualBreakCount="1">
    <brk id="1" min="9" max="11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71</xdr:row>
                    <xdr:rowOff>57150</xdr:rowOff>
                  </from>
                  <to>
                    <xdr:col>15</xdr:col>
                    <xdr:colOff>488950</xdr:colOff>
                    <xdr:row>73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552450</xdr:colOff>
                    <xdr:row>72</xdr:row>
                    <xdr:rowOff>31750</xdr:rowOff>
                  </from>
                  <to>
                    <xdr:col>10</xdr:col>
                    <xdr:colOff>171450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95250</xdr:rowOff>
                  </from>
                  <to>
                    <xdr:col>15</xdr:col>
                    <xdr:colOff>222250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19050</xdr:rowOff>
                  </from>
                  <to>
                    <xdr:col>10</xdr:col>
                    <xdr:colOff>69850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8EF2-5D1F-4627-9BFB-FEAE4B83612C}">
  <sheetPr>
    <pageSetUpPr fitToPage="1"/>
  </sheetPr>
  <dimension ref="A1:Q123"/>
  <sheetViews>
    <sheetView topLeftCell="A16" zoomScale="70" zoomScaleNormal="70" workbookViewId="0">
      <selection activeCell="N1" sqref="N1"/>
    </sheetView>
  </sheetViews>
  <sheetFormatPr defaultColWidth="9.26953125" defaultRowHeight="14.5" x14ac:dyDescent="0.35"/>
  <cols>
    <col min="1" max="1" width="1.7265625" style="228" customWidth="1"/>
    <col min="2" max="2" width="122.26953125" style="228" customWidth="1"/>
    <col min="3" max="3" width="1.54296875" style="228" customWidth="1"/>
    <col min="4" max="4" width="12.7265625" style="352" customWidth="1"/>
    <col min="5" max="5" width="1.7265625" style="228" customWidth="1"/>
    <col min="6" max="6" width="1.26953125" style="228" customWidth="1"/>
    <col min="7" max="8" width="13.54296875" style="228" customWidth="1"/>
    <col min="9" max="9" width="20.54296875" style="228" customWidth="1"/>
    <col min="10" max="10" width="0.7265625" style="228" customWidth="1"/>
    <col min="11" max="12" width="12.54296875" style="228" bestFit="1" customWidth="1"/>
    <col min="13" max="13" width="17.7265625" style="228" bestFit="1" customWidth="1"/>
    <col min="14" max="14" width="2.26953125" style="228" bestFit="1" customWidth="1"/>
    <col min="15" max="15" width="15.26953125" style="228" bestFit="1" customWidth="1"/>
    <col min="16" max="16" width="10.26953125" style="228" bestFit="1" customWidth="1"/>
    <col min="17" max="17" width="1.26953125" style="228" customWidth="1"/>
    <col min="18" max="16384" width="9.26953125" style="228"/>
  </cols>
  <sheetData>
    <row r="1" spans="1:17" s="229" customFormat="1" ht="20" x14ac:dyDescent="0.35">
      <c r="A1" s="437"/>
      <c r="B1" s="504"/>
      <c r="C1" s="504"/>
      <c r="D1" s="508"/>
      <c r="E1" s="504"/>
      <c r="F1" s="504"/>
      <c r="G1" s="504"/>
      <c r="H1" s="504"/>
      <c r="I1" s="437"/>
      <c r="J1" s="437"/>
      <c r="N1" s="229">
        <v>1</v>
      </c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J2" s="225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J3" s="225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J4" s="225"/>
    </row>
    <row r="5" spans="1:17" ht="15.5" x14ac:dyDescent="0.35">
      <c r="A5" s="225"/>
      <c r="B5" s="225"/>
      <c r="C5" s="233"/>
      <c r="D5" s="234"/>
      <c r="E5" s="233"/>
      <c r="F5" s="225"/>
      <c r="G5" s="225"/>
      <c r="H5" s="225"/>
      <c r="I5" s="225"/>
      <c r="J5" s="225"/>
      <c r="M5" s="4"/>
      <c r="N5" s="4"/>
      <c r="O5" s="4"/>
      <c r="P5" s="4"/>
      <c r="Q5" s="4"/>
    </row>
    <row r="6" spans="1:17" x14ac:dyDescent="0.35">
      <c r="A6" s="225"/>
      <c r="B6" s="225"/>
      <c r="C6" s="225"/>
      <c r="D6" s="235"/>
      <c r="E6" s="225"/>
      <c r="F6" s="225"/>
      <c r="G6" s="225"/>
      <c r="H6" s="225"/>
      <c r="I6" s="225"/>
      <c r="J6" s="225"/>
      <c r="M6" s="4"/>
      <c r="N6" s="4"/>
      <c r="O6" s="4"/>
      <c r="P6" s="4"/>
      <c r="Q6" s="4"/>
    </row>
    <row r="7" spans="1:17" x14ac:dyDescent="0.35">
      <c r="A7" s="225"/>
      <c r="B7" s="225"/>
      <c r="C7" s="225"/>
      <c r="D7" s="235"/>
      <c r="E7" s="225"/>
      <c r="F7" s="225"/>
      <c r="G7" s="225"/>
      <c r="H7" s="225"/>
      <c r="I7" s="225"/>
      <c r="J7" s="225"/>
      <c r="M7" s="4"/>
      <c r="N7" s="4"/>
      <c r="O7" s="4"/>
      <c r="P7" s="4"/>
      <c r="Q7" s="4"/>
    </row>
    <row r="8" spans="1:17" x14ac:dyDescent="0.35">
      <c r="A8" s="236"/>
      <c r="B8" s="225"/>
      <c r="C8" s="225"/>
      <c r="D8" s="235"/>
      <c r="E8" s="225"/>
      <c r="F8" s="225"/>
      <c r="G8" s="225"/>
      <c r="H8" s="225"/>
      <c r="I8" s="225"/>
      <c r="J8" s="225"/>
      <c r="M8" s="4"/>
      <c r="N8" s="4"/>
      <c r="O8" s="4"/>
      <c r="P8" s="4"/>
      <c r="Q8" s="4"/>
    </row>
    <row r="9" spans="1:17" x14ac:dyDescent="0.35">
      <c r="A9" s="237"/>
      <c r="B9" s="237"/>
      <c r="C9" s="237"/>
      <c r="D9" s="238"/>
      <c r="E9" s="237"/>
      <c r="F9" s="237"/>
      <c r="G9" s="237"/>
      <c r="H9" s="237"/>
      <c r="M9" s="4"/>
      <c r="N9" s="4"/>
      <c r="O9" s="4"/>
      <c r="P9" s="4"/>
      <c r="Q9" s="4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J10" s="531"/>
      <c r="M10" s="4"/>
      <c r="N10" s="4"/>
      <c r="O10" s="4"/>
      <c r="P10" s="4"/>
      <c r="Q10" s="4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J11" s="531"/>
      <c r="M11" s="4"/>
      <c r="N11" s="4"/>
      <c r="O11" s="4"/>
      <c r="P11" s="4"/>
      <c r="Q11" s="4"/>
    </row>
    <row r="12" spans="1:17" x14ac:dyDescent="0.35">
      <c r="A12" s="237"/>
      <c r="B12" s="237"/>
      <c r="C12" s="237"/>
      <c r="D12" s="238"/>
      <c r="E12" s="237"/>
      <c r="F12" s="237"/>
      <c r="G12" s="237"/>
      <c r="H12" s="237"/>
      <c r="M12" s="4"/>
      <c r="N12" s="4"/>
      <c r="O12" s="4"/>
      <c r="P12" s="4"/>
      <c r="Q12" s="4"/>
    </row>
    <row r="13" spans="1:17" x14ac:dyDescent="0.35">
      <c r="A13" s="237"/>
      <c r="B13" s="237"/>
      <c r="C13" s="237"/>
      <c r="D13" s="238"/>
      <c r="E13" s="237"/>
      <c r="F13" s="237"/>
      <c r="G13" s="237"/>
      <c r="H13" s="237"/>
      <c r="M13" s="4"/>
      <c r="N13" s="4"/>
      <c r="O13" s="4"/>
      <c r="P13" s="4"/>
      <c r="Q13" s="4"/>
    </row>
    <row r="14" spans="1:17" ht="15.5" x14ac:dyDescent="0.35">
      <c r="A14" s="237"/>
      <c r="B14" s="239" t="s">
        <v>2</v>
      </c>
      <c r="C14" s="237"/>
      <c r="D14" s="537" t="s">
        <v>79</v>
      </c>
      <c r="E14" s="537"/>
      <c r="F14" s="537"/>
      <c r="G14" s="537"/>
      <c r="H14" s="537"/>
      <c r="I14" s="537"/>
      <c r="J14" s="537"/>
      <c r="M14" s="4"/>
      <c r="N14" s="4"/>
      <c r="O14" s="4"/>
      <c r="P14" s="4"/>
      <c r="Q14" s="4"/>
    </row>
    <row r="15" spans="1:17" ht="15.5" x14ac:dyDescent="0.35">
      <c r="A15" s="237"/>
      <c r="B15" s="240"/>
      <c r="C15" s="237"/>
      <c r="D15" s="241"/>
      <c r="E15" s="241"/>
      <c r="F15" s="242"/>
      <c r="G15" s="242"/>
      <c r="H15" s="242"/>
      <c r="I15" s="242"/>
      <c r="J15" s="242"/>
      <c r="K15" s="243"/>
      <c r="L15" s="243"/>
      <c r="M15" s="242"/>
      <c r="N15" s="243"/>
      <c r="O15" s="359"/>
      <c r="P15" s="359"/>
      <c r="Q15" s="359"/>
    </row>
    <row r="16" spans="1:17" ht="15.5" x14ac:dyDescent="0.35">
      <c r="A16" s="237"/>
      <c r="B16" s="239" t="s">
        <v>4</v>
      </c>
      <c r="C16" s="237"/>
      <c r="D16" s="244" t="s">
        <v>65</v>
      </c>
      <c r="E16" s="241"/>
      <c r="F16" s="242"/>
      <c r="G16" s="478" t="s">
        <v>80</v>
      </c>
      <c r="H16" s="242"/>
      <c r="I16" s="245"/>
      <c r="J16" s="242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240"/>
      <c r="C17" s="237"/>
      <c r="D17" s="241"/>
      <c r="E17" s="241"/>
      <c r="F17" s="241"/>
      <c r="G17" s="446">
        <v>8900</v>
      </c>
      <c r="H17" s="444" t="s">
        <v>67</v>
      </c>
      <c r="I17" s="241"/>
      <c r="J17" s="241"/>
    </row>
    <row r="18" spans="1:17" x14ac:dyDescent="0.35">
      <c r="A18" s="237"/>
      <c r="B18" s="249"/>
      <c r="C18" s="237"/>
      <c r="D18" s="250"/>
      <c r="E18" s="251"/>
      <c r="F18" s="237"/>
      <c r="G18" s="446">
        <v>9700</v>
      </c>
      <c r="H18" s="251" t="s">
        <v>68</v>
      </c>
      <c r="I18" s="237"/>
      <c r="J18" s="237"/>
    </row>
    <row r="19" spans="1:17" x14ac:dyDescent="0.35">
      <c r="A19" s="237"/>
      <c r="B19" s="445"/>
      <c r="C19" s="237"/>
      <c r="D19" s="250" t="s">
        <v>6</v>
      </c>
      <c r="E19" s="237"/>
      <c r="F19" s="237"/>
      <c r="G19" s="446">
        <v>4100000</v>
      </c>
      <c r="H19" s="444" t="s">
        <v>7</v>
      </c>
      <c r="I19" s="253"/>
      <c r="J19" s="237"/>
      <c r="M19" s="447"/>
    </row>
    <row r="20" spans="1:17" s="19" customFormat="1" x14ac:dyDescent="0.35">
      <c r="A20" s="17"/>
      <c r="B20" s="43"/>
      <c r="C20" s="17"/>
      <c r="D20" s="51"/>
      <c r="E20" s="50"/>
      <c r="F20" s="17"/>
      <c r="G20" s="533" t="s">
        <v>8</v>
      </c>
      <c r="H20" s="534"/>
      <c r="I20" s="535"/>
      <c r="J20" s="17"/>
      <c r="K20" s="533" t="s">
        <v>9</v>
      </c>
      <c r="L20" s="534"/>
      <c r="M20" s="535"/>
      <c r="N20" s="17"/>
      <c r="O20" s="533" t="s">
        <v>10</v>
      </c>
      <c r="P20" s="535"/>
      <c r="Q20" s="37"/>
    </row>
    <row r="21" spans="1:17" x14ac:dyDescent="0.35">
      <c r="A21" s="237"/>
      <c r="B21" s="254"/>
      <c r="C21" s="237"/>
      <c r="D21" s="525" t="s">
        <v>11</v>
      </c>
      <c r="E21" s="250"/>
      <c r="F21" s="237"/>
      <c r="G21" s="258" t="s">
        <v>12</v>
      </c>
      <c r="H21" s="256" t="s">
        <v>13</v>
      </c>
      <c r="I21" s="257" t="s">
        <v>14</v>
      </c>
      <c r="J21" s="237"/>
      <c r="K21" s="258" t="s">
        <v>12</v>
      </c>
      <c r="L21" s="256" t="s">
        <v>13</v>
      </c>
      <c r="M21" s="257" t="s">
        <v>14</v>
      </c>
      <c r="N21" s="237"/>
      <c r="O21" s="527" t="s">
        <v>15</v>
      </c>
      <c r="P21" s="529" t="s">
        <v>16</v>
      </c>
      <c r="Q21" s="243"/>
    </row>
    <row r="22" spans="1:17" x14ac:dyDescent="0.35">
      <c r="A22" s="237"/>
      <c r="B22" s="254"/>
      <c r="C22" s="237"/>
      <c r="D22" s="526"/>
      <c r="E22" s="250"/>
      <c r="F22" s="237"/>
      <c r="G22" s="261" t="s">
        <v>17</v>
      </c>
      <c r="H22" s="260"/>
      <c r="I22" s="260" t="s">
        <v>17</v>
      </c>
      <c r="J22" s="237"/>
      <c r="K22" s="261" t="s">
        <v>17</v>
      </c>
      <c r="L22" s="260"/>
      <c r="M22" s="260" t="s">
        <v>17</v>
      </c>
      <c r="N22" s="237"/>
      <c r="O22" s="528"/>
      <c r="P22" s="530"/>
      <c r="Q22" s="243"/>
    </row>
    <row r="23" spans="1:17" s="19" customFormat="1" x14ac:dyDescent="0.35">
      <c r="A23" s="17"/>
      <c r="B23" s="57" t="s">
        <v>18</v>
      </c>
      <c r="C23" s="58"/>
      <c r="D23" s="59" t="s">
        <v>19</v>
      </c>
      <c r="E23" s="58"/>
      <c r="F23" s="25"/>
      <c r="G23" s="60">
        <v>4351.17</v>
      </c>
      <c r="H23" s="61">
        <v>1</v>
      </c>
      <c r="I23" s="62">
        <f t="shared" ref="I23:I28" si="0">H23*G23</f>
        <v>4351.17</v>
      </c>
      <c r="J23" s="63"/>
      <c r="K23" s="60">
        <v>4625.7299999999996</v>
      </c>
      <c r="L23" s="61">
        <v>1</v>
      </c>
      <c r="M23" s="62">
        <f t="shared" ref="M23:M28" si="1">L23*K23</f>
        <v>4625.7299999999996</v>
      </c>
      <c r="N23" s="63"/>
      <c r="O23" s="64">
        <f t="shared" ref="O23:O26" si="2">M23-I23</f>
        <v>274.55999999999949</v>
      </c>
      <c r="P23" s="65">
        <f t="shared" ref="P23:P26" si="3">IF(OR(I23=0,M23=0),"",(O23/I23))</f>
        <v>6.3100269582663848E-2</v>
      </c>
      <c r="Q23" s="66"/>
    </row>
    <row r="24" spans="1:17" x14ac:dyDescent="0.35">
      <c r="A24" s="237"/>
      <c r="B24" s="262" t="s">
        <v>22</v>
      </c>
      <c r="C24" s="263"/>
      <c r="D24" s="264" t="s">
        <v>69</v>
      </c>
      <c r="E24" s="263"/>
      <c r="F24" s="265"/>
      <c r="G24" s="301">
        <v>-5.9999999999999995E-4</v>
      </c>
      <c r="H24" s="364">
        <f t="shared" ref="H24:H28" si="4">$G$18</f>
        <v>9700</v>
      </c>
      <c r="I24" s="268">
        <f t="shared" si="0"/>
        <v>-5.8199999999999994</v>
      </c>
      <c r="K24" s="301">
        <v>-5.9999999999999995E-4</v>
      </c>
      <c r="L24" s="364">
        <f t="shared" ref="L24:L28" si="5">$G$18</f>
        <v>9700</v>
      </c>
      <c r="M24" s="268">
        <f t="shared" si="1"/>
        <v>-5.8199999999999994</v>
      </c>
      <c r="N24" s="265"/>
      <c r="O24" s="269">
        <f t="shared" si="2"/>
        <v>0</v>
      </c>
      <c r="P24" s="270">
        <f t="shared" si="3"/>
        <v>0</v>
      </c>
      <c r="Q24" s="243"/>
    </row>
    <row r="25" spans="1:17" x14ac:dyDescent="0.35">
      <c r="A25" s="237"/>
      <c r="B25" s="262" t="s">
        <v>23</v>
      </c>
      <c r="C25" s="263"/>
      <c r="D25" s="264" t="s">
        <v>69</v>
      </c>
      <c r="E25" s="263"/>
      <c r="F25" s="265"/>
      <c r="G25" s="301">
        <v>0</v>
      </c>
      <c r="H25" s="364">
        <f t="shared" si="4"/>
        <v>9700</v>
      </c>
      <c r="I25" s="268">
        <f t="shared" si="0"/>
        <v>0</v>
      </c>
      <c r="K25" s="301">
        <v>-0.38940000000000002</v>
      </c>
      <c r="L25" s="364">
        <f t="shared" si="5"/>
        <v>9700</v>
      </c>
      <c r="M25" s="268">
        <f t="shared" si="1"/>
        <v>-3777.1800000000003</v>
      </c>
      <c r="N25" s="265"/>
      <c r="O25" s="269">
        <f t="shared" si="2"/>
        <v>-3777.1800000000003</v>
      </c>
      <c r="P25" s="270" t="str">
        <f t="shared" si="3"/>
        <v/>
      </c>
      <c r="Q25" s="243"/>
    </row>
    <row r="26" spans="1:17" x14ac:dyDescent="0.35">
      <c r="A26" s="237"/>
      <c r="B26" s="262" t="s">
        <v>24</v>
      </c>
      <c r="C26" s="263"/>
      <c r="D26" s="264" t="s">
        <v>69</v>
      </c>
      <c r="E26" s="263"/>
      <c r="F26" s="265"/>
      <c r="G26" s="363">
        <v>0</v>
      </c>
      <c r="H26" s="364">
        <f t="shared" si="4"/>
        <v>9700</v>
      </c>
      <c r="I26" s="268">
        <f t="shared" si="0"/>
        <v>0</v>
      </c>
      <c r="J26" s="265"/>
      <c r="K26" s="479">
        <v>-5.5199999999999999E-2</v>
      </c>
      <c r="L26" s="364">
        <f t="shared" si="5"/>
        <v>9700</v>
      </c>
      <c r="M26" s="268">
        <f t="shared" si="1"/>
        <v>-535.43999999999994</v>
      </c>
      <c r="N26" s="265"/>
      <c r="O26" s="269">
        <f t="shared" si="2"/>
        <v>-535.43999999999994</v>
      </c>
      <c r="P26" s="270" t="str">
        <f t="shared" si="3"/>
        <v/>
      </c>
      <c r="Q26" s="243"/>
    </row>
    <row r="27" spans="1:17" x14ac:dyDescent="0.35">
      <c r="A27" s="237"/>
      <c r="B27" s="262" t="s">
        <v>25</v>
      </c>
      <c r="C27" s="263"/>
      <c r="D27" s="264" t="s">
        <v>69</v>
      </c>
      <c r="E27" s="263"/>
      <c r="F27" s="265"/>
      <c r="G27" s="301">
        <v>-0.32529999999999998</v>
      </c>
      <c r="H27" s="364">
        <f t="shared" si="4"/>
        <v>9700</v>
      </c>
      <c r="I27" s="268">
        <f t="shared" si="0"/>
        <v>-3155.41</v>
      </c>
      <c r="K27" s="301">
        <v>0</v>
      </c>
      <c r="L27" s="364">
        <f t="shared" si="5"/>
        <v>9700</v>
      </c>
      <c r="M27" s="268">
        <f t="shared" si="1"/>
        <v>0</v>
      </c>
      <c r="N27" s="265"/>
      <c r="O27" s="269">
        <f>M27-I27</f>
        <v>3155.41</v>
      </c>
      <c r="P27" s="270" t="str">
        <f>IF(OR(I27=0,M27=0),"",(O27/I27))</f>
        <v/>
      </c>
      <c r="Q27" s="243"/>
    </row>
    <row r="28" spans="1:17" x14ac:dyDescent="0.35">
      <c r="A28" s="237"/>
      <c r="B28" s="262" t="s">
        <v>70</v>
      </c>
      <c r="C28" s="263"/>
      <c r="D28" s="264" t="s">
        <v>69</v>
      </c>
      <c r="E28" s="263"/>
      <c r="F28" s="265"/>
      <c r="G28" s="301">
        <v>-6.2199999999999998E-2</v>
      </c>
      <c r="H28" s="364">
        <f t="shared" si="4"/>
        <v>9700</v>
      </c>
      <c r="I28" s="268">
        <f t="shared" si="0"/>
        <v>-603.34</v>
      </c>
      <c r="K28" s="301">
        <v>-6.2199999999999998E-2</v>
      </c>
      <c r="L28" s="364">
        <f t="shared" si="5"/>
        <v>9700</v>
      </c>
      <c r="M28" s="268">
        <f t="shared" si="1"/>
        <v>-603.34</v>
      </c>
      <c r="N28" s="265"/>
      <c r="O28" s="269">
        <f>M28-I28</f>
        <v>0</v>
      </c>
      <c r="P28" s="270">
        <f>IF(OR(I28=0,M28=0),"",(O28/I28))</f>
        <v>0</v>
      </c>
      <c r="Q28" s="243"/>
    </row>
    <row r="29" spans="1:17" x14ac:dyDescent="0.35">
      <c r="A29" s="237"/>
      <c r="B29" s="262" t="s">
        <v>27</v>
      </c>
      <c r="C29" s="263"/>
      <c r="D29" s="264" t="s">
        <v>69</v>
      </c>
      <c r="E29" s="263"/>
      <c r="F29" s="265"/>
      <c r="G29" s="105">
        <v>7.5010000000000003</v>
      </c>
      <c r="H29" s="364">
        <f t="shared" ref="H29" si="6">$G$18</f>
        <v>9700</v>
      </c>
      <c r="I29" s="274">
        <f>H29*G29</f>
        <v>72759.7</v>
      </c>
      <c r="J29" s="265"/>
      <c r="K29" s="105">
        <v>7.9743000000000004</v>
      </c>
      <c r="L29" s="364">
        <f t="shared" ref="L29" si="7">$G$18</f>
        <v>9700</v>
      </c>
      <c r="M29" s="274">
        <f>L29*K29</f>
        <v>77350.710000000006</v>
      </c>
      <c r="N29" s="265"/>
      <c r="O29" s="269">
        <f t="shared" ref="O29:O50" si="8">M29-I29</f>
        <v>4591.0100000000093</v>
      </c>
      <c r="P29" s="270">
        <f t="shared" ref="P29:P50" si="9">IF(OR(I29=0,M29=0),"",(O29/I29))</f>
        <v>6.3098253566191309E-2</v>
      </c>
      <c r="Q29" s="243"/>
    </row>
    <row r="30" spans="1:17" x14ac:dyDescent="0.35">
      <c r="A30" s="237"/>
      <c r="B30" s="181" t="s">
        <v>29</v>
      </c>
      <c r="C30" s="411"/>
      <c r="D30" s="412"/>
      <c r="E30" s="411"/>
      <c r="F30" s="413"/>
      <c r="G30" s="414"/>
      <c r="H30" s="415"/>
      <c r="I30" s="416">
        <f>SUM(I23:I29)</f>
        <v>73346.3</v>
      </c>
      <c r="J30" s="413"/>
      <c r="K30" s="414"/>
      <c r="L30" s="415"/>
      <c r="M30" s="416">
        <f>SUM(M23:M29)</f>
        <v>77054.66</v>
      </c>
      <c r="N30" s="413"/>
      <c r="O30" s="417">
        <f t="shared" si="8"/>
        <v>3708.3600000000006</v>
      </c>
      <c r="P30" s="418">
        <f t="shared" si="9"/>
        <v>5.0559605597010351E-2</v>
      </c>
      <c r="Q30" s="243"/>
    </row>
    <row r="31" spans="1:17" x14ac:dyDescent="0.35">
      <c r="A31" s="237"/>
      <c r="B31" s="68" t="s">
        <v>30</v>
      </c>
      <c r="C31" s="265"/>
      <c r="D31" s="264" t="s">
        <v>28</v>
      </c>
      <c r="E31" s="265"/>
      <c r="F31" s="265"/>
      <c r="G31" s="272">
        <f>+$G$50</f>
        <v>9.6699999999999994E-2</v>
      </c>
      <c r="H31" s="286">
        <f>$G19*(1+G63)-$G19</f>
        <v>70520.000000000466</v>
      </c>
      <c r="I31" s="274">
        <f>H31*G31</f>
        <v>6819.2840000000442</v>
      </c>
      <c r="J31" s="265"/>
      <c r="K31" s="272">
        <f>+$G$50</f>
        <v>9.6699999999999994E-2</v>
      </c>
      <c r="L31" s="286">
        <f>$G19*(1+K63)-$G19</f>
        <v>70520.000000000466</v>
      </c>
      <c r="M31" s="274">
        <f>L31*K31</f>
        <v>6819.2840000000442</v>
      </c>
      <c r="N31" s="265"/>
      <c r="O31" s="269">
        <f t="shared" si="8"/>
        <v>0</v>
      </c>
      <c r="P31" s="270">
        <f t="shared" si="9"/>
        <v>0</v>
      </c>
      <c r="Q31" s="243"/>
    </row>
    <row r="32" spans="1:17" s="19" customFormat="1" x14ac:dyDescent="0.35">
      <c r="A32" s="17"/>
      <c r="B32" s="74" t="str">
        <f>+RESIDENTIAL!$B$34</f>
        <v>Rate Rider for Disposition of Deferral/Variance Accounts (2021) - effective until December 31, 2023</v>
      </c>
      <c r="C32" s="58"/>
      <c r="D32" s="59" t="s">
        <v>69</v>
      </c>
      <c r="E32" s="58"/>
      <c r="F32" s="25"/>
      <c r="G32" s="89">
        <v>0</v>
      </c>
      <c r="H32" s="73">
        <f t="shared" ref="H32:H33" si="10">$G$18</f>
        <v>9700</v>
      </c>
      <c r="I32" s="274">
        <f t="shared" ref="I32:I35" si="11">H32*G32</f>
        <v>0</v>
      </c>
      <c r="J32" s="63"/>
      <c r="K32" s="448">
        <v>1.0390999999999999</v>
      </c>
      <c r="L32" s="90">
        <f>$G$18</f>
        <v>9700</v>
      </c>
      <c r="M32" s="274">
        <f t="shared" ref="M32:M35" si="12">L32*K32</f>
        <v>10079.269999999999</v>
      </c>
      <c r="N32" s="63"/>
      <c r="O32" s="269">
        <f t="shared" si="8"/>
        <v>10079.269999999999</v>
      </c>
      <c r="P32" s="270" t="str">
        <f t="shared" si="9"/>
        <v/>
      </c>
      <c r="Q32" s="66"/>
    </row>
    <row r="33" spans="1:17" s="19" customFormat="1" x14ac:dyDescent="0.35">
      <c r="A33" s="17"/>
      <c r="B33" s="68" t="str">
        <f>+'GS 50-999 kW'!$B$35</f>
        <v>Rate Rider for Disposition of Deferral/Variance Accounts for Non -Wholesale Market Participants (2021) -effective until December 31, 2023</v>
      </c>
      <c r="C33" s="58"/>
      <c r="D33" s="59" t="s">
        <v>69</v>
      </c>
      <c r="E33" s="58"/>
      <c r="F33" s="25"/>
      <c r="G33" s="89">
        <v>0</v>
      </c>
      <c r="H33" s="73">
        <f t="shared" si="10"/>
        <v>9700</v>
      </c>
      <c r="I33" s="274">
        <f t="shared" si="11"/>
        <v>0</v>
      </c>
      <c r="J33" s="63"/>
      <c r="K33" s="448">
        <v>0.41189999999999999</v>
      </c>
      <c r="L33" s="90">
        <f>$G$18</f>
        <v>9700</v>
      </c>
      <c r="M33" s="274">
        <f t="shared" si="12"/>
        <v>3995.43</v>
      </c>
      <c r="N33" s="63"/>
      <c r="O33" s="269">
        <f t="shared" si="8"/>
        <v>3995.43</v>
      </c>
      <c r="P33" s="270" t="str">
        <f t="shared" si="9"/>
        <v/>
      </c>
      <c r="Q33" s="66"/>
    </row>
    <row r="34" spans="1:17" s="19" customFormat="1" x14ac:dyDescent="0.35">
      <c r="A34" s="17"/>
      <c r="B34" s="68" t="str">
        <f>+RESIDENTIAL!$B$35</f>
        <v>Rate Rider for Disposition of Capacity Based Recovery Account (2021) - Applicable only for Class B Customers - effective until December 31, 2023</v>
      </c>
      <c r="C34" s="58"/>
      <c r="D34" s="59" t="s">
        <v>69</v>
      </c>
      <c r="E34" s="58"/>
      <c r="F34" s="25"/>
      <c r="G34" s="89">
        <v>0</v>
      </c>
      <c r="H34" s="73"/>
      <c r="I34" s="274">
        <f t="shared" si="11"/>
        <v>0</v>
      </c>
      <c r="J34" s="63"/>
      <c r="K34" s="448">
        <v>-3.4000000000000002E-2</v>
      </c>
      <c r="L34" s="90"/>
      <c r="M34" s="274">
        <f t="shared" si="12"/>
        <v>0</v>
      </c>
      <c r="N34" s="63"/>
      <c r="O34" s="269">
        <f t="shared" si="8"/>
        <v>0</v>
      </c>
      <c r="P34" s="270" t="str">
        <f t="shared" si="9"/>
        <v/>
      </c>
      <c r="Q34" s="66"/>
    </row>
    <row r="35" spans="1:17" s="19" customFormat="1" x14ac:dyDescent="0.35">
      <c r="A35" s="17"/>
      <c r="B35" s="74" t="str">
        <f>+RESIDENTIAL!$B$36</f>
        <v>Rate Rider for Disposition of Global Adjustment Account (2021) - Applicable only for Non-RPP Customers - effective until December 31, 2023</v>
      </c>
      <c r="C35" s="58"/>
      <c r="D35" s="480" t="s">
        <v>28</v>
      </c>
      <c r="E35" s="58"/>
      <c r="F35" s="25"/>
      <c r="G35" s="89">
        <v>0</v>
      </c>
      <c r="H35" s="73"/>
      <c r="I35" s="274">
        <f t="shared" si="11"/>
        <v>0</v>
      </c>
      <c r="J35" s="63"/>
      <c r="K35" s="89">
        <v>-2.5100000000000001E-3</v>
      </c>
      <c r="L35" s="90"/>
      <c r="M35" s="274">
        <f t="shared" si="12"/>
        <v>0</v>
      </c>
      <c r="N35" s="63"/>
      <c r="O35" s="269">
        <f t="shared" si="8"/>
        <v>0</v>
      </c>
      <c r="P35" s="270" t="str">
        <f t="shared" si="9"/>
        <v/>
      </c>
      <c r="Q35" s="66"/>
    </row>
    <row r="36" spans="1:17" x14ac:dyDescent="0.35">
      <c r="A36" s="237"/>
      <c r="B36" s="420" t="s">
        <v>34</v>
      </c>
      <c r="C36" s="421"/>
      <c r="D36" s="422"/>
      <c r="E36" s="421"/>
      <c r="F36" s="413"/>
      <c r="G36" s="423"/>
      <c r="H36" s="424"/>
      <c r="I36" s="425">
        <f>SUM(I31:I35)+I30</f>
        <v>80165.584000000046</v>
      </c>
      <c r="J36" s="413"/>
      <c r="K36" s="423"/>
      <c r="L36" s="424"/>
      <c r="M36" s="425">
        <f>SUM(M31:M35)+M30</f>
        <v>97948.644000000044</v>
      </c>
      <c r="N36" s="413"/>
      <c r="O36" s="417">
        <f t="shared" si="8"/>
        <v>17783.059999999998</v>
      </c>
      <c r="P36" s="418">
        <f t="shared" si="9"/>
        <v>0.22182910811202958</v>
      </c>
      <c r="Q36" s="243"/>
    </row>
    <row r="37" spans="1:17" x14ac:dyDescent="0.35">
      <c r="A37" s="237"/>
      <c r="B37" s="294" t="s">
        <v>35</v>
      </c>
      <c r="C37" s="265"/>
      <c r="D37" s="264" t="s">
        <v>72</v>
      </c>
      <c r="E37" s="265"/>
      <c r="F37" s="265"/>
      <c r="G37" s="105">
        <v>3.7768396550496988</v>
      </c>
      <c r="H37" s="364">
        <f>+$G$17</f>
        <v>8900</v>
      </c>
      <c r="I37" s="274">
        <f>H37*G37</f>
        <v>33613.872929942321</v>
      </c>
      <c r="J37" s="265"/>
      <c r="K37" s="105">
        <v>4.1977000000000002</v>
      </c>
      <c r="L37" s="364">
        <f>+$G$17</f>
        <v>8900</v>
      </c>
      <c r="M37" s="274">
        <f>L37*K37</f>
        <v>37359.53</v>
      </c>
      <c r="N37" s="265"/>
      <c r="O37" s="269">
        <f t="shared" si="8"/>
        <v>3745.6570700576776</v>
      </c>
      <c r="P37" s="270">
        <f t="shared" si="9"/>
        <v>0.1114318804579388</v>
      </c>
      <c r="Q37" s="243"/>
    </row>
    <row r="38" spans="1:17" x14ac:dyDescent="0.35">
      <c r="A38" s="237"/>
      <c r="B38" s="296" t="s">
        <v>36</v>
      </c>
      <c r="C38" s="265"/>
      <c r="D38" s="264" t="s">
        <v>72</v>
      </c>
      <c r="E38" s="265"/>
      <c r="F38" s="265"/>
      <c r="G38" s="105">
        <v>2.4863659510655673</v>
      </c>
      <c r="H38" s="364">
        <f>+$G$17</f>
        <v>8900</v>
      </c>
      <c r="I38" s="274">
        <f>H38*G38</f>
        <v>22128.656964483551</v>
      </c>
      <c r="J38" s="265"/>
      <c r="K38" s="105">
        <v>2.6305000000000001</v>
      </c>
      <c r="L38" s="364">
        <f>+$G$17</f>
        <v>8900</v>
      </c>
      <c r="M38" s="274">
        <f>L38*K38</f>
        <v>23411.45</v>
      </c>
      <c r="N38" s="265"/>
      <c r="O38" s="269">
        <f t="shared" si="8"/>
        <v>1282.7930355164499</v>
      </c>
      <c r="P38" s="270">
        <f t="shared" si="9"/>
        <v>5.7969764616774083E-2</v>
      </c>
      <c r="Q38" s="243"/>
    </row>
    <row r="39" spans="1:17" x14ac:dyDescent="0.35">
      <c r="A39" s="237"/>
      <c r="B39" s="420" t="s">
        <v>37</v>
      </c>
      <c r="C39" s="411"/>
      <c r="D39" s="426"/>
      <c r="E39" s="411"/>
      <c r="F39" s="427"/>
      <c r="G39" s="428"/>
      <c r="H39" s="449"/>
      <c r="I39" s="425">
        <f>SUM(I36:I38)</f>
        <v>135908.11389442591</v>
      </c>
      <c r="J39" s="427"/>
      <c r="K39" s="428"/>
      <c r="L39" s="449"/>
      <c r="M39" s="425">
        <f>SUM(M36:M38)</f>
        <v>158719.62400000007</v>
      </c>
      <c r="N39" s="427"/>
      <c r="O39" s="417">
        <f t="shared" si="8"/>
        <v>22811.510105574154</v>
      </c>
      <c r="P39" s="418">
        <f t="shared" si="9"/>
        <v>0.16784509365860412</v>
      </c>
      <c r="Q39" s="243"/>
    </row>
    <row r="40" spans="1:17" x14ac:dyDescent="0.35">
      <c r="A40" s="237"/>
      <c r="B40" s="262" t="s">
        <v>59</v>
      </c>
      <c r="C40" s="263"/>
      <c r="D40" s="264" t="s">
        <v>28</v>
      </c>
      <c r="E40" s="263"/>
      <c r="F40" s="265"/>
      <c r="G40" s="301">
        <f>+RESIDENTIAL!$G$42</f>
        <v>3.0000000000000001E-3</v>
      </c>
      <c r="H40" s="450">
        <f>+$G19*(1+G63)</f>
        <v>4170520.0000000005</v>
      </c>
      <c r="I40" s="268">
        <f t="shared" ref="I40:I50" si="13">H40*G40</f>
        <v>12511.560000000001</v>
      </c>
      <c r="K40" s="301">
        <f>+RESIDENTIAL!$G$42</f>
        <v>3.0000000000000001E-3</v>
      </c>
      <c r="L40" s="450">
        <f>+$G19*(1+K63)</f>
        <v>4170520.0000000005</v>
      </c>
      <c r="M40" s="268">
        <f t="shared" ref="M40:M50" si="14">L40*K40</f>
        <v>12511.560000000001</v>
      </c>
      <c r="N40" s="265"/>
      <c r="O40" s="269">
        <f t="shared" si="8"/>
        <v>0</v>
      </c>
      <c r="P40" s="270">
        <f t="shared" si="9"/>
        <v>0</v>
      </c>
      <c r="Q40" s="243"/>
    </row>
    <row r="41" spans="1:17" x14ac:dyDescent="0.35">
      <c r="A41" s="237"/>
      <c r="B41" s="262" t="s">
        <v>60</v>
      </c>
      <c r="C41" s="263"/>
      <c r="D41" s="264" t="s">
        <v>28</v>
      </c>
      <c r="E41" s="263"/>
      <c r="F41" s="265"/>
      <c r="G41" s="301">
        <f>+RESIDENTIAL!$G$43</f>
        <v>5.0000000000000001E-4</v>
      </c>
      <c r="H41" s="450">
        <f>+H40</f>
        <v>4170520.0000000005</v>
      </c>
      <c r="I41" s="268">
        <f t="shared" si="13"/>
        <v>2085.2600000000002</v>
      </c>
      <c r="K41" s="301">
        <f>+RESIDENTIAL!$G$43</f>
        <v>5.0000000000000001E-4</v>
      </c>
      <c r="L41" s="450">
        <f>+L40</f>
        <v>4170520.0000000005</v>
      </c>
      <c r="M41" s="268">
        <f t="shared" si="14"/>
        <v>2085.2600000000002</v>
      </c>
      <c r="N41" s="265"/>
      <c r="O41" s="269">
        <f t="shared" si="8"/>
        <v>0</v>
      </c>
      <c r="P41" s="270">
        <f t="shared" si="9"/>
        <v>0</v>
      </c>
      <c r="Q41" s="243"/>
    </row>
    <row r="42" spans="1:17" x14ac:dyDescent="0.35">
      <c r="A42" s="237"/>
      <c r="B42" s="262" t="s">
        <v>40</v>
      </c>
      <c r="C42" s="263"/>
      <c r="D42" s="264" t="s">
        <v>28</v>
      </c>
      <c r="E42" s="263"/>
      <c r="F42" s="265"/>
      <c r="G42" s="301">
        <f>+RESIDENTIAL!$G$44</f>
        <v>4.0000000000000002E-4</v>
      </c>
      <c r="H42" s="450"/>
      <c r="I42" s="268">
        <f t="shared" si="13"/>
        <v>0</v>
      </c>
      <c r="K42" s="301">
        <f>G42</f>
        <v>4.0000000000000002E-4</v>
      </c>
      <c r="L42" s="450"/>
      <c r="M42" s="268">
        <f t="shared" si="14"/>
        <v>0</v>
      </c>
      <c r="N42" s="265"/>
      <c r="O42" s="269">
        <f t="shared" si="8"/>
        <v>0</v>
      </c>
      <c r="P42" s="270" t="str">
        <f t="shared" si="9"/>
        <v/>
      </c>
      <c r="Q42" s="243"/>
    </row>
    <row r="43" spans="1:17" x14ac:dyDescent="0.35">
      <c r="A43" s="237"/>
      <c r="B43" s="262" t="s">
        <v>61</v>
      </c>
      <c r="C43" s="263"/>
      <c r="D43" s="264" t="s">
        <v>19</v>
      </c>
      <c r="E43" s="263"/>
      <c r="F43" s="265"/>
      <c r="G43" s="303">
        <f>+RESIDENTIAL!$G$45</f>
        <v>0.25</v>
      </c>
      <c r="H43" s="271">
        <v>1</v>
      </c>
      <c r="I43" s="274">
        <f t="shared" si="13"/>
        <v>0.25</v>
      </c>
      <c r="J43" s="265"/>
      <c r="K43" s="303">
        <f>+RESIDENTIAL!$G$45</f>
        <v>0.25</v>
      </c>
      <c r="L43" s="271">
        <v>1</v>
      </c>
      <c r="M43" s="274">
        <f t="shared" si="14"/>
        <v>0.25</v>
      </c>
      <c r="N43" s="265"/>
      <c r="O43" s="269">
        <f t="shared" si="8"/>
        <v>0</v>
      </c>
      <c r="P43" s="270">
        <f t="shared" si="9"/>
        <v>0</v>
      </c>
      <c r="Q43" s="243"/>
    </row>
    <row r="44" spans="1:17" s="19" customFormat="1" x14ac:dyDescent="0.35">
      <c r="A44" s="17"/>
      <c r="B44" s="58" t="s">
        <v>42</v>
      </c>
      <c r="C44" s="58"/>
      <c r="D44" s="59" t="s">
        <v>28</v>
      </c>
      <c r="E44" s="58"/>
      <c r="F44" s="25"/>
      <c r="G44" s="105">
        <f>+RESIDENTIAL!$G$46</f>
        <v>8.2000000000000003E-2</v>
      </c>
      <c r="H44" s="90">
        <f>D65*$G$19</f>
        <v>2624000</v>
      </c>
      <c r="I44" s="71">
        <f t="shared" si="13"/>
        <v>215168</v>
      </c>
      <c r="J44" s="63"/>
      <c r="K44" s="105">
        <f>+RESIDENTIAL!$G$46</f>
        <v>8.2000000000000003E-2</v>
      </c>
      <c r="L44" s="90">
        <f>+$H44</f>
        <v>2624000</v>
      </c>
      <c r="M44" s="71">
        <f t="shared" si="14"/>
        <v>215168</v>
      </c>
      <c r="N44" s="63"/>
      <c r="O44" s="64">
        <f t="shared" si="8"/>
        <v>0</v>
      </c>
      <c r="P44" s="65">
        <f t="shared" si="9"/>
        <v>0</v>
      </c>
      <c r="Q44" s="66"/>
    </row>
    <row r="45" spans="1:17" s="19" customFormat="1" x14ac:dyDescent="0.35">
      <c r="A45" s="17"/>
      <c r="B45" s="58" t="s">
        <v>43</v>
      </c>
      <c r="C45" s="58"/>
      <c r="D45" s="59" t="s">
        <v>28</v>
      </c>
      <c r="E45" s="58"/>
      <c r="F45" s="25"/>
      <c r="G45" s="105">
        <f>+RESIDENTIAL!$G$47</f>
        <v>0.113</v>
      </c>
      <c r="H45" s="90">
        <f t="shared" ref="H45:H46" si="15">D66*$G$19</f>
        <v>738000</v>
      </c>
      <c r="I45" s="71">
        <f t="shared" si="13"/>
        <v>83394</v>
      </c>
      <c r="J45" s="63"/>
      <c r="K45" s="105">
        <f>+RESIDENTIAL!$G$47</f>
        <v>0.113</v>
      </c>
      <c r="L45" s="90">
        <f t="shared" ref="L45:L46" si="16">+$H45</f>
        <v>738000</v>
      </c>
      <c r="M45" s="71">
        <f t="shared" si="14"/>
        <v>83394</v>
      </c>
      <c r="N45" s="63"/>
      <c r="O45" s="64">
        <f t="shared" si="8"/>
        <v>0</v>
      </c>
      <c r="P45" s="65">
        <f t="shared" si="9"/>
        <v>0</v>
      </c>
      <c r="Q45" s="66"/>
    </row>
    <row r="46" spans="1:17" s="19" customFormat="1" x14ac:dyDescent="0.35">
      <c r="A46" s="17"/>
      <c r="B46" s="58" t="s">
        <v>44</v>
      </c>
      <c r="C46" s="58"/>
      <c r="D46" s="59" t="s">
        <v>28</v>
      </c>
      <c r="E46" s="58"/>
      <c r="F46" s="25"/>
      <c r="G46" s="105">
        <f>+RESIDENTIAL!$G$48</f>
        <v>0.17</v>
      </c>
      <c r="H46" s="90">
        <f t="shared" si="15"/>
        <v>738000</v>
      </c>
      <c r="I46" s="71">
        <f t="shared" si="13"/>
        <v>125460.00000000001</v>
      </c>
      <c r="J46" s="63"/>
      <c r="K46" s="105">
        <f>+RESIDENTIAL!$G$48</f>
        <v>0.17</v>
      </c>
      <c r="L46" s="90">
        <f t="shared" si="16"/>
        <v>738000</v>
      </c>
      <c r="M46" s="71">
        <f t="shared" si="14"/>
        <v>125460.00000000001</v>
      </c>
      <c r="N46" s="63"/>
      <c r="O46" s="64">
        <f t="shared" si="8"/>
        <v>0</v>
      </c>
      <c r="P46" s="65">
        <f t="shared" si="9"/>
        <v>0</v>
      </c>
      <c r="Q46" s="66"/>
    </row>
    <row r="47" spans="1:17" s="19" customFormat="1" x14ac:dyDescent="0.35">
      <c r="A47" s="17"/>
      <c r="B47" s="58" t="s">
        <v>45</v>
      </c>
      <c r="C47" s="58"/>
      <c r="D47" s="59" t="s">
        <v>28</v>
      </c>
      <c r="E47" s="58"/>
      <c r="F47" s="25"/>
      <c r="G47" s="105">
        <f>+RESIDENTIAL!$G$49</f>
        <v>9.8000000000000004E-2</v>
      </c>
      <c r="H47" s="90">
        <f>IF(AND($N$1=1, $G19&gt;=750), 750, IF(AND($N$1=1, AND($G19&lt;750, $G19&gt;=0)), $G19, IF(AND($N$1=2, $G19&gt;=750), 750, IF(AND($N$1=2, AND($G19&lt;750, $G19&gt;=0)), $G19))))</f>
        <v>750</v>
      </c>
      <c r="I47" s="71">
        <f t="shared" si="13"/>
        <v>73.5</v>
      </c>
      <c r="J47" s="63"/>
      <c r="K47" s="105">
        <f>+RESIDENTIAL!$G$49</f>
        <v>9.8000000000000004E-2</v>
      </c>
      <c r="L47" s="90">
        <f>IF(AND($N$1=1, $G19&gt;=750), 750, IF(AND($N$1=1, AND($G19&lt;750, $G19&gt;=0)), $G19, IF(AND($N$1=2, $G19&gt;=750), 750, IF(AND($N$1=2, AND($G19&lt;750, $G19&gt;=0)), $G19))))</f>
        <v>750</v>
      </c>
      <c r="M47" s="71">
        <f t="shared" si="14"/>
        <v>73.5</v>
      </c>
      <c r="N47" s="63"/>
      <c r="O47" s="64">
        <f t="shared" si="8"/>
        <v>0</v>
      </c>
      <c r="P47" s="65">
        <f t="shared" si="9"/>
        <v>0</v>
      </c>
      <c r="Q47" s="66"/>
    </row>
    <row r="48" spans="1:17" s="19" customFormat="1" x14ac:dyDescent="0.35">
      <c r="A48" s="17"/>
      <c r="B48" s="58" t="s">
        <v>46</v>
      </c>
      <c r="C48" s="58"/>
      <c r="D48" s="59" t="s">
        <v>28</v>
      </c>
      <c r="E48" s="58"/>
      <c r="F48" s="25"/>
      <c r="G48" s="105">
        <f>+RESIDENTIAL!$G$50</f>
        <v>0.115</v>
      </c>
      <c r="H48" s="90">
        <f>IF(AND($N$1=1, $G19&gt;=750), $G19-750, IF(AND($N$1=1, AND($G19&lt;750, $G19&gt;=0)), 0, IF(AND($N$1=2, $G19&gt;=750), $G19-750, IF(AND($N$1=2, AND($G19&lt;750, $G19&gt;=0)), 0))))</f>
        <v>4099250</v>
      </c>
      <c r="I48" s="71">
        <f t="shared" si="13"/>
        <v>471413.75</v>
      </c>
      <c r="J48" s="63"/>
      <c r="K48" s="105">
        <f>+RESIDENTIAL!$G$50</f>
        <v>0.115</v>
      </c>
      <c r="L48" s="90">
        <f>IF(AND($N$1=1, $G19&gt;=750), $G19-750, IF(AND($N$1=1, AND($G19&lt;750, $G19&gt;=0)), 0, IF(AND($N$1=2, $G19&gt;=750), $G19-750, IF(AND($N$1=2, AND($G19&lt;750, $G19&gt;=0)), 0))))</f>
        <v>4099250</v>
      </c>
      <c r="M48" s="71">
        <f t="shared" si="14"/>
        <v>471413.75</v>
      </c>
      <c r="N48" s="63"/>
      <c r="O48" s="64">
        <f t="shared" si="8"/>
        <v>0</v>
      </c>
      <c r="P48" s="65">
        <f t="shared" si="9"/>
        <v>0</v>
      </c>
      <c r="Q48" s="66"/>
    </row>
    <row r="49" spans="1:17" s="19" customFormat="1" x14ac:dyDescent="0.35">
      <c r="A49" s="17"/>
      <c r="B49" s="58" t="s">
        <v>47</v>
      </c>
      <c r="C49" s="58"/>
      <c r="D49" s="59" t="s">
        <v>28</v>
      </c>
      <c r="E49" s="58"/>
      <c r="F49" s="25"/>
      <c r="G49" s="105">
        <f>+RESIDENTIAL!$G$51</f>
        <v>9.6699999999999994E-2</v>
      </c>
      <c r="H49" s="90">
        <v>0</v>
      </c>
      <c r="I49" s="71">
        <f t="shared" si="13"/>
        <v>0</v>
      </c>
      <c r="J49" s="63"/>
      <c r="K49" s="105">
        <f>+RESIDENTIAL!$G$51</f>
        <v>9.6699999999999994E-2</v>
      </c>
      <c r="L49" s="90">
        <v>0</v>
      </c>
      <c r="M49" s="71">
        <f t="shared" si="14"/>
        <v>0</v>
      </c>
      <c r="N49" s="63"/>
      <c r="O49" s="64">
        <f t="shared" si="8"/>
        <v>0</v>
      </c>
      <c r="P49" s="65" t="str">
        <f t="shared" si="9"/>
        <v/>
      </c>
      <c r="Q49" s="66"/>
    </row>
    <row r="50" spans="1:17" s="19" customFormat="1" ht="15" thickBot="1" x14ac:dyDescent="0.4">
      <c r="A50" s="17"/>
      <c r="B50" s="58" t="s">
        <v>48</v>
      </c>
      <c r="C50" s="58"/>
      <c r="D50" s="59" t="s">
        <v>28</v>
      </c>
      <c r="E50" s="58"/>
      <c r="F50" s="25"/>
      <c r="G50" s="105">
        <f>+RESIDENTIAL!$G$52</f>
        <v>9.6699999999999994E-2</v>
      </c>
      <c r="H50" s="90">
        <f>+$G$19</f>
        <v>4100000</v>
      </c>
      <c r="I50" s="71">
        <f t="shared" si="13"/>
        <v>396470</v>
      </c>
      <c r="J50" s="63"/>
      <c r="K50" s="105">
        <f>+RESIDENTIAL!$G$52</f>
        <v>9.6699999999999994E-2</v>
      </c>
      <c r="L50" s="90">
        <f>+$G$19</f>
        <v>4100000</v>
      </c>
      <c r="M50" s="71">
        <f t="shared" si="14"/>
        <v>396470</v>
      </c>
      <c r="N50" s="63"/>
      <c r="O50" s="64">
        <f t="shared" si="8"/>
        <v>0</v>
      </c>
      <c r="P50" s="65">
        <f t="shared" si="9"/>
        <v>0</v>
      </c>
      <c r="Q50" s="66"/>
    </row>
    <row r="51" spans="1:17" ht="15" thickBot="1" x14ac:dyDescent="0.4">
      <c r="A51" s="237"/>
      <c r="B51" s="305"/>
      <c r="C51" s="306"/>
      <c r="D51" s="307"/>
      <c r="E51" s="306"/>
      <c r="F51" s="308"/>
      <c r="G51" s="309"/>
      <c r="H51" s="310"/>
      <c r="I51" s="311"/>
      <c r="J51" s="308"/>
      <c r="K51" s="309"/>
      <c r="L51" s="310"/>
      <c r="M51" s="311"/>
      <c r="N51" s="308"/>
      <c r="O51" s="312"/>
      <c r="P51" s="313"/>
      <c r="Q51" s="243"/>
    </row>
    <row r="52" spans="1:17" x14ac:dyDescent="0.35">
      <c r="A52" s="237"/>
      <c r="B52" s="314" t="s">
        <v>73</v>
      </c>
      <c r="C52" s="263"/>
      <c r="D52" s="315"/>
      <c r="E52" s="263"/>
      <c r="F52" s="316"/>
      <c r="G52" s="317"/>
      <c r="H52" s="317"/>
      <c r="I52" s="318">
        <f>SUM(I39:I43,I50)</f>
        <v>546975.18389442586</v>
      </c>
      <c r="J52" s="319"/>
      <c r="K52" s="317"/>
      <c r="L52" s="317"/>
      <c r="M52" s="318">
        <f>SUM(M39:M43,M50)</f>
        <v>569786.69400000013</v>
      </c>
      <c r="N52" s="319"/>
      <c r="O52" s="320">
        <f>M52-I52</f>
        <v>22811.510105574271</v>
      </c>
      <c r="P52" s="321">
        <f>IF(OR(I52=0,M52=0),"",(O52/I52))</f>
        <v>4.1704835570707033E-2</v>
      </c>
      <c r="Q52" s="243"/>
    </row>
    <row r="53" spans="1:17" x14ac:dyDescent="0.35">
      <c r="A53" s="237"/>
      <c r="B53" s="314" t="s">
        <v>50</v>
      </c>
      <c r="C53" s="263"/>
      <c r="D53" s="315"/>
      <c r="E53" s="263"/>
      <c r="F53" s="316"/>
      <c r="G53" s="322">
        <f>RESIDENTIAL!G55</f>
        <v>-0.17</v>
      </c>
      <c r="H53" s="323"/>
      <c r="I53" s="269"/>
      <c r="J53" s="319"/>
      <c r="K53" s="322">
        <f>G53</f>
        <v>-0.17</v>
      </c>
      <c r="L53" s="323"/>
      <c r="M53" s="269"/>
      <c r="N53" s="319"/>
      <c r="O53" s="269">
        <f>M53-I53</f>
        <v>0</v>
      </c>
      <c r="P53" s="270" t="str">
        <f>IF(OR(I53=0,M53=0),"",(O53/I53))</f>
        <v/>
      </c>
      <c r="Q53" s="243"/>
    </row>
    <row r="54" spans="1:17" x14ac:dyDescent="0.35">
      <c r="A54" s="237"/>
      <c r="B54" s="263" t="s">
        <v>51</v>
      </c>
      <c r="C54" s="263"/>
      <c r="D54" s="315"/>
      <c r="E54" s="263"/>
      <c r="F54" s="267"/>
      <c r="G54" s="325">
        <v>0.13</v>
      </c>
      <c r="H54" s="267"/>
      <c r="I54" s="269">
        <f>I52*G54</f>
        <v>71106.773906275368</v>
      </c>
      <c r="J54" s="326"/>
      <c r="K54" s="325">
        <v>0.13</v>
      </c>
      <c r="L54" s="267"/>
      <c r="M54" s="269">
        <f>M52*K54</f>
        <v>74072.27022000002</v>
      </c>
      <c r="N54" s="326"/>
      <c r="O54" s="269">
        <f>M54-I54</f>
        <v>2965.4963137246523</v>
      </c>
      <c r="P54" s="270">
        <f>IF(OR(I54=0,M54=0),"",(O54/I54))</f>
        <v>4.1704835570706984E-2</v>
      </c>
      <c r="Q54" s="243"/>
    </row>
    <row r="55" spans="1:17" ht="15" thickBot="1" x14ac:dyDescent="0.4">
      <c r="A55" s="237"/>
      <c r="B55" s="544" t="s">
        <v>74</v>
      </c>
      <c r="C55" s="544"/>
      <c r="D55" s="544"/>
      <c r="E55" s="327"/>
      <c r="F55" s="328"/>
      <c r="G55" s="328"/>
      <c r="H55" s="328"/>
      <c r="I55" s="329">
        <f>SUM(I52:I54)</f>
        <v>618081.95780070126</v>
      </c>
      <c r="J55" s="330"/>
      <c r="K55" s="328"/>
      <c r="L55" s="328"/>
      <c r="M55" s="329">
        <f>SUM(M52:M54)</f>
        <v>643858.9642200002</v>
      </c>
      <c r="N55" s="330"/>
      <c r="O55" s="329">
        <f>M55-I55</f>
        <v>25777.006419298938</v>
      </c>
      <c r="P55" s="375">
        <f>IF(OR(I55=0,M55=0),"",(O55/I55))</f>
        <v>4.1704835570707047E-2</v>
      </c>
      <c r="Q55" s="243"/>
    </row>
    <row r="56" spans="1:17" ht="15" thickBot="1" x14ac:dyDescent="0.4">
      <c r="A56" s="333"/>
      <c r="B56" s="455"/>
      <c r="C56" s="377"/>
      <c r="D56" s="378"/>
      <c r="E56" s="377"/>
      <c r="F56" s="379"/>
      <c r="G56" s="309"/>
      <c r="H56" s="380"/>
      <c r="I56" s="381"/>
      <c r="J56" s="379"/>
      <c r="K56" s="309"/>
      <c r="L56" s="380"/>
      <c r="M56" s="381"/>
      <c r="N56" s="379"/>
      <c r="O56" s="382"/>
      <c r="P56" s="313"/>
      <c r="Q56" s="243"/>
    </row>
    <row r="57" spans="1:17" x14ac:dyDescent="0.35">
      <c r="A57" s="333"/>
      <c r="B57" s="384" t="s">
        <v>62</v>
      </c>
      <c r="C57" s="384"/>
      <c r="D57" s="385"/>
      <c r="E57" s="384"/>
      <c r="F57" s="390"/>
      <c r="G57" s="392"/>
      <c r="H57" s="392"/>
      <c r="I57" s="393">
        <f>SUM(I47:I48,I39,I40:I43)</f>
        <v>621992.43389442598</v>
      </c>
      <c r="J57" s="394"/>
      <c r="K57" s="392"/>
      <c r="L57" s="392"/>
      <c r="M57" s="393">
        <f>SUM(M47:M48,M39,M40:M43)</f>
        <v>644803.94400000013</v>
      </c>
      <c r="N57" s="394"/>
      <c r="O57" s="269">
        <f>M57-I57</f>
        <v>22811.510105574154</v>
      </c>
      <c r="P57" s="270">
        <f>IF(OR(I57=0,M57=0),"",(O57/I57))</f>
        <v>3.6674899665171928E-2</v>
      </c>
      <c r="Q57" s="243"/>
    </row>
    <row r="58" spans="1:17" x14ac:dyDescent="0.35">
      <c r="A58" s="237"/>
      <c r="B58" s="263" t="s">
        <v>50</v>
      </c>
      <c r="C58" s="263"/>
      <c r="D58" s="315"/>
      <c r="E58" s="263"/>
      <c r="F58" s="267"/>
      <c r="G58" s="322">
        <f>G53</f>
        <v>-0.17</v>
      </c>
      <c r="H58" s="323"/>
      <c r="I58" s="269"/>
      <c r="J58" s="326"/>
      <c r="K58" s="322">
        <f>$G58</f>
        <v>-0.17</v>
      </c>
      <c r="L58" s="323"/>
      <c r="M58" s="269"/>
      <c r="N58" s="326"/>
      <c r="O58" s="269">
        <f>M58-I58</f>
        <v>0</v>
      </c>
      <c r="P58" s="270" t="str">
        <f>IF(OR(I58=0,M58=0),"",(O58/I58))</f>
        <v/>
      </c>
      <c r="Q58" s="243"/>
    </row>
    <row r="59" spans="1:17" x14ac:dyDescent="0.35">
      <c r="A59" s="333"/>
      <c r="B59" s="456" t="s">
        <v>51</v>
      </c>
      <c r="C59" s="384"/>
      <c r="D59" s="385"/>
      <c r="E59" s="384"/>
      <c r="F59" s="390"/>
      <c r="G59" s="391">
        <v>0.13</v>
      </c>
      <c r="H59" s="392"/>
      <c r="I59" s="393">
        <f>I57*G59</f>
        <v>80859.016406275376</v>
      </c>
      <c r="J59" s="394"/>
      <c r="K59" s="391">
        <v>0.13</v>
      </c>
      <c r="L59" s="392"/>
      <c r="M59" s="393">
        <f>M57*K59</f>
        <v>83824.512720000013</v>
      </c>
      <c r="N59" s="394"/>
      <c r="O59" s="269">
        <f>M59-I59</f>
        <v>2965.4963137246377</v>
      </c>
      <c r="P59" s="270">
        <f>IF(OR(I59=0,M59=0),"",(O59/I59))</f>
        <v>3.6674899665171901E-2</v>
      </c>
      <c r="Q59" s="243"/>
    </row>
    <row r="60" spans="1:17" ht="15" thickBot="1" x14ac:dyDescent="0.4">
      <c r="A60" s="333"/>
      <c r="B60" s="545" t="s">
        <v>75</v>
      </c>
      <c r="C60" s="545"/>
      <c r="D60" s="545"/>
      <c r="E60" s="263"/>
      <c r="F60" s="433"/>
      <c r="G60" s="433"/>
      <c r="H60" s="433"/>
      <c r="I60" s="434">
        <f>SUM(I57:I59)</f>
        <v>702851.45030070131</v>
      </c>
      <c r="J60" s="435"/>
      <c r="K60" s="433"/>
      <c r="L60" s="433"/>
      <c r="M60" s="434">
        <f>SUM(M57:M59)</f>
        <v>728628.45672000013</v>
      </c>
      <c r="N60" s="435"/>
      <c r="O60" s="481">
        <f>M60-I60</f>
        <v>25777.006419298821</v>
      </c>
      <c r="P60" s="270">
        <f>IF(OR(I60=0,M60=0),"",(O60/I60))</f>
        <v>3.6674899665171963E-2</v>
      </c>
      <c r="Q60" s="243"/>
    </row>
    <row r="61" spans="1:17" ht="15" thickBot="1" x14ac:dyDescent="0.4">
      <c r="A61" s="333"/>
      <c r="B61" s="334"/>
      <c r="C61" s="335"/>
      <c r="D61" s="336"/>
      <c r="E61" s="335"/>
      <c r="F61" s="457"/>
      <c r="G61" s="458"/>
      <c r="H61" s="459"/>
      <c r="I61" s="460"/>
      <c r="J61" s="337"/>
      <c r="K61" s="458"/>
      <c r="L61" s="459"/>
      <c r="M61" s="460"/>
      <c r="N61" s="337"/>
      <c r="O61" s="341"/>
      <c r="P61" s="461"/>
      <c r="Q61" s="243"/>
    </row>
    <row r="62" spans="1:17" x14ac:dyDescent="0.35">
      <c r="A62" s="237"/>
      <c r="B62" s="237"/>
      <c r="C62" s="237"/>
      <c r="D62" s="238"/>
      <c r="E62" s="237"/>
      <c r="F62" s="237"/>
      <c r="G62" s="237"/>
      <c r="H62" s="237"/>
      <c r="I62" s="253"/>
      <c r="J62" s="237"/>
      <c r="K62" s="237"/>
      <c r="L62" s="237"/>
      <c r="M62" s="253"/>
      <c r="N62" s="237"/>
      <c r="O62" s="237"/>
      <c r="P62" s="474"/>
      <c r="Q62" s="243"/>
    </row>
    <row r="63" spans="1:17" x14ac:dyDescent="0.35">
      <c r="A63" s="237"/>
      <c r="B63" s="251" t="s">
        <v>54</v>
      </c>
      <c r="C63" s="237"/>
      <c r="D63" s="238"/>
      <c r="E63" s="237"/>
      <c r="F63" s="237"/>
      <c r="G63" s="343">
        <v>1.72E-2</v>
      </c>
      <c r="H63" s="237"/>
      <c r="I63" s="237"/>
      <c r="J63" s="237"/>
      <c r="K63" s="343">
        <v>1.72E-2</v>
      </c>
      <c r="L63" s="237"/>
      <c r="M63" s="253"/>
      <c r="N63" s="237"/>
      <c r="O63" s="237"/>
      <c r="P63" s="474"/>
      <c r="Q63" s="243"/>
    </row>
    <row r="64" spans="1:17" s="19" customFormat="1" x14ac:dyDescent="0.35">
      <c r="D64" s="22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s="19" customFormat="1" x14ac:dyDescent="0.35">
      <c r="D65" s="347">
        <v>0.64</v>
      </c>
      <c r="E65" s="215" t="s">
        <v>42</v>
      </c>
      <c r="F65" s="216"/>
      <c r="G65" s="217"/>
      <c r="H65" s="48"/>
      <c r="I65" s="48"/>
      <c r="J65" s="48"/>
      <c r="K65" s="18"/>
      <c r="L65" s="18"/>
      <c r="M65" s="18"/>
      <c r="N65" s="18"/>
      <c r="O65" s="18"/>
      <c r="P65" s="18"/>
      <c r="Q65" s="18"/>
    </row>
    <row r="66" spans="1:17" s="19" customFormat="1" x14ac:dyDescent="0.35">
      <c r="D66" s="348">
        <v>0.18</v>
      </c>
      <c r="E66" s="218" t="s">
        <v>43</v>
      </c>
      <c r="F66" s="219"/>
      <c r="G66" s="220"/>
      <c r="H66" s="48"/>
      <c r="I66" s="48"/>
      <c r="J66" s="48"/>
      <c r="K66" s="18"/>
      <c r="L66" s="18"/>
      <c r="M66" s="18"/>
      <c r="N66" s="18"/>
      <c r="O66" s="18"/>
      <c r="P66" s="18"/>
      <c r="Q66" s="18"/>
    </row>
    <row r="67" spans="1:17" s="19" customFormat="1" x14ac:dyDescent="0.35">
      <c r="D67" s="349">
        <v>0.18</v>
      </c>
      <c r="E67" s="221" t="s">
        <v>44</v>
      </c>
      <c r="F67" s="222"/>
      <c r="G67" s="223"/>
      <c r="H67" s="48"/>
      <c r="I67" s="48"/>
      <c r="J67" s="48"/>
      <c r="K67" s="18"/>
      <c r="L67" s="18"/>
      <c r="M67" s="18"/>
      <c r="N67" s="18"/>
      <c r="O67" s="18"/>
      <c r="P67" s="18"/>
      <c r="Q67" s="18"/>
    </row>
    <row r="68" spans="1:17" x14ac:dyDescent="0.35">
      <c r="A68" s="237"/>
      <c r="B68" s="237"/>
      <c r="C68" s="237"/>
      <c r="D68" s="238"/>
      <c r="E68" s="237"/>
      <c r="F68" s="237"/>
      <c r="G68" s="19"/>
      <c r="H68" s="19"/>
      <c r="I68" s="19"/>
      <c r="J68" s="67"/>
      <c r="K68" s="67"/>
      <c r="L68" s="67"/>
      <c r="M68" s="67"/>
    </row>
    <row r="69" spans="1:17" x14ac:dyDescent="0.35">
      <c r="A69" s="237"/>
      <c r="B69" s="237"/>
      <c r="C69" s="237"/>
      <c r="D69" s="238"/>
      <c r="E69" s="237"/>
      <c r="F69" s="237"/>
      <c r="G69" s="19"/>
      <c r="H69" s="19"/>
      <c r="I69" s="19"/>
      <c r="J69" s="67"/>
      <c r="K69" s="67"/>
      <c r="L69" s="67"/>
      <c r="M69" s="67"/>
    </row>
    <row r="70" spans="1:17" x14ac:dyDescent="0.35">
      <c r="A70" s="237"/>
      <c r="B70" s="237"/>
      <c r="C70" s="237"/>
      <c r="D70" s="238"/>
      <c r="E70" s="237"/>
      <c r="F70" s="237"/>
      <c r="G70" s="19"/>
      <c r="H70" s="19"/>
      <c r="I70" s="19"/>
      <c r="J70" s="67"/>
      <c r="K70" s="67"/>
      <c r="L70" s="67"/>
      <c r="M70" s="67"/>
    </row>
    <row r="71" spans="1:17" x14ac:dyDescent="0.35">
      <c r="A71" s="237"/>
      <c r="B71" s="237"/>
      <c r="C71" s="237"/>
      <c r="D71" s="238"/>
      <c r="E71" s="237"/>
      <c r="F71" s="237"/>
      <c r="G71" s="19"/>
      <c r="H71" s="19"/>
      <c r="I71" s="19"/>
      <c r="J71" s="67"/>
      <c r="K71" s="67"/>
      <c r="L71" s="67"/>
      <c r="M71" s="67"/>
    </row>
    <row r="72" spans="1:17" x14ac:dyDescent="0.35">
      <c r="A72" s="237"/>
      <c r="B72" s="237"/>
      <c r="C72" s="237"/>
      <c r="D72" s="238"/>
      <c r="E72" s="237"/>
      <c r="F72" s="237"/>
      <c r="G72" s="19"/>
      <c r="H72" s="19"/>
      <c r="I72" s="19"/>
      <c r="J72" s="67"/>
      <c r="K72" s="67"/>
      <c r="L72" s="67"/>
      <c r="M72" s="67"/>
    </row>
    <row r="73" spans="1:17" x14ac:dyDescent="0.35">
      <c r="A73" s="237"/>
      <c r="B73" s="237"/>
      <c r="C73" s="237"/>
      <c r="D73" s="238"/>
      <c r="E73" s="237"/>
      <c r="F73" s="237"/>
      <c r="G73" s="19"/>
      <c r="H73" s="19"/>
      <c r="I73" s="19"/>
      <c r="J73" s="67"/>
      <c r="K73" s="67"/>
      <c r="L73" s="67"/>
      <c r="M73" s="67"/>
    </row>
    <row r="74" spans="1:17" x14ac:dyDescent="0.35">
      <c r="A74" s="237"/>
      <c r="B74" s="237"/>
      <c r="C74" s="237"/>
      <c r="D74" s="238"/>
      <c r="E74" s="237"/>
      <c r="F74" s="237"/>
      <c r="G74" s="19"/>
      <c r="H74" s="19"/>
      <c r="I74" s="19"/>
      <c r="J74" s="67"/>
      <c r="K74" s="67"/>
      <c r="L74" s="67"/>
      <c r="M74" s="67"/>
    </row>
    <row r="75" spans="1:17" x14ac:dyDescent="0.35">
      <c r="A75" s="237"/>
      <c r="B75" s="237"/>
      <c r="C75" s="237"/>
      <c r="D75" s="238"/>
      <c r="E75" s="237"/>
      <c r="F75" s="237"/>
      <c r="G75" s="19"/>
      <c r="H75" s="19"/>
      <c r="I75" s="19"/>
      <c r="J75" s="67"/>
      <c r="K75" s="67"/>
      <c r="L75" s="67"/>
      <c r="M75" s="67"/>
    </row>
    <row r="76" spans="1:17" x14ac:dyDescent="0.35">
      <c r="A76" s="237"/>
      <c r="B76" s="237"/>
      <c r="C76" s="237"/>
      <c r="D76" s="238"/>
      <c r="E76" s="237"/>
      <c r="F76" s="237"/>
      <c r="G76" s="19"/>
      <c r="H76" s="19"/>
      <c r="I76" s="19"/>
      <c r="J76" s="67"/>
      <c r="K76" s="67"/>
      <c r="L76" s="67"/>
      <c r="M76" s="67"/>
    </row>
    <row r="77" spans="1:17" x14ac:dyDescent="0.35">
      <c r="A77" s="237"/>
      <c r="B77" s="237"/>
      <c r="C77" s="237"/>
      <c r="D77" s="238"/>
      <c r="E77" s="237"/>
      <c r="F77" s="237"/>
      <c r="G77" s="19"/>
      <c r="H77" s="19"/>
      <c r="I77" s="19"/>
      <c r="J77" s="67"/>
      <c r="K77" s="67"/>
      <c r="L77" s="67"/>
      <c r="M77" s="67"/>
    </row>
    <row r="78" spans="1:17" x14ac:dyDescent="0.35">
      <c r="A78" s="237"/>
      <c r="B78" s="237"/>
      <c r="C78" s="237"/>
      <c r="D78" s="238"/>
      <c r="E78" s="237"/>
      <c r="F78" s="237"/>
      <c r="G78" s="19"/>
      <c r="H78" s="19"/>
      <c r="I78" s="19"/>
      <c r="J78" s="67"/>
      <c r="K78" s="67"/>
      <c r="L78" s="67"/>
      <c r="M78" s="67"/>
    </row>
    <row r="79" spans="1:17" x14ac:dyDescent="0.35">
      <c r="A79" s="237"/>
      <c r="B79" s="237"/>
      <c r="C79" s="237"/>
      <c r="D79" s="238"/>
      <c r="E79" s="237"/>
      <c r="F79" s="237"/>
      <c r="G79" s="19"/>
      <c r="H79" s="19"/>
      <c r="I79" s="19"/>
      <c r="J79" s="67"/>
      <c r="K79" s="67"/>
      <c r="L79" s="67"/>
      <c r="M79" s="67"/>
    </row>
    <row r="80" spans="1:17" x14ac:dyDescent="0.35">
      <c r="A80" s="237"/>
      <c r="B80" s="237"/>
      <c r="C80" s="237"/>
      <c r="D80" s="238"/>
      <c r="E80" s="237"/>
      <c r="F80" s="237"/>
      <c r="G80" s="19"/>
      <c r="H80" s="19"/>
      <c r="I80" s="19"/>
      <c r="J80" s="67"/>
      <c r="K80" s="67"/>
      <c r="L80" s="67"/>
      <c r="M80" s="67"/>
    </row>
    <row r="81" spans="1:13" x14ac:dyDescent="0.35">
      <c r="A81" s="237"/>
      <c r="B81" s="237"/>
      <c r="C81" s="237"/>
      <c r="D81" s="238"/>
      <c r="E81" s="237"/>
      <c r="F81" s="237"/>
      <c r="G81" s="19"/>
      <c r="H81" s="19"/>
      <c r="I81" s="19"/>
      <c r="J81" s="67"/>
      <c r="K81" s="67"/>
      <c r="L81" s="67"/>
      <c r="M81" s="67"/>
    </row>
    <row r="82" spans="1:13" x14ac:dyDescent="0.35">
      <c r="A82" s="237"/>
      <c r="B82" s="237"/>
      <c r="C82" s="237"/>
      <c r="D82" s="238"/>
      <c r="E82" s="237"/>
      <c r="F82" s="237"/>
      <c r="G82" s="19"/>
      <c r="H82" s="19"/>
      <c r="I82" s="19"/>
      <c r="J82" s="67"/>
      <c r="K82" s="67"/>
      <c r="L82" s="67"/>
      <c r="M82" s="67"/>
    </row>
    <row r="83" spans="1:13" x14ac:dyDescent="0.35">
      <c r="A83" s="237"/>
      <c r="B83" s="237"/>
      <c r="C83" s="237"/>
      <c r="D83" s="238"/>
      <c r="E83" s="237"/>
      <c r="F83" s="237"/>
      <c r="G83" s="19"/>
      <c r="H83" s="19"/>
      <c r="I83" s="19"/>
      <c r="J83" s="67"/>
      <c r="K83" s="67"/>
      <c r="L83" s="67"/>
      <c r="M83" s="67"/>
    </row>
    <row r="84" spans="1:13" x14ac:dyDescent="0.35">
      <c r="A84" s="237"/>
      <c r="B84" s="237"/>
      <c r="C84" s="237"/>
      <c r="D84" s="238"/>
      <c r="E84" s="237"/>
      <c r="F84" s="237"/>
      <c r="G84" s="19"/>
      <c r="H84" s="19"/>
      <c r="I84" s="19"/>
      <c r="J84" s="67"/>
      <c r="K84" s="67"/>
      <c r="L84" s="67"/>
      <c r="M84" s="67"/>
    </row>
    <row r="85" spans="1:13" x14ac:dyDescent="0.35">
      <c r="A85" s="237"/>
      <c r="B85" s="237"/>
      <c r="C85" s="237"/>
      <c r="D85" s="238"/>
      <c r="E85" s="237"/>
      <c r="F85" s="237"/>
      <c r="G85" s="19"/>
      <c r="H85" s="19"/>
      <c r="I85" s="19"/>
      <c r="J85" s="67"/>
      <c r="K85" s="67"/>
      <c r="L85" s="67"/>
      <c r="M85" s="67"/>
    </row>
    <row r="86" spans="1:13" x14ac:dyDescent="0.35">
      <c r="A86" s="237"/>
      <c r="B86" s="237"/>
      <c r="C86" s="237"/>
      <c r="D86" s="238"/>
      <c r="E86" s="237"/>
      <c r="F86" s="237"/>
      <c r="G86" s="19"/>
      <c r="H86" s="19"/>
      <c r="I86" s="19"/>
      <c r="J86" s="67"/>
      <c r="K86" s="67"/>
      <c r="L86" s="67"/>
      <c r="M86" s="67"/>
    </row>
    <row r="87" spans="1:13" x14ac:dyDescent="0.35">
      <c r="A87" s="237"/>
      <c r="B87" s="237"/>
      <c r="C87" s="237"/>
      <c r="D87" s="238"/>
      <c r="E87" s="237"/>
      <c r="F87" s="237"/>
      <c r="G87" s="19"/>
      <c r="H87" s="19"/>
      <c r="I87" s="19"/>
      <c r="J87" s="67"/>
      <c r="K87" s="67"/>
      <c r="L87" s="67"/>
      <c r="M87" s="67"/>
    </row>
    <row r="88" spans="1:13" x14ac:dyDescent="0.35">
      <c r="A88" s="237"/>
      <c r="B88" s="237"/>
      <c r="C88" s="237"/>
      <c r="D88" s="238"/>
      <c r="E88" s="237"/>
      <c r="F88" s="237"/>
      <c r="G88" s="19"/>
      <c r="H88" s="19"/>
      <c r="I88" s="19"/>
      <c r="J88" s="67"/>
      <c r="K88" s="67"/>
      <c r="L88" s="67"/>
      <c r="M88" s="67"/>
    </row>
    <row r="89" spans="1:13" x14ac:dyDescent="0.35">
      <c r="A89" s="237"/>
      <c r="B89" s="237"/>
      <c r="C89" s="237"/>
      <c r="D89" s="238"/>
      <c r="E89" s="237"/>
      <c r="F89" s="237"/>
      <c r="G89" s="19"/>
      <c r="H89" s="19"/>
      <c r="I89" s="19"/>
      <c r="J89" s="67"/>
      <c r="K89" s="67"/>
      <c r="L89" s="67"/>
      <c r="M89" s="67"/>
    </row>
    <row r="90" spans="1:13" x14ac:dyDescent="0.35">
      <c r="A90" s="237"/>
      <c r="B90" s="237"/>
      <c r="C90" s="237"/>
      <c r="D90" s="238"/>
      <c r="E90" s="237"/>
      <c r="F90" s="237"/>
      <c r="G90" s="19"/>
      <c r="H90" s="19"/>
      <c r="I90" s="19"/>
      <c r="J90" s="67"/>
      <c r="K90" s="67"/>
      <c r="L90" s="67"/>
      <c r="M90" s="67"/>
    </row>
    <row r="91" spans="1:13" x14ac:dyDescent="0.35">
      <c r="A91" s="237"/>
      <c r="B91" s="237"/>
      <c r="C91" s="237"/>
      <c r="D91" s="238"/>
      <c r="E91" s="237"/>
      <c r="F91" s="237"/>
      <c r="G91" s="19"/>
      <c r="H91" s="19"/>
      <c r="I91" s="19"/>
      <c r="J91" s="67"/>
      <c r="K91" s="67"/>
      <c r="L91" s="67"/>
      <c r="M91" s="67"/>
    </row>
    <row r="92" spans="1:13" x14ac:dyDescent="0.35">
      <c r="A92" s="237"/>
      <c r="B92" s="237"/>
      <c r="C92" s="237"/>
      <c r="D92" s="238"/>
      <c r="E92" s="237"/>
      <c r="F92" s="237"/>
      <c r="G92" s="19"/>
      <c r="H92" s="19"/>
      <c r="I92" s="19"/>
      <c r="J92" s="67"/>
      <c r="K92" s="67"/>
      <c r="L92" s="67"/>
      <c r="M92" s="67"/>
    </row>
    <row r="93" spans="1:13" x14ac:dyDescent="0.35">
      <c r="A93" s="237"/>
      <c r="B93" s="237"/>
      <c r="C93" s="237"/>
      <c r="D93" s="238"/>
      <c r="E93" s="237"/>
      <c r="F93" s="237"/>
      <c r="G93" s="19"/>
      <c r="H93" s="19"/>
      <c r="I93" s="19"/>
      <c r="J93" s="67"/>
      <c r="K93" s="67"/>
      <c r="L93" s="67"/>
      <c r="M93" s="67"/>
    </row>
    <row r="94" spans="1:13" x14ac:dyDescent="0.35">
      <c r="A94" s="237"/>
      <c r="B94" s="237"/>
      <c r="C94" s="237"/>
      <c r="D94" s="238"/>
      <c r="E94" s="237"/>
      <c r="F94" s="237"/>
      <c r="G94" s="19"/>
      <c r="H94" s="19"/>
      <c r="I94" s="19"/>
      <c r="J94" s="67"/>
      <c r="K94" s="67"/>
      <c r="L94" s="67"/>
      <c r="M94" s="67"/>
    </row>
    <row r="95" spans="1:13" x14ac:dyDescent="0.35">
      <c r="A95" s="237"/>
      <c r="B95" s="237"/>
      <c r="C95" s="237"/>
      <c r="D95" s="238"/>
      <c r="E95" s="237"/>
      <c r="F95" s="237"/>
      <c r="G95" s="19"/>
      <c r="H95" s="19"/>
      <c r="I95" s="19"/>
      <c r="J95" s="67"/>
      <c r="K95" s="67"/>
      <c r="L95" s="67"/>
      <c r="M95" s="67"/>
    </row>
    <row r="96" spans="1:13" x14ac:dyDescent="0.35">
      <c r="A96" s="237"/>
      <c r="B96" s="237"/>
      <c r="C96" s="237"/>
      <c r="D96" s="238"/>
      <c r="E96" s="237"/>
      <c r="F96" s="237"/>
      <c r="G96" s="19"/>
      <c r="H96" s="19"/>
      <c r="I96" s="19"/>
      <c r="J96" s="67"/>
      <c r="K96" s="67"/>
      <c r="L96" s="67"/>
      <c r="M96" s="67"/>
    </row>
    <row r="97" spans="1:13" x14ac:dyDescent="0.35">
      <c r="A97" s="237"/>
      <c r="B97" s="237"/>
      <c r="C97" s="237"/>
      <c r="D97" s="238"/>
      <c r="E97" s="237"/>
      <c r="F97" s="237"/>
      <c r="G97" s="19"/>
      <c r="H97" s="19"/>
      <c r="I97" s="19"/>
      <c r="J97" s="67"/>
      <c r="K97" s="67"/>
      <c r="L97" s="67"/>
      <c r="M97" s="67"/>
    </row>
    <row r="98" spans="1:13" x14ac:dyDescent="0.35">
      <c r="A98" s="237"/>
      <c r="B98" s="237"/>
      <c r="C98" s="237"/>
      <c r="D98" s="238"/>
      <c r="E98" s="237"/>
      <c r="F98" s="237"/>
      <c r="G98" s="19"/>
      <c r="H98" s="19"/>
      <c r="I98" s="19"/>
      <c r="J98" s="67"/>
      <c r="K98" s="67"/>
      <c r="L98" s="67"/>
      <c r="M98" s="67"/>
    </row>
    <row r="99" spans="1:13" x14ac:dyDescent="0.35">
      <c r="A99" s="237"/>
      <c r="B99" s="237"/>
      <c r="C99" s="237"/>
      <c r="D99" s="238"/>
      <c r="E99" s="237"/>
      <c r="F99" s="237"/>
      <c r="G99" s="19"/>
      <c r="H99" s="19"/>
      <c r="I99" s="19"/>
      <c r="J99" s="67"/>
      <c r="K99" s="67"/>
      <c r="L99" s="67"/>
      <c r="M99" s="67"/>
    </row>
    <row r="100" spans="1:13" x14ac:dyDescent="0.35">
      <c r="A100" s="237"/>
      <c r="B100" s="237"/>
      <c r="C100" s="237"/>
      <c r="D100" s="238"/>
      <c r="E100" s="237"/>
      <c r="F100" s="237"/>
      <c r="G100" s="19"/>
      <c r="H100" s="19"/>
      <c r="I100" s="19"/>
      <c r="J100" s="67"/>
      <c r="K100" s="67"/>
      <c r="L100" s="67"/>
      <c r="M100" s="67"/>
    </row>
    <row r="101" spans="1:13" x14ac:dyDescent="0.35">
      <c r="A101" s="237"/>
      <c r="B101" s="237"/>
      <c r="C101" s="237"/>
      <c r="D101" s="238"/>
      <c r="E101" s="237"/>
      <c r="F101" s="237"/>
      <c r="G101" s="19"/>
      <c r="H101" s="19"/>
      <c r="I101" s="19"/>
      <c r="J101" s="67"/>
      <c r="K101" s="67"/>
      <c r="L101" s="67"/>
      <c r="M101" s="67"/>
    </row>
    <row r="102" spans="1:13" x14ac:dyDescent="0.35">
      <c r="A102" s="237"/>
      <c r="B102" s="237"/>
      <c r="C102" s="237"/>
      <c r="D102" s="238"/>
      <c r="E102" s="237"/>
      <c r="F102" s="237"/>
      <c r="G102" s="19"/>
      <c r="H102" s="19"/>
      <c r="I102" s="19"/>
      <c r="J102" s="67"/>
      <c r="K102" s="67"/>
      <c r="L102" s="67"/>
      <c r="M102" s="67"/>
    </row>
    <row r="103" spans="1:13" x14ac:dyDescent="0.35">
      <c r="A103" s="237"/>
      <c r="B103" s="237"/>
      <c r="C103" s="237"/>
      <c r="D103" s="238"/>
      <c r="E103" s="237"/>
      <c r="F103" s="237"/>
      <c r="G103" s="19"/>
      <c r="H103" s="19"/>
      <c r="I103" s="19"/>
      <c r="J103" s="67"/>
      <c r="K103" s="67"/>
      <c r="L103" s="67"/>
      <c r="M103" s="67"/>
    </row>
    <row r="104" spans="1:13" x14ac:dyDescent="0.35">
      <c r="A104" s="237"/>
      <c r="B104" s="237"/>
      <c r="C104" s="237"/>
      <c r="D104" s="238"/>
      <c r="E104" s="237"/>
      <c r="F104" s="237"/>
      <c r="G104" s="19"/>
      <c r="H104" s="19"/>
      <c r="I104" s="19"/>
      <c r="J104" s="67"/>
      <c r="K104" s="67"/>
      <c r="L104" s="67"/>
      <c r="M104" s="67"/>
    </row>
    <row r="105" spans="1:13" x14ac:dyDescent="0.35">
      <c r="A105" s="237"/>
      <c r="B105" s="237"/>
      <c r="C105" s="237"/>
      <c r="D105" s="238"/>
      <c r="E105" s="237"/>
      <c r="F105" s="237"/>
      <c r="G105" s="19"/>
      <c r="H105" s="19"/>
      <c r="I105" s="19"/>
      <c r="J105" s="67"/>
      <c r="K105" s="67"/>
      <c r="L105" s="67"/>
      <c r="M105" s="67"/>
    </row>
    <row r="106" spans="1:13" x14ac:dyDescent="0.35">
      <c r="A106" s="237"/>
      <c r="B106" s="237"/>
      <c r="C106" s="237"/>
      <c r="D106" s="238"/>
      <c r="E106" s="237"/>
      <c r="F106" s="237"/>
      <c r="G106" s="19"/>
      <c r="H106" s="19"/>
      <c r="I106" s="19"/>
      <c r="J106" s="67"/>
      <c r="K106" s="67"/>
      <c r="L106" s="67"/>
      <c r="M106" s="67"/>
    </row>
    <row r="107" spans="1:13" x14ac:dyDescent="0.35">
      <c r="A107" s="237"/>
      <c r="B107" s="237"/>
      <c r="C107" s="237"/>
      <c r="D107" s="238"/>
      <c r="E107" s="237"/>
      <c r="F107" s="237"/>
      <c r="G107" s="19"/>
      <c r="H107" s="19"/>
      <c r="I107" s="19"/>
      <c r="J107" s="67"/>
      <c r="K107" s="67"/>
      <c r="L107" s="67"/>
      <c r="M107" s="67"/>
    </row>
    <row r="108" spans="1:13" x14ac:dyDescent="0.35">
      <c r="A108" s="237"/>
      <c r="B108" s="237"/>
      <c r="C108" s="237"/>
      <c r="D108" s="238"/>
      <c r="E108" s="237"/>
      <c r="F108" s="237"/>
      <c r="G108" s="19"/>
      <c r="H108" s="19"/>
      <c r="I108" s="19"/>
      <c r="J108" s="67"/>
      <c r="K108" s="67"/>
      <c r="L108" s="67"/>
      <c r="M108" s="67"/>
    </row>
    <row r="109" spans="1:13" x14ac:dyDescent="0.35">
      <c r="A109" s="237"/>
      <c r="B109" s="237"/>
      <c r="C109" s="237"/>
      <c r="D109" s="238"/>
      <c r="E109" s="237"/>
      <c r="F109" s="237"/>
      <c r="G109" s="19"/>
      <c r="H109" s="19"/>
      <c r="I109" s="19"/>
      <c r="J109" s="67"/>
      <c r="K109" s="67"/>
      <c r="L109" s="67"/>
      <c r="M109" s="67"/>
    </row>
    <row r="110" spans="1:13" x14ac:dyDescent="0.35">
      <c r="A110" s="237"/>
      <c r="B110" s="237"/>
      <c r="C110" s="237"/>
      <c r="D110" s="238"/>
      <c r="E110" s="237"/>
      <c r="F110" s="237"/>
      <c r="G110" s="19"/>
      <c r="H110" s="19"/>
      <c r="I110" s="19"/>
      <c r="J110" s="67"/>
      <c r="K110" s="67"/>
      <c r="L110" s="67"/>
      <c r="M110" s="67"/>
    </row>
    <row r="111" spans="1:13" x14ac:dyDescent="0.35">
      <c r="A111" s="237"/>
      <c r="B111" s="237"/>
      <c r="C111" s="237"/>
      <c r="D111" s="238"/>
      <c r="E111" s="237"/>
      <c r="F111" s="237"/>
      <c r="G111" s="19"/>
      <c r="H111" s="19"/>
      <c r="I111" s="19"/>
      <c r="J111" s="67"/>
      <c r="K111" s="67"/>
      <c r="L111" s="67"/>
      <c r="M111" s="67"/>
    </row>
    <row r="112" spans="1:13" x14ac:dyDescent="0.35">
      <c r="A112" s="237"/>
      <c r="B112" s="237"/>
      <c r="C112" s="237"/>
      <c r="D112" s="238"/>
      <c r="E112" s="237"/>
      <c r="F112" s="237"/>
      <c r="G112" s="19"/>
      <c r="H112" s="19"/>
      <c r="I112" s="19"/>
      <c r="J112" s="67"/>
      <c r="K112" s="67"/>
      <c r="L112" s="67"/>
      <c r="M112" s="67"/>
    </row>
    <row r="113" spans="1:13" x14ac:dyDescent="0.35">
      <c r="A113" s="237"/>
      <c r="B113" s="237"/>
      <c r="C113" s="237"/>
      <c r="D113" s="238"/>
      <c r="E113" s="237"/>
      <c r="F113" s="237"/>
      <c r="G113" s="19"/>
      <c r="H113" s="19"/>
      <c r="I113" s="19"/>
      <c r="J113" s="67"/>
      <c r="K113" s="67"/>
      <c r="L113" s="67"/>
      <c r="M113" s="67"/>
    </row>
    <row r="114" spans="1:13" x14ac:dyDescent="0.35">
      <c r="A114" s="237"/>
      <c r="B114" s="237"/>
      <c r="C114" s="237"/>
      <c r="D114" s="238"/>
      <c r="E114" s="237"/>
      <c r="F114" s="237"/>
      <c r="G114" s="19"/>
      <c r="H114" s="19"/>
      <c r="I114" s="19"/>
      <c r="J114" s="67"/>
      <c r="K114" s="67"/>
      <c r="L114" s="67"/>
      <c r="M114" s="67"/>
    </row>
    <row r="115" spans="1:13" x14ac:dyDescent="0.35">
      <c r="A115" s="237"/>
      <c r="B115" s="237"/>
      <c r="C115" s="237"/>
      <c r="D115" s="238"/>
      <c r="E115" s="237"/>
      <c r="F115" s="237"/>
      <c r="G115" s="19"/>
      <c r="H115" s="19"/>
      <c r="I115" s="19"/>
      <c r="J115" s="67"/>
      <c r="K115" s="67"/>
      <c r="L115" s="67"/>
      <c r="M115" s="67"/>
    </row>
    <row r="116" spans="1:13" x14ac:dyDescent="0.35">
      <c r="A116" s="237"/>
      <c r="B116" s="237"/>
      <c r="C116" s="237"/>
      <c r="D116" s="238"/>
      <c r="E116" s="237"/>
      <c r="F116" s="237"/>
      <c r="G116" s="19"/>
      <c r="H116" s="19"/>
      <c r="I116" s="19"/>
      <c r="J116" s="67"/>
      <c r="K116" s="67"/>
      <c r="L116" s="67"/>
      <c r="M116" s="67"/>
    </row>
    <row r="117" spans="1:13" x14ac:dyDescent="0.35">
      <c r="A117" s="237"/>
      <c r="B117" s="237"/>
      <c r="C117" s="237"/>
      <c r="D117" s="238"/>
      <c r="E117" s="237"/>
      <c r="F117" s="237"/>
      <c r="G117" s="19"/>
      <c r="H117" s="19"/>
      <c r="I117" s="19"/>
      <c r="J117" s="67"/>
      <c r="K117" s="67"/>
      <c r="L117" s="67"/>
      <c r="M117" s="67"/>
    </row>
    <row r="118" spans="1:13" x14ac:dyDescent="0.35">
      <c r="A118" s="237"/>
      <c r="B118" s="237"/>
      <c r="C118" s="237"/>
      <c r="D118" s="238"/>
      <c r="E118" s="237"/>
      <c r="F118" s="237"/>
      <c r="G118" s="19"/>
      <c r="H118" s="19"/>
      <c r="I118" s="19"/>
      <c r="J118" s="67"/>
      <c r="K118" s="67"/>
      <c r="L118" s="67"/>
      <c r="M118" s="67"/>
    </row>
    <row r="119" spans="1:13" x14ac:dyDescent="0.35">
      <c r="A119" s="237"/>
      <c r="B119" s="237"/>
      <c r="C119" s="237"/>
      <c r="D119" s="238"/>
      <c r="E119" s="237"/>
      <c r="F119" s="237"/>
      <c r="G119" s="19"/>
      <c r="H119" s="19"/>
      <c r="I119" s="19"/>
      <c r="J119" s="67"/>
      <c r="K119" s="67"/>
      <c r="L119" s="67"/>
      <c r="M119" s="67"/>
    </row>
    <row r="120" spans="1:13" x14ac:dyDescent="0.35">
      <c r="A120" s="237"/>
      <c r="B120" s="237"/>
      <c r="C120" s="237"/>
      <c r="D120" s="238"/>
      <c r="E120" s="237"/>
      <c r="F120" s="237"/>
      <c r="G120" s="19"/>
      <c r="H120" s="19"/>
      <c r="I120" s="19"/>
      <c r="J120" s="67"/>
      <c r="K120" s="67"/>
      <c r="L120" s="67"/>
      <c r="M120" s="67"/>
    </row>
    <row r="121" spans="1:13" x14ac:dyDescent="0.35">
      <c r="G121" s="19"/>
      <c r="H121" s="19"/>
      <c r="I121" s="19"/>
      <c r="J121" s="67"/>
      <c r="K121" s="67"/>
      <c r="L121" s="67"/>
      <c r="M121" s="67"/>
    </row>
    <row r="122" spans="1:13" x14ac:dyDescent="0.35">
      <c r="G122" s="19"/>
      <c r="H122" s="19"/>
      <c r="I122" s="19"/>
      <c r="J122" s="67"/>
      <c r="K122" s="67"/>
      <c r="L122" s="67"/>
      <c r="M122" s="67"/>
    </row>
    <row r="123" spans="1:13" x14ac:dyDescent="0.35">
      <c r="G123" s="19"/>
      <c r="H123" s="19"/>
      <c r="I123" s="19"/>
      <c r="J123" s="67"/>
      <c r="K123" s="67"/>
      <c r="L123" s="67"/>
      <c r="M123" s="67"/>
    </row>
  </sheetData>
  <mergeCells count="12">
    <mergeCell ref="A3:H3"/>
    <mergeCell ref="B10:J10"/>
    <mergeCell ref="B11:J11"/>
    <mergeCell ref="D14:J14"/>
    <mergeCell ref="G20:I20"/>
    <mergeCell ref="B55:D55"/>
    <mergeCell ref="B60:D60"/>
    <mergeCell ref="O20:P20"/>
    <mergeCell ref="D21:D22"/>
    <mergeCell ref="O21:O22"/>
    <mergeCell ref="P21:P22"/>
    <mergeCell ref="K20:M20"/>
  </mergeCells>
  <conditionalFormatting sqref="J68:M123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5:J67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5:G67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E142C43C-8F41-42B1-B070-2CFB914E18F4}">
      <formula1>"TOU, non-TOU"</formula1>
    </dataValidation>
    <dataValidation type="list" allowBlank="1" showInputMessage="1" showErrorMessage="1" sqref="D23 D26" xr:uid="{EAD99AA1-DE8F-41F2-BEF2-CD6FF4941B33}">
      <formula1>"per 30 days, per kWh, per kW, per kVA"</formula1>
    </dataValidation>
    <dataValidation type="list" allowBlank="1" showInputMessage="1" showErrorMessage="1" prompt="Select Charge Unit - monthly, per kWh, per kW" sqref="D56 D51 D61" xr:uid="{562D5C83-04FA-4363-94DE-D5A0A1070FCA}">
      <formula1>"Monthly, per kWh, per kW"</formula1>
    </dataValidation>
    <dataValidation type="list" allowBlank="1" showInputMessage="1" showErrorMessage="1" sqref="E37:E38 E56 E61 E40:E51 E31:E35 E23:E29" xr:uid="{574FFD46-6DCD-4254-BA07-3783C39F658C}">
      <formula1>#REF!</formula1>
    </dataValidation>
    <dataValidation type="list" allowBlank="1" showInputMessage="1" showErrorMessage="1" prompt="Select Charge Unit - per 30 days, per kWh, per kW, per kVA." sqref="D37:D38 D40:D50 D31:D35 D27:D29 D24:D25" xr:uid="{27A45541-06AF-4C5B-8C5A-8CCFA4C4A2F0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6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171450</xdr:rowOff>
                  </from>
                  <to>
                    <xdr:col>14</xdr:col>
                    <xdr:colOff>965200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8</xdr:col>
                    <xdr:colOff>1238250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3A4A-32B0-4C4B-B73C-418E9A509F81}">
  <sheetPr>
    <pageSetUpPr fitToPage="1"/>
  </sheetPr>
  <dimension ref="A1:Q169"/>
  <sheetViews>
    <sheetView topLeftCell="A16" zoomScale="70" zoomScaleNormal="70" workbookViewId="0">
      <selection activeCell="B16" sqref="B16"/>
    </sheetView>
  </sheetViews>
  <sheetFormatPr defaultColWidth="9.26953125" defaultRowHeight="14.5" x14ac:dyDescent="0.35"/>
  <cols>
    <col min="1" max="1" width="1.7265625" style="228" customWidth="1"/>
    <col min="2" max="2" width="122.26953125" style="228" bestFit="1" customWidth="1"/>
    <col min="3" max="3" width="1.54296875" style="228" customWidth="1"/>
    <col min="4" max="4" width="21.26953125" style="352" bestFit="1" customWidth="1"/>
    <col min="5" max="5" width="1.7265625" style="228" customWidth="1"/>
    <col min="6" max="6" width="1.26953125" style="228" customWidth="1"/>
    <col min="7" max="7" width="14" style="228" customWidth="1"/>
    <col min="8" max="8" width="10.54296875" style="228" bestFit="1" customWidth="1"/>
    <col min="9" max="9" width="12.7265625" style="228" bestFit="1" customWidth="1"/>
    <col min="10" max="10" width="0.7265625" style="228" customWidth="1"/>
    <col min="11" max="11" width="10.7265625" style="228" bestFit="1" customWidth="1"/>
    <col min="12" max="12" width="9.26953125" style="228" bestFit="1" customWidth="1"/>
    <col min="13" max="13" width="12.54296875" style="228" bestFit="1" customWidth="1"/>
    <col min="14" max="14" width="2" style="228" bestFit="1" customWidth="1"/>
    <col min="15" max="15" width="11.54296875" style="228" bestFit="1" customWidth="1"/>
    <col min="16" max="16" width="10" style="228" bestFit="1" customWidth="1"/>
    <col min="17" max="17" width="1.26953125" style="228" customWidth="1"/>
    <col min="18" max="16384" width="9.26953125" style="228"/>
  </cols>
  <sheetData>
    <row r="1" spans="1:17" ht="20" x14ac:dyDescent="0.35">
      <c r="A1" s="225"/>
      <c r="B1" s="226"/>
      <c r="C1" s="226"/>
      <c r="D1" s="227"/>
      <c r="E1" s="226"/>
      <c r="F1" s="226"/>
      <c r="G1" s="226"/>
      <c r="H1" s="226"/>
      <c r="I1" s="225"/>
      <c r="J1" s="225"/>
      <c r="L1" s="229"/>
      <c r="M1" s="229"/>
      <c r="N1" s="229">
        <v>1</v>
      </c>
      <c r="O1" s="229">
        <v>1</v>
      </c>
      <c r="P1" s="229"/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J2" s="225"/>
      <c r="L2" s="229"/>
      <c r="M2" s="229"/>
      <c r="N2" s="229"/>
      <c r="O2" s="229"/>
      <c r="P2" s="229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J3" s="225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J4" s="225"/>
    </row>
    <row r="5" spans="1:17" ht="15.5" x14ac:dyDescent="0.35">
      <c r="A5" s="225"/>
      <c r="B5" s="225"/>
      <c r="C5" s="233"/>
      <c r="D5" s="234"/>
      <c r="E5" s="233"/>
      <c r="F5" s="225"/>
      <c r="G5" s="225"/>
      <c r="H5" s="225"/>
      <c r="I5" s="225"/>
      <c r="J5" s="225"/>
      <c r="K5" s="4"/>
      <c r="L5" s="4"/>
      <c r="M5" s="4"/>
      <c r="N5" s="4"/>
      <c r="O5" s="4"/>
      <c r="P5" s="4"/>
      <c r="Q5" s="4"/>
    </row>
    <row r="6" spans="1:17" x14ac:dyDescent="0.35">
      <c r="A6" s="225"/>
      <c r="B6" s="225"/>
      <c r="C6" s="225"/>
      <c r="D6" s="235"/>
      <c r="E6" s="225"/>
      <c r="F6" s="225"/>
      <c r="G6" s="225"/>
      <c r="H6" s="225"/>
      <c r="I6" s="225"/>
      <c r="J6" s="225"/>
      <c r="K6" s="4"/>
      <c r="L6" s="4"/>
      <c r="M6" s="4"/>
      <c r="N6" s="4"/>
      <c r="O6" s="4"/>
      <c r="P6" s="4"/>
      <c r="Q6" s="4"/>
    </row>
    <row r="7" spans="1:17" x14ac:dyDescent="0.35">
      <c r="A7" s="225"/>
      <c r="B7" s="225"/>
      <c r="C7" s="225"/>
      <c r="D7" s="235"/>
      <c r="E7" s="225"/>
      <c r="F7" s="225"/>
      <c r="G7" s="225"/>
      <c r="H7" s="225"/>
      <c r="I7" s="225"/>
      <c r="J7" s="225"/>
      <c r="K7" s="4"/>
      <c r="L7" s="4"/>
      <c r="M7" s="4"/>
      <c r="N7" s="4"/>
      <c r="O7" s="4"/>
      <c r="P7" s="4"/>
      <c r="Q7" s="4"/>
    </row>
    <row r="8" spans="1:17" x14ac:dyDescent="0.35">
      <c r="A8" s="236"/>
      <c r="B8" s="225"/>
      <c r="C8" s="225"/>
      <c r="D8" s="235"/>
      <c r="E8" s="225"/>
      <c r="F8" s="225"/>
      <c r="G8" s="225"/>
      <c r="H8" s="225"/>
      <c r="I8" s="225"/>
      <c r="J8" s="225"/>
      <c r="K8" s="4"/>
      <c r="L8" s="4"/>
      <c r="M8" s="4"/>
      <c r="N8" s="4"/>
      <c r="O8" s="4"/>
      <c r="P8" s="4"/>
      <c r="Q8" s="4"/>
    </row>
    <row r="9" spans="1:17" x14ac:dyDescent="0.35">
      <c r="A9" s="237"/>
      <c r="B9" s="237"/>
      <c r="C9" s="237"/>
      <c r="D9" s="238"/>
      <c r="E9" s="237"/>
      <c r="F9" s="237"/>
      <c r="G9" s="237"/>
      <c r="H9" s="237"/>
      <c r="K9" s="4"/>
      <c r="L9" s="4"/>
      <c r="M9" s="4"/>
      <c r="N9" s="4"/>
      <c r="O9" s="4"/>
      <c r="P9" s="4"/>
      <c r="Q9" s="4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J10" s="531"/>
      <c r="K10" s="4"/>
      <c r="L10" s="4"/>
      <c r="M10" s="4"/>
      <c r="N10" s="4"/>
      <c r="O10" s="4"/>
      <c r="P10" s="4"/>
      <c r="Q10" s="4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J11" s="531"/>
      <c r="K11" s="4"/>
      <c r="L11" s="4"/>
      <c r="M11" s="4"/>
      <c r="N11" s="4"/>
      <c r="O11" s="4"/>
      <c r="P11" s="4"/>
      <c r="Q11" s="4"/>
    </row>
    <row r="12" spans="1:17" x14ac:dyDescent="0.35">
      <c r="A12" s="237"/>
      <c r="B12" s="237"/>
      <c r="C12" s="237"/>
      <c r="D12" s="238"/>
      <c r="E12" s="237"/>
      <c r="F12" s="237"/>
      <c r="G12" s="237"/>
      <c r="H12" s="237"/>
      <c r="K12" s="4"/>
      <c r="L12" s="4"/>
      <c r="M12" s="4"/>
      <c r="N12" s="4"/>
      <c r="O12" s="4"/>
      <c r="P12" s="4"/>
      <c r="Q12" s="4"/>
    </row>
    <row r="13" spans="1:17" x14ac:dyDescent="0.35">
      <c r="A13" s="237"/>
      <c r="B13" s="237"/>
      <c r="C13" s="237"/>
      <c r="D13" s="238"/>
      <c r="E13" s="237"/>
      <c r="F13" s="237"/>
      <c r="G13" s="237"/>
      <c r="H13" s="237"/>
      <c r="K13" s="4"/>
      <c r="L13" s="4"/>
      <c r="M13" s="4"/>
      <c r="N13" s="4"/>
      <c r="O13" s="4"/>
      <c r="P13" s="4"/>
      <c r="Q13" s="4"/>
    </row>
    <row r="14" spans="1:17" ht="15.5" x14ac:dyDescent="0.35">
      <c r="A14" s="237"/>
      <c r="B14" s="239" t="s">
        <v>2</v>
      </c>
      <c r="C14" s="237"/>
      <c r="D14" s="537" t="s">
        <v>81</v>
      </c>
      <c r="E14" s="537"/>
      <c r="F14" s="537"/>
      <c r="G14" s="537"/>
      <c r="H14" s="537"/>
      <c r="I14" s="537"/>
      <c r="J14" s="537"/>
      <c r="K14" s="4"/>
      <c r="L14" s="4"/>
      <c r="M14" s="4"/>
      <c r="N14" s="4"/>
      <c r="O14" s="4"/>
      <c r="P14" s="4"/>
      <c r="Q14" s="4"/>
    </row>
    <row r="15" spans="1:17" ht="15.5" x14ac:dyDescent="0.35">
      <c r="A15" s="237"/>
      <c r="B15" s="239"/>
      <c r="C15" s="237"/>
      <c r="D15" s="482"/>
      <c r="E15" s="483"/>
      <c r="F15" s="242"/>
      <c r="G15" s="242"/>
      <c r="H15" s="242"/>
      <c r="I15" s="242"/>
      <c r="J15" s="242"/>
      <c r="K15" s="243"/>
      <c r="L15" s="243"/>
      <c r="M15" s="242"/>
      <c r="N15" s="243"/>
      <c r="O15" s="243"/>
      <c r="P15" s="243"/>
      <c r="Q15" s="243"/>
    </row>
    <row r="16" spans="1:17" ht="15.5" x14ac:dyDescent="0.35">
      <c r="A16" s="237"/>
      <c r="B16" s="240"/>
      <c r="C16" s="237"/>
      <c r="D16" s="241"/>
      <c r="E16" s="241"/>
      <c r="F16" s="242"/>
      <c r="G16" s="478" t="s">
        <v>82</v>
      </c>
      <c r="H16" s="242"/>
      <c r="I16" s="245"/>
      <c r="J16" s="242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239" t="s">
        <v>4</v>
      </c>
      <c r="C17" s="237"/>
      <c r="D17" s="244" t="s">
        <v>65</v>
      </c>
      <c r="E17" s="241"/>
      <c r="F17" s="241"/>
      <c r="G17" s="446">
        <v>16000</v>
      </c>
      <c r="H17" s="444" t="s">
        <v>83</v>
      </c>
      <c r="I17" s="484"/>
      <c r="J17" s="241"/>
    </row>
    <row r="18" spans="1:17" ht="15.5" x14ac:dyDescent="0.35">
      <c r="A18" s="237"/>
      <c r="B18" s="240"/>
      <c r="C18" s="237"/>
      <c r="D18" s="485"/>
      <c r="E18" s="241"/>
      <c r="F18" s="241"/>
      <c r="G18" s="446">
        <v>2700</v>
      </c>
      <c r="H18" s="444" t="s">
        <v>67</v>
      </c>
      <c r="I18" s="241"/>
      <c r="J18" s="241"/>
    </row>
    <row r="19" spans="1:17" x14ac:dyDescent="0.35">
      <c r="A19" s="237"/>
      <c r="B19" s="249"/>
      <c r="C19" s="237"/>
      <c r="D19" s="250"/>
      <c r="E19" s="251"/>
      <c r="F19" s="237"/>
      <c r="G19" s="446">
        <v>2700</v>
      </c>
      <c r="H19" s="251" t="s">
        <v>68</v>
      </c>
      <c r="I19" s="237"/>
      <c r="J19" s="237"/>
    </row>
    <row r="20" spans="1:17" x14ac:dyDescent="0.35">
      <c r="A20" s="237"/>
      <c r="B20" s="486"/>
      <c r="C20" s="237"/>
      <c r="D20" s="250" t="s">
        <v>6</v>
      </c>
      <c r="E20" s="237"/>
      <c r="F20" s="237"/>
      <c r="G20" s="446">
        <v>955000</v>
      </c>
      <c r="H20" s="444" t="s">
        <v>7</v>
      </c>
      <c r="I20" s="237"/>
      <c r="J20" s="237"/>
      <c r="M20" s="447"/>
    </row>
    <row r="21" spans="1:17" s="19" customFormat="1" x14ac:dyDescent="0.35">
      <c r="A21" s="17"/>
      <c r="B21" s="159"/>
      <c r="C21" s="17"/>
      <c r="D21" s="51"/>
      <c r="E21" s="50"/>
      <c r="F21" s="17"/>
      <c r="G21" s="533" t="s">
        <v>8</v>
      </c>
      <c r="H21" s="534"/>
      <c r="I21" s="535"/>
      <c r="J21" s="17"/>
      <c r="K21" s="533" t="s">
        <v>9</v>
      </c>
      <c r="L21" s="534"/>
      <c r="M21" s="535"/>
      <c r="N21" s="17"/>
      <c r="O21" s="533" t="s">
        <v>10</v>
      </c>
      <c r="P21" s="535"/>
      <c r="Q21" s="37"/>
    </row>
    <row r="22" spans="1:17" x14ac:dyDescent="0.35">
      <c r="A22" s="237"/>
      <c r="B22" s="254"/>
      <c r="C22" s="237"/>
      <c r="D22" s="525" t="s">
        <v>11</v>
      </c>
      <c r="E22" s="250"/>
      <c r="F22" s="237"/>
      <c r="G22" s="258" t="s">
        <v>12</v>
      </c>
      <c r="H22" s="256" t="s">
        <v>13</v>
      </c>
      <c r="I22" s="257" t="s">
        <v>14</v>
      </c>
      <c r="J22" s="237"/>
      <c r="K22" s="258" t="s">
        <v>12</v>
      </c>
      <c r="L22" s="256" t="s">
        <v>13</v>
      </c>
      <c r="M22" s="257" t="s">
        <v>14</v>
      </c>
      <c r="N22" s="237"/>
      <c r="O22" s="527" t="s">
        <v>15</v>
      </c>
      <c r="P22" s="529" t="s">
        <v>16</v>
      </c>
      <c r="Q22" s="243"/>
    </row>
    <row r="23" spans="1:17" x14ac:dyDescent="0.35">
      <c r="A23" s="237"/>
      <c r="B23" s="254"/>
      <c r="C23" s="237"/>
      <c r="D23" s="526"/>
      <c r="E23" s="250"/>
      <c r="F23" s="237"/>
      <c r="G23" s="261" t="s">
        <v>17</v>
      </c>
      <c r="H23" s="260"/>
      <c r="I23" s="260" t="s">
        <v>17</v>
      </c>
      <c r="J23" s="237"/>
      <c r="K23" s="261" t="s">
        <v>17</v>
      </c>
      <c r="L23" s="260"/>
      <c r="M23" s="260" t="s">
        <v>17</v>
      </c>
      <c r="N23" s="237"/>
      <c r="O23" s="528"/>
      <c r="P23" s="530"/>
      <c r="Q23" s="243"/>
    </row>
    <row r="24" spans="1:17" s="19" customFormat="1" x14ac:dyDescent="0.35">
      <c r="A24" s="17"/>
      <c r="B24" s="57" t="s">
        <v>84</v>
      </c>
      <c r="C24" s="58"/>
      <c r="D24" s="59" t="s">
        <v>85</v>
      </c>
      <c r="E24" s="58"/>
      <c r="F24" s="25"/>
      <c r="G24" s="60">
        <v>1.65</v>
      </c>
      <c r="H24" s="61">
        <f>+$G$17</f>
        <v>16000</v>
      </c>
      <c r="I24" s="62">
        <f t="shared" ref="I24" si="0">H24*G24</f>
        <v>26400</v>
      </c>
      <c r="J24" s="63"/>
      <c r="K24" s="60">
        <v>1.75</v>
      </c>
      <c r="L24" s="61">
        <f>+$G$17</f>
        <v>16000</v>
      </c>
      <c r="M24" s="62">
        <f t="shared" ref="M24" si="1">L24*K24</f>
        <v>28000</v>
      </c>
      <c r="N24" s="63"/>
      <c r="O24" s="64">
        <f t="shared" ref="O24:O28" si="2">M24-I24</f>
        <v>1600</v>
      </c>
      <c r="P24" s="65">
        <f t="shared" ref="P24:P28" si="3">IF(OR(I24=0,M24=0),"",(O24/I24))</f>
        <v>6.0606060606060608E-2</v>
      </c>
      <c r="Q24" s="66"/>
    </row>
    <row r="25" spans="1:17" x14ac:dyDescent="0.35">
      <c r="A25" s="237"/>
      <c r="B25" s="262" t="s">
        <v>27</v>
      </c>
      <c r="C25" s="263"/>
      <c r="D25" s="264" t="s">
        <v>69</v>
      </c>
      <c r="E25" s="263"/>
      <c r="F25" s="265"/>
      <c r="G25" s="105">
        <v>36.9345</v>
      </c>
      <c r="H25" s="364">
        <f t="shared" ref="H25:H30" si="4">$G$19</f>
        <v>2700</v>
      </c>
      <c r="I25" s="274">
        <f>H25*G25</f>
        <v>99723.15</v>
      </c>
      <c r="J25" s="265"/>
      <c r="K25" s="105">
        <v>39.265099999999997</v>
      </c>
      <c r="L25" s="364">
        <f t="shared" ref="L25:L30" si="5">$G$19</f>
        <v>2700</v>
      </c>
      <c r="M25" s="274">
        <f>L25*K25</f>
        <v>106015.76999999999</v>
      </c>
      <c r="N25" s="265"/>
      <c r="O25" s="269">
        <f t="shared" si="2"/>
        <v>6292.6199999999953</v>
      </c>
      <c r="P25" s="270">
        <f t="shared" si="3"/>
        <v>6.3100894827329418E-2</v>
      </c>
      <c r="Q25" s="243"/>
    </row>
    <row r="26" spans="1:17" x14ac:dyDescent="0.35">
      <c r="A26" s="237"/>
      <c r="B26" s="262" t="s">
        <v>22</v>
      </c>
      <c r="C26" s="263"/>
      <c r="D26" s="264" t="s">
        <v>69</v>
      </c>
      <c r="E26" s="263"/>
      <c r="F26" s="265"/>
      <c r="G26" s="301">
        <v>-1.2E-2</v>
      </c>
      <c r="H26" s="364">
        <f t="shared" si="4"/>
        <v>2700</v>
      </c>
      <c r="I26" s="268">
        <f t="shared" ref="I26:I30" si="6">H26*G26</f>
        <v>-32.4</v>
      </c>
      <c r="J26" s="265"/>
      <c r="K26" s="301">
        <v>-1.2E-2</v>
      </c>
      <c r="L26" s="364">
        <f t="shared" si="5"/>
        <v>2700</v>
      </c>
      <c r="M26" s="268">
        <f t="shared" ref="M26:M30" si="7">L26*K26</f>
        <v>-32.4</v>
      </c>
      <c r="N26" s="265"/>
      <c r="O26" s="269">
        <f t="shared" si="2"/>
        <v>0</v>
      </c>
      <c r="P26" s="270">
        <f t="shared" si="3"/>
        <v>0</v>
      </c>
      <c r="Q26" s="243"/>
    </row>
    <row r="27" spans="1:17" x14ac:dyDescent="0.35">
      <c r="A27" s="237"/>
      <c r="B27" s="262" t="s">
        <v>57</v>
      </c>
      <c r="C27" s="263"/>
      <c r="D27" s="264" t="s">
        <v>69</v>
      </c>
      <c r="E27" s="263"/>
      <c r="F27" s="265"/>
      <c r="G27" s="301">
        <v>0</v>
      </c>
      <c r="H27" s="364">
        <f t="shared" si="4"/>
        <v>2700</v>
      </c>
      <c r="I27" s="268">
        <f t="shared" si="6"/>
        <v>0</v>
      </c>
      <c r="J27" s="265"/>
      <c r="K27" s="301">
        <v>-2.4517000000000002</v>
      </c>
      <c r="L27" s="364">
        <f t="shared" si="5"/>
        <v>2700</v>
      </c>
      <c r="M27" s="268">
        <f t="shared" si="7"/>
        <v>-6619.59</v>
      </c>
      <c r="N27" s="265"/>
      <c r="O27" s="269">
        <f t="shared" si="2"/>
        <v>-6619.59</v>
      </c>
      <c r="P27" s="270" t="str">
        <f t="shared" si="3"/>
        <v/>
      </c>
      <c r="Q27" s="243"/>
    </row>
    <row r="28" spans="1:17" x14ac:dyDescent="0.35">
      <c r="A28" s="237"/>
      <c r="B28" s="262" t="s">
        <v>24</v>
      </c>
      <c r="C28" s="263"/>
      <c r="D28" s="264" t="s">
        <v>69</v>
      </c>
      <c r="E28" s="263"/>
      <c r="F28" s="265"/>
      <c r="G28" s="363">
        <v>0</v>
      </c>
      <c r="H28" s="364">
        <f t="shared" ref="H28" si="8">$G$18</f>
        <v>2700</v>
      </c>
      <c r="I28" s="268">
        <f t="shared" si="6"/>
        <v>0</v>
      </c>
      <c r="J28" s="265"/>
      <c r="K28" s="301">
        <v>-0.34760000000000002</v>
      </c>
      <c r="L28" s="364">
        <f t="shared" ref="L28" si="9">$G$18</f>
        <v>2700</v>
      </c>
      <c r="M28" s="268">
        <f t="shared" si="7"/>
        <v>-938.5200000000001</v>
      </c>
      <c r="N28" s="265"/>
      <c r="O28" s="269">
        <f t="shared" si="2"/>
        <v>-938.5200000000001</v>
      </c>
      <c r="P28" s="270" t="str">
        <f t="shared" si="3"/>
        <v/>
      </c>
      <c r="Q28" s="243"/>
    </row>
    <row r="29" spans="1:17" x14ac:dyDescent="0.35">
      <c r="A29" s="237"/>
      <c r="B29" s="262" t="s">
        <v>25</v>
      </c>
      <c r="C29" s="263"/>
      <c r="D29" s="264" t="s">
        <v>69</v>
      </c>
      <c r="E29" s="263"/>
      <c r="F29" s="265"/>
      <c r="G29" s="301">
        <v>-2.0478999999999998</v>
      </c>
      <c r="H29" s="364">
        <f t="shared" si="4"/>
        <v>2700</v>
      </c>
      <c r="I29" s="268">
        <f t="shared" si="6"/>
        <v>-5529.33</v>
      </c>
      <c r="J29" s="265"/>
      <c r="K29" s="301">
        <v>0</v>
      </c>
      <c r="L29" s="364">
        <f t="shared" si="5"/>
        <v>2700</v>
      </c>
      <c r="M29" s="268">
        <f t="shared" si="7"/>
        <v>0</v>
      </c>
      <c r="N29" s="265"/>
      <c r="O29" s="269">
        <f>M29-I29</f>
        <v>5529.33</v>
      </c>
      <c r="P29" s="270" t="str">
        <f>IF(OR(I29=0,M29=0),"",(O29/I29))</f>
        <v/>
      </c>
      <c r="Q29" s="243"/>
    </row>
    <row r="30" spans="1:17" x14ac:dyDescent="0.35">
      <c r="A30" s="237"/>
      <c r="B30" s="262" t="s">
        <v>70</v>
      </c>
      <c r="C30" s="263"/>
      <c r="D30" s="264" t="s">
        <v>69</v>
      </c>
      <c r="E30" s="263"/>
      <c r="F30" s="265"/>
      <c r="G30" s="301">
        <v>-0.39140000000000003</v>
      </c>
      <c r="H30" s="364">
        <f t="shared" si="4"/>
        <v>2700</v>
      </c>
      <c r="I30" s="268">
        <f t="shared" si="6"/>
        <v>-1056.78</v>
      </c>
      <c r="J30" s="265"/>
      <c r="K30" s="301">
        <v>-0.39140000000000003</v>
      </c>
      <c r="L30" s="364">
        <f t="shared" si="5"/>
        <v>2700</v>
      </c>
      <c r="M30" s="268">
        <f t="shared" si="7"/>
        <v>-1056.78</v>
      </c>
      <c r="N30" s="265"/>
      <c r="O30" s="269">
        <f>M30-I30</f>
        <v>0</v>
      </c>
      <c r="P30" s="270">
        <f>IF(OR(I30=0,M30=0),"",(O30/I30))</f>
        <v>0</v>
      </c>
      <c r="Q30" s="243"/>
    </row>
    <row r="31" spans="1:17" x14ac:dyDescent="0.35">
      <c r="A31" s="237"/>
      <c r="B31" s="181" t="s">
        <v>29</v>
      </c>
      <c r="C31" s="411"/>
      <c r="D31" s="412"/>
      <c r="E31" s="411"/>
      <c r="F31" s="413"/>
      <c r="G31" s="414"/>
      <c r="H31" s="415"/>
      <c r="I31" s="416">
        <f>SUM(I24:I30)</f>
        <v>119504.64</v>
      </c>
      <c r="J31" s="413"/>
      <c r="K31" s="414"/>
      <c r="L31" s="415"/>
      <c r="M31" s="416">
        <f>SUM(M24:M30)</f>
        <v>125368.48</v>
      </c>
      <c r="N31" s="413"/>
      <c r="O31" s="417">
        <f t="shared" ref="O31:O50" si="10">M31-I31</f>
        <v>5863.8399999999965</v>
      </c>
      <c r="P31" s="418">
        <f t="shared" ref="P31:P50" si="11">IF(OR(I31=0,M31=0),"",(O31/I31))</f>
        <v>4.9067885564945402E-2</v>
      </c>
      <c r="Q31" s="243"/>
    </row>
    <row r="32" spans="1:17" x14ac:dyDescent="0.35">
      <c r="A32" s="237"/>
      <c r="B32" s="68" t="s">
        <v>30</v>
      </c>
      <c r="C32" s="263"/>
      <c r="D32" s="264" t="s">
        <v>28</v>
      </c>
      <c r="E32" s="263"/>
      <c r="F32" s="265"/>
      <c r="G32" s="487">
        <f>+$G$50</f>
        <v>9.6699999999999994E-2</v>
      </c>
      <c r="H32" s="273">
        <f>$G$20*(1+G63)-$G$20</f>
        <v>28172.500000000116</v>
      </c>
      <c r="I32" s="268">
        <f>H32*G32</f>
        <v>2724.2807500000113</v>
      </c>
      <c r="J32" s="265"/>
      <c r="K32" s="487">
        <f>+$G$50</f>
        <v>9.6699999999999994E-2</v>
      </c>
      <c r="L32" s="273">
        <f>$G$20*(1+K63)-$G$20</f>
        <v>28172.500000000116</v>
      </c>
      <c r="M32" s="268">
        <f>L32*K32</f>
        <v>2724.2807500000113</v>
      </c>
      <c r="N32" s="265"/>
      <c r="O32" s="269">
        <f t="shared" si="10"/>
        <v>0</v>
      </c>
      <c r="P32" s="270">
        <f t="shared" si="11"/>
        <v>0</v>
      </c>
      <c r="Q32" s="243"/>
    </row>
    <row r="33" spans="1:17" s="19" customFormat="1" x14ac:dyDescent="0.35">
      <c r="A33" s="17"/>
      <c r="B33" s="74" t="str">
        <f>+RESIDENTIAL!$B$34</f>
        <v>Rate Rider for Disposition of Deferral/Variance Accounts (2021) - effective until December 31, 2023</v>
      </c>
      <c r="C33" s="58"/>
      <c r="D33" s="59" t="s">
        <v>69</v>
      </c>
      <c r="E33" s="58"/>
      <c r="F33" s="25"/>
      <c r="G33" s="89">
        <v>0</v>
      </c>
      <c r="H33" s="73">
        <f>$G$19</f>
        <v>2700</v>
      </c>
      <c r="I33" s="268">
        <f t="shared" ref="I33:I35" si="12">H33*G33</f>
        <v>0</v>
      </c>
      <c r="J33" s="63"/>
      <c r="K33" s="448">
        <v>1.0732999999999999</v>
      </c>
      <c r="L33" s="90">
        <f>$G$19</f>
        <v>2700</v>
      </c>
      <c r="M33" s="268">
        <f t="shared" ref="M33:M35" si="13">L33*K33</f>
        <v>2897.91</v>
      </c>
      <c r="N33" s="63"/>
      <c r="O33" s="269">
        <f t="shared" si="10"/>
        <v>2897.91</v>
      </c>
      <c r="P33" s="270" t="str">
        <f t="shared" si="11"/>
        <v/>
      </c>
      <c r="Q33" s="66"/>
    </row>
    <row r="34" spans="1:17" s="19" customFormat="1" x14ac:dyDescent="0.35">
      <c r="A34" s="17"/>
      <c r="B34" s="74" t="str">
        <f>+RESIDENTIAL!$B$35</f>
        <v>Rate Rider for Disposition of Capacity Based Recovery Account (2021) - Applicable only for Class B Customers - effective until December 31, 2023</v>
      </c>
      <c r="C34" s="58"/>
      <c r="D34" s="59" t="s">
        <v>69</v>
      </c>
      <c r="E34" s="58"/>
      <c r="F34" s="25"/>
      <c r="G34" s="89">
        <v>0</v>
      </c>
      <c r="H34" s="73">
        <f>$G$19</f>
        <v>2700</v>
      </c>
      <c r="I34" s="268">
        <f t="shared" si="12"/>
        <v>0</v>
      </c>
      <c r="J34" s="63"/>
      <c r="K34" s="448">
        <v>-4.9799999999999997E-2</v>
      </c>
      <c r="L34" s="90">
        <f>$G$19</f>
        <v>2700</v>
      </c>
      <c r="M34" s="268">
        <f t="shared" si="13"/>
        <v>-134.45999999999998</v>
      </c>
      <c r="N34" s="63"/>
      <c r="O34" s="269">
        <f t="shared" si="10"/>
        <v>-134.45999999999998</v>
      </c>
      <c r="P34" s="270" t="str">
        <f t="shared" si="11"/>
        <v/>
      </c>
      <c r="Q34" s="66"/>
    </row>
    <row r="35" spans="1:17" s="19" customFormat="1" x14ac:dyDescent="0.35">
      <c r="A35" s="17"/>
      <c r="B35" s="74" t="str">
        <f>+RESIDENTIAL!$B$36</f>
        <v>Rate Rider for Disposition of Global Adjustment Account (2021) - Applicable only for Non-RPP Customers - effective until December 31, 2023</v>
      </c>
      <c r="C35" s="58"/>
      <c r="D35" s="59" t="s">
        <v>28</v>
      </c>
      <c r="E35" s="58"/>
      <c r="F35" s="25"/>
      <c r="G35" s="89">
        <v>0</v>
      </c>
      <c r="H35" s="73">
        <f>$G$20</f>
        <v>955000</v>
      </c>
      <c r="I35" s="268">
        <f t="shared" si="12"/>
        <v>0</v>
      </c>
      <c r="J35" s="63"/>
      <c r="K35" s="89">
        <v>-2.5100000000000001E-3</v>
      </c>
      <c r="L35" s="90">
        <f>+$G$20</f>
        <v>955000</v>
      </c>
      <c r="M35" s="268">
        <f t="shared" si="13"/>
        <v>-2397.0500000000002</v>
      </c>
      <c r="N35" s="63"/>
      <c r="O35" s="269">
        <f t="shared" si="10"/>
        <v>-2397.0500000000002</v>
      </c>
      <c r="P35" s="270" t="str">
        <f t="shared" si="11"/>
        <v/>
      </c>
      <c r="Q35" s="66"/>
    </row>
    <row r="36" spans="1:17" x14ac:dyDescent="0.35">
      <c r="A36" s="237"/>
      <c r="B36" s="420" t="s">
        <v>34</v>
      </c>
      <c r="C36" s="421"/>
      <c r="D36" s="422"/>
      <c r="E36" s="421"/>
      <c r="F36" s="413"/>
      <c r="G36" s="423"/>
      <c r="H36" s="424"/>
      <c r="I36" s="425">
        <f>SUM(I32:I35)+I31</f>
        <v>122228.92075</v>
      </c>
      <c r="J36" s="413"/>
      <c r="K36" s="423"/>
      <c r="L36" s="424"/>
      <c r="M36" s="425">
        <f>SUM(M32:M35)+M31</f>
        <v>128459.16075000001</v>
      </c>
      <c r="N36" s="413"/>
      <c r="O36" s="417">
        <f t="shared" si="10"/>
        <v>6230.2400000000052</v>
      </c>
      <c r="P36" s="418">
        <f t="shared" si="11"/>
        <v>5.0971897336334823E-2</v>
      </c>
      <c r="Q36" s="243"/>
    </row>
    <row r="37" spans="1:17" x14ac:dyDescent="0.35">
      <c r="A37" s="237"/>
      <c r="B37" s="294" t="s">
        <v>35</v>
      </c>
      <c r="C37" s="265"/>
      <c r="D37" s="264" t="s">
        <v>72</v>
      </c>
      <c r="E37" s="265"/>
      <c r="F37" s="265"/>
      <c r="G37" s="105">
        <v>3.0500705152189349</v>
      </c>
      <c r="H37" s="364">
        <f>+$G$18</f>
        <v>2700</v>
      </c>
      <c r="I37" s="274">
        <f>H37*G37</f>
        <v>8235.1903910911242</v>
      </c>
      <c r="J37" s="265"/>
      <c r="K37" s="105">
        <v>3.39</v>
      </c>
      <c r="L37" s="364">
        <f>+$G$18</f>
        <v>2700</v>
      </c>
      <c r="M37" s="274">
        <f>L37*K37</f>
        <v>9153</v>
      </c>
      <c r="N37" s="265"/>
      <c r="O37" s="269">
        <f t="shared" si="10"/>
        <v>917.80960890887582</v>
      </c>
      <c r="P37" s="270">
        <f t="shared" si="11"/>
        <v>0.11144971340331943</v>
      </c>
      <c r="Q37" s="243"/>
    </row>
    <row r="38" spans="1:17" x14ac:dyDescent="0.35">
      <c r="A38" s="237"/>
      <c r="B38" s="296" t="s">
        <v>36</v>
      </c>
      <c r="C38" s="265"/>
      <c r="D38" s="264" t="s">
        <v>72</v>
      </c>
      <c r="E38" s="265"/>
      <c r="F38" s="265"/>
      <c r="G38" s="105">
        <v>2.6710919373237969</v>
      </c>
      <c r="H38" s="364">
        <f>+$G$18</f>
        <v>2700</v>
      </c>
      <c r="I38" s="274">
        <f>H38*G38</f>
        <v>7211.9482307742519</v>
      </c>
      <c r="J38" s="265"/>
      <c r="K38" s="105">
        <v>2.8258999999999999</v>
      </c>
      <c r="L38" s="364">
        <f>+$G$18</f>
        <v>2700</v>
      </c>
      <c r="M38" s="274">
        <f>L38*K38</f>
        <v>7629.9299999999994</v>
      </c>
      <c r="N38" s="265"/>
      <c r="O38" s="269">
        <f t="shared" si="10"/>
        <v>417.98176922574748</v>
      </c>
      <c r="P38" s="270">
        <f t="shared" si="11"/>
        <v>5.7956845480693957E-2</v>
      </c>
      <c r="Q38" s="243"/>
    </row>
    <row r="39" spans="1:17" x14ac:dyDescent="0.35">
      <c r="A39" s="237"/>
      <c r="B39" s="420" t="s">
        <v>37</v>
      </c>
      <c r="C39" s="411"/>
      <c r="D39" s="426"/>
      <c r="E39" s="411"/>
      <c r="F39" s="427"/>
      <c r="G39" s="428"/>
      <c r="H39" s="449"/>
      <c r="I39" s="425">
        <f>SUM(I36:I38)</f>
        <v>137676.05937186538</v>
      </c>
      <c r="J39" s="427"/>
      <c r="K39" s="428"/>
      <c r="L39" s="449"/>
      <c r="M39" s="425">
        <f>SUM(M36:M38)</f>
        <v>145242.09075</v>
      </c>
      <c r="N39" s="427"/>
      <c r="O39" s="417">
        <f t="shared" si="10"/>
        <v>7566.0313781346194</v>
      </c>
      <c r="P39" s="418">
        <f t="shared" si="11"/>
        <v>5.4955316215861756E-2</v>
      </c>
      <c r="Q39" s="243"/>
    </row>
    <row r="40" spans="1:17" x14ac:dyDescent="0.35">
      <c r="A40" s="237"/>
      <c r="B40" s="262" t="s">
        <v>59</v>
      </c>
      <c r="C40" s="263"/>
      <c r="D40" s="264" t="s">
        <v>28</v>
      </c>
      <c r="E40" s="263"/>
      <c r="F40" s="265"/>
      <c r="G40" s="301">
        <f>+RESIDENTIAL!$G$42</f>
        <v>3.0000000000000001E-3</v>
      </c>
      <c r="H40" s="488">
        <f>+$G$20*(1+G63)</f>
        <v>983172.50000000012</v>
      </c>
      <c r="I40" s="268">
        <f t="shared" ref="I40:I50" si="14">H40*G40</f>
        <v>2949.5175000000004</v>
      </c>
      <c r="J40" s="265"/>
      <c r="K40" s="301">
        <f>+RESIDENTIAL!$G$42</f>
        <v>3.0000000000000001E-3</v>
      </c>
      <c r="L40" s="450">
        <f>+$G$20*(1+K63)</f>
        <v>983172.50000000012</v>
      </c>
      <c r="M40" s="268">
        <f t="shared" ref="M40:M50" si="15">L40*K40</f>
        <v>2949.5175000000004</v>
      </c>
      <c r="N40" s="265"/>
      <c r="O40" s="269">
        <f t="shared" si="10"/>
        <v>0</v>
      </c>
      <c r="P40" s="270">
        <f t="shared" si="11"/>
        <v>0</v>
      </c>
      <c r="Q40" s="243"/>
    </row>
    <row r="41" spans="1:17" x14ac:dyDescent="0.35">
      <c r="A41" s="237"/>
      <c r="B41" s="262" t="s">
        <v>60</v>
      </c>
      <c r="C41" s="263"/>
      <c r="D41" s="264" t="s">
        <v>28</v>
      </c>
      <c r="E41" s="263"/>
      <c r="F41" s="265"/>
      <c r="G41" s="301">
        <f>+RESIDENTIAL!$G$43</f>
        <v>5.0000000000000001E-4</v>
      </c>
      <c r="H41" s="488">
        <f>+H40</f>
        <v>983172.50000000012</v>
      </c>
      <c r="I41" s="268">
        <f t="shared" si="14"/>
        <v>491.58625000000006</v>
      </c>
      <c r="J41" s="265"/>
      <c r="K41" s="301">
        <f>+RESIDENTIAL!$G$43</f>
        <v>5.0000000000000001E-4</v>
      </c>
      <c r="L41" s="450">
        <f>+L40</f>
        <v>983172.50000000012</v>
      </c>
      <c r="M41" s="268">
        <f t="shared" si="15"/>
        <v>491.58625000000006</v>
      </c>
      <c r="N41" s="265"/>
      <c r="O41" s="269">
        <f t="shared" si="10"/>
        <v>0</v>
      </c>
      <c r="P41" s="270">
        <f t="shared" si="11"/>
        <v>0</v>
      </c>
      <c r="Q41" s="243"/>
    </row>
    <row r="42" spans="1:17" x14ac:dyDescent="0.35">
      <c r="A42" s="237"/>
      <c r="B42" s="262" t="s">
        <v>40</v>
      </c>
      <c r="C42" s="263"/>
      <c r="D42" s="264" t="s">
        <v>28</v>
      </c>
      <c r="E42" s="263"/>
      <c r="F42" s="265"/>
      <c r="G42" s="301">
        <f>+RESIDENTIAL!$G$44</f>
        <v>4.0000000000000002E-4</v>
      </c>
      <c r="H42" s="488">
        <f>+H40</f>
        <v>983172.50000000012</v>
      </c>
      <c r="I42" s="268">
        <f t="shared" si="14"/>
        <v>393.26900000000006</v>
      </c>
      <c r="J42" s="265"/>
      <c r="K42" s="301">
        <f>+RESIDENTIAL!$G$44</f>
        <v>4.0000000000000002E-4</v>
      </c>
      <c r="L42" s="450">
        <f>+L40</f>
        <v>983172.50000000012</v>
      </c>
      <c r="M42" s="268">
        <f t="shared" si="15"/>
        <v>393.26900000000006</v>
      </c>
      <c r="N42" s="265"/>
      <c r="O42" s="269">
        <f t="shared" si="10"/>
        <v>0</v>
      </c>
      <c r="P42" s="270">
        <f t="shared" si="11"/>
        <v>0</v>
      </c>
      <c r="Q42" s="243"/>
    </row>
    <row r="43" spans="1:17" x14ac:dyDescent="0.35">
      <c r="A43" s="237"/>
      <c r="B43" s="262" t="s">
        <v>61</v>
      </c>
      <c r="C43" s="263"/>
      <c r="D43" s="264" t="s">
        <v>19</v>
      </c>
      <c r="E43" s="263"/>
      <c r="F43" s="265"/>
      <c r="G43" s="303">
        <f>+RESIDENTIAL!$G$45</f>
        <v>0.25</v>
      </c>
      <c r="H43" s="271">
        <v>1</v>
      </c>
      <c r="I43" s="274">
        <f t="shared" si="14"/>
        <v>0.25</v>
      </c>
      <c r="J43" s="265"/>
      <c r="K43" s="303">
        <f>+RESIDENTIAL!$G$45</f>
        <v>0.25</v>
      </c>
      <c r="L43" s="271">
        <v>1</v>
      </c>
      <c r="M43" s="274">
        <f t="shared" si="15"/>
        <v>0.25</v>
      </c>
      <c r="N43" s="265"/>
      <c r="O43" s="269">
        <f t="shared" si="10"/>
        <v>0</v>
      </c>
      <c r="P43" s="270">
        <f t="shared" si="11"/>
        <v>0</v>
      </c>
      <c r="Q43" s="243"/>
    </row>
    <row r="44" spans="1:17" s="19" customFormat="1" x14ac:dyDescent="0.35">
      <c r="A44" s="17"/>
      <c r="B44" s="68" t="s">
        <v>42</v>
      </c>
      <c r="C44" s="58"/>
      <c r="D44" s="59" t="s">
        <v>28</v>
      </c>
      <c r="E44" s="58"/>
      <c r="F44" s="25"/>
      <c r="G44" s="105">
        <f>+RESIDENTIAL!$G$46</f>
        <v>8.2000000000000003E-2</v>
      </c>
      <c r="H44" s="90">
        <f>D65*$G$20</f>
        <v>611200</v>
      </c>
      <c r="I44" s="71">
        <f t="shared" si="14"/>
        <v>50118.400000000001</v>
      </c>
      <c r="J44" s="63"/>
      <c r="K44" s="105">
        <f>+RESIDENTIAL!$G$46</f>
        <v>8.2000000000000003E-2</v>
      </c>
      <c r="L44" s="90">
        <f>+$H44</f>
        <v>611200</v>
      </c>
      <c r="M44" s="71">
        <f t="shared" si="15"/>
        <v>50118.400000000001</v>
      </c>
      <c r="N44" s="63"/>
      <c r="O44" s="64">
        <f t="shared" si="10"/>
        <v>0</v>
      </c>
      <c r="P44" s="65">
        <f t="shared" si="11"/>
        <v>0</v>
      </c>
      <c r="Q44" s="66"/>
    </row>
    <row r="45" spans="1:17" s="19" customFormat="1" x14ac:dyDescent="0.35">
      <c r="A45" s="17"/>
      <c r="B45" s="68" t="s">
        <v>43</v>
      </c>
      <c r="C45" s="58"/>
      <c r="D45" s="59" t="s">
        <v>28</v>
      </c>
      <c r="E45" s="58"/>
      <c r="F45" s="25"/>
      <c r="G45" s="105">
        <f>+RESIDENTIAL!$G$47</f>
        <v>0.113</v>
      </c>
      <c r="H45" s="90">
        <f t="shared" ref="H45:H46" si="16">D66*$G$20</f>
        <v>171900</v>
      </c>
      <c r="I45" s="71">
        <f t="shared" si="14"/>
        <v>19424.7</v>
      </c>
      <c r="J45" s="63"/>
      <c r="K45" s="105">
        <f>+RESIDENTIAL!$G$47</f>
        <v>0.113</v>
      </c>
      <c r="L45" s="90">
        <f t="shared" ref="L45:L46" si="17">+$H45</f>
        <v>171900</v>
      </c>
      <c r="M45" s="71">
        <f t="shared" si="15"/>
        <v>19424.7</v>
      </c>
      <c r="N45" s="63"/>
      <c r="O45" s="64">
        <f t="shared" si="10"/>
        <v>0</v>
      </c>
      <c r="P45" s="65">
        <f t="shared" si="11"/>
        <v>0</v>
      </c>
      <c r="Q45" s="66"/>
    </row>
    <row r="46" spans="1:17" s="19" customFormat="1" x14ac:dyDescent="0.35">
      <c r="A46" s="17"/>
      <c r="B46" s="58" t="s">
        <v>44</v>
      </c>
      <c r="C46" s="58"/>
      <c r="D46" s="59" t="s">
        <v>28</v>
      </c>
      <c r="E46" s="58"/>
      <c r="F46" s="25"/>
      <c r="G46" s="105">
        <f>+RESIDENTIAL!$G$48</f>
        <v>0.17</v>
      </c>
      <c r="H46" s="90">
        <f t="shared" si="16"/>
        <v>171900</v>
      </c>
      <c r="I46" s="71">
        <f t="shared" si="14"/>
        <v>29223.000000000004</v>
      </c>
      <c r="J46" s="63"/>
      <c r="K46" s="105">
        <f>+RESIDENTIAL!$G$48</f>
        <v>0.17</v>
      </c>
      <c r="L46" s="90">
        <f t="shared" si="17"/>
        <v>171900</v>
      </c>
      <c r="M46" s="71">
        <f t="shared" si="15"/>
        <v>29223.000000000004</v>
      </c>
      <c r="N46" s="63"/>
      <c r="O46" s="64">
        <f t="shared" si="10"/>
        <v>0</v>
      </c>
      <c r="P46" s="65">
        <f t="shared" si="11"/>
        <v>0</v>
      </c>
      <c r="Q46" s="66"/>
    </row>
    <row r="47" spans="1:17" s="19" customFormat="1" x14ac:dyDescent="0.35">
      <c r="A47" s="17"/>
      <c r="B47" s="58" t="s">
        <v>45</v>
      </c>
      <c r="C47" s="58"/>
      <c r="D47" s="59" t="s">
        <v>28</v>
      </c>
      <c r="E47" s="58"/>
      <c r="F47" s="25"/>
      <c r="G47" s="105">
        <f>+RESIDENTIAL!$G$49</f>
        <v>9.8000000000000004E-2</v>
      </c>
      <c r="H47" s="90">
        <f>IF(AND($N$1=1, $G$20&gt;=750), 750, IF(AND($N$1=1, AND($G$20&lt;750, $G$20&gt;=0)), $G$20, IF(AND($N$1=2, $G$20&gt;=750), 750, IF(AND($N$1=2, AND($G$20&lt;750, $G$20&gt;=0)), $G$20))))</f>
        <v>750</v>
      </c>
      <c r="I47" s="71">
        <f t="shared" si="14"/>
        <v>73.5</v>
      </c>
      <c r="J47" s="63"/>
      <c r="K47" s="105">
        <f>+RESIDENTIAL!$G$49</f>
        <v>9.8000000000000004E-2</v>
      </c>
      <c r="L47" s="90">
        <f>IF(AND($N$1=1, $G$20&gt;=750), 750, IF(AND($N$1=1, AND($G$20&lt;750, $G$20&gt;=0)), $G$20, IF(AND($N$1=2, $G$20&gt;=750), 750, IF(AND($N$1=2, AND($G$20&lt;750, $G$20&gt;=0)), $G$20))))</f>
        <v>750</v>
      </c>
      <c r="M47" s="71">
        <f t="shared" si="15"/>
        <v>73.5</v>
      </c>
      <c r="N47" s="63"/>
      <c r="O47" s="64">
        <f t="shared" si="10"/>
        <v>0</v>
      </c>
      <c r="P47" s="65">
        <f t="shared" si="11"/>
        <v>0</v>
      </c>
      <c r="Q47" s="66"/>
    </row>
    <row r="48" spans="1:17" s="19" customFormat="1" x14ac:dyDescent="0.35">
      <c r="A48" s="17"/>
      <c r="B48" s="58" t="s">
        <v>46</v>
      </c>
      <c r="C48" s="58"/>
      <c r="D48" s="59" t="s">
        <v>28</v>
      </c>
      <c r="E48" s="58"/>
      <c r="F48" s="25"/>
      <c r="G48" s="105">
        <f>+RESIDENTIAL!$G$50</f>
        <v>0.115</v>
      </c>
      <c r="H48" s="90">
        <f>IF(AND($N$1=1, $G$20&gt;=750), $G$20-750, IF(AND($N$1=1, AND($G$20&lt;750, $G$20&gt;=0)), 0, IF(AND($N$1=2, $G$20&gt;=750), $G$20-750, IF(AND($N$1=2, AND($G$20&lt;750, $G$20&gt;=0)), 0))))</f>
        <v>954250</v>
      </c>
      <c r="I48" s="71">
        <f t="shared" si="14"/>
        <v>109738.75</v>
      </c>
      <c r="J48" s="63"/>
      <c r="K48" s="105">
        <f>+RESIDENTIAL!$G$50</f>
        <v>0.115</v>
      </c>
      <c r="L48" s="90">
        <f>IF(AND($N$1=1, $G$20&gt;=750), $G$20-750, IF(AND($N$1=1, AND($G$20&lt;750, $G$20&gt;=0)), 0, IF(AND($N$1=2, $G$20&gt;=750), $G$20-750, IF(AND($N$1=2, AND($G$20&lt;750, $G$20&gt;=0)), 0))))</f>
        <v>954250</v>
      </c>
      <c r="M48" s="71">
        <f t="shared" si="15"/>
        <v>109738.75</v>
      </c>
      <c r="N48" s="63"/>
      <c r="O48" s="64">
        <f t="shared" si="10"/>
        <v>0</v>
      </c>
      <c r="P48" s="65">
        <f t="shared" si="11"/>
        <v>0</v>
      </c>
      <c r="Q48" s="66"/>
    </row>
    <row r="49" spans="1:17" s="19" customFormat="1" x14ac:dyDescent="0.35">
      <c r="A49" s="17"/>
      <c r="B49" s="58" t="s">
        <v>47</v>
      </c>
      <c r="C49" s="58"/>
      <c r="D49" s="59" t="s">
        <v>28</v>
      </c>
      <c r="E49" s="58"/>
      <c r="F49" s="25"/>
      <c r="G49" s="105">
        <f>+RESIDENTIAL!$G$51</f>
        <v>9.6699999999999994E-2</v>
      </c>
      <c r="H49" s="90">
        <v>0</v>
      </c>
      <c r="I49" s="71">
        <f t="shared" si="14"/>
        <v>0</v>
      </c>
      <c r="J49" s="63"/>
      <c r="K49" s="105">
        <f>+RESIDENTIAL!$G$51</f>
        <v>9.6699999999999994E-2</v>
      </c>
      <c r="L49" s="90">
        <v>0</v>
      </c>
      <c r="M49" s="71">
        <f t="shared" si="15"/>
        <v>0</v>
      </c>
      <c r="N49" s="63"/>
      <c r="O49" s="64">
        <f t="shared" si="10"/>
        <v>0</v>
      </c>
      <c r="P49" s="65" t="str">
        <f t="shared" si="11"/>
        <v/>
      </c>
      <c r="Q49" s="66"/>
    </row>
    <row r="50" spans="1:17" s="19" customFormat="1" ht="15" thickBot="1" x14ac:dyDescent="0.4">
      <c r="A50" s="17"/>
      <c r="B50" s="58" t="s">
        <v>48</v>
      </c>
      <c r="C50" s="58"/>
      <c r="D50" s="59" t="s">
        <v>28</v>
      </c>
      <c r="E50" s="58"/>
      <c r="F50" s="25"/>
      <c r="G50" s="105">
        <f>+RESIDENTIAL!$G$52</f>
        <v>9.6699999999999994E-2</v>
      </c>
      <c r="H50" s="90">
        <f>+$G$20</f>
        <v>955000</v>
      </c>
      <c r="I50" s="71">
        <f t="shared" si="14"/>
        <v>92348.5</v>
      </c>
      <c r="J50" s="63"/>
      <c r="K50" s="105">
        <f>+RESIDENTIAL!$G$52</f>
        <v>9.6699999999999994E-2</v>
      </c>
      <c r="L50" s="90">
        <f>+$G$20</f>
        <v>955000</v>
      </c>
      <c r="M50" s="71">
        <f t="shared" si="15"/>
        <v>92348.5</v>
      </c>
      <c r="N50" s="63"/>
      <c r="O50" s="64">
        <f t="shared" si="10"/>
        <v>0</v>
      </c>
      <c r="P50" s="65">
        <f t="shared" si="11"/>
        <v>0</v>
      </c>
      <c r="Q50" s="66"/>
    </row>
    <row r="51" spans="1:17" ht="15" thickBot="1" x14ac:dyDescent="0.4">
      <c r="A51" s="237"/>
      <c r="B51" s="305"/>
      <c r="C51" s="306"/>
      <c r="D51" s="307"/>
      <c r="E51" s="306"/>
      <c r="F51" s="308"/>
      <c r="G51" s="309"/>
      <c r="H51" s="310"/>
      <c r="I51" s="311"/>
      <c r="J51" s="308"/>
      <c r="K51" s="309"/>
      <c r="L51" s="310"/>
      <c r="M51" s="311"/>
      <c r="N51" s="308"/>
      <c r="O51" s="312"/>
      <c r="P51" s="313"/>
      <c r="Q51" s="243"/>
    </row>
    <row r="52" spans="1:17" x14ac:dyDescent="0.35">
      <c r="A52" s="237"/>
      <c r="B52" s="314" t="s">
        <v>73</v>
      </c>
      <c r="C52" s="263"/>
      <c r="D52" s="315"/>
      <c r="E52" s="263"/>
      <c r="F52" s="316"/>
      <c r="G52" s="317"/>
      <c r="H52" s="317"/>
      <c r="I52" s="318">
        <f>SUM(I39:I43,I50)</f>
        <v>233859.18212186536</v>
      </c>
      <c r="J52" s="319"/>
      <c r="K52" s="317"/>
      <c r="L52" s="317"/>
      <c r="M52" s="318">
        <f>SUM(M39:M43,M50)</f>
        <v>241425.21349999998</v>
      </c>
      <c r="N52" s="319"/>
      <c r="O52" s="320">
        <f>M52-I52</f>
        <v>7566.0313781346194</v>
      </c>
      <c r="P52" s="321">
        <f>IF(OR(I52=0,M52=0),"",(O52/I52))</f>
        <v>3.2352936966109448E-2</v>
      </c>
      <c r="Q52" s="243"/>
    </row>
    <row r="53" spans="1:17" x14ac:dyDescent="0.35">
      <c r="A53" s="237"/>
      <c r="B53" s="314" t="s">
        <v>50</v>
      </c>
      <c r="C53" s="263"/>
      <c r="D53" s="315"/>
      <c r="E53" s="263"/>
      <c r="F53" s="316"/>
      <c r="G53" s="322">
        <f>RESIDENTIAL!G55</f>
        <v>-0.17</v>
      </c>
      <c r="H53" s="323"/>
      <c r="I53" s="269"/>
      <c r="J53" s="319"/>
      <c r="K53" s="322">
        <f>$G53</f>
        <v>-0.17</v>
      </c>
      <c r="L53" s="323"/>
      <c r="M53" s="269"/>
      <c r="N53" s="319"/>
      <c r="O53" s="269">
        <f>M53-I53</f>
        <v>0</v>
      </c>
      <c r="P53" s="270" t="str">
        <f>IF(OR(I53=0,M53=0),"",(O53/I53))</f>
        <v/>
      </c>
      <c r="Q53" s="243"/>
    </row>
    <row r="54" spans="1:17" x14ac:dyDescent="0.35">
      <c r="A54" s="237"/>
      <c r="B54" s="263" t="s">
        <v>51</v>
      </c>
      <c r="C54" s="263"/>
      <c r="D54" s="315"/>
      <c r="E54" s="263"/>
      <c r="F54" s="267"/>
      <c r="G54" s="325">
        <v>0.13</v>
      </c>
      <c r="H54" s="267"/>
      <c r="I54" s="269">
        <f>I52*G54</f>
        <v>30401.6936758425</v>
      </c>
      <c r="J54" s="326"/>
      <c r="K54" s="325">
        <v>0.13</v>
      </c>
      <c r="L54" s="267"/>
      <c r="M54" s="269">
        <f>M52*K54</f>
        <v>31385.277754999999</v>
      </c>
      <c r="N54" s="326"/>
      <c r="O54" s="269">
        <f>M54-I54</f>
        <v>983.58407915749922</v>
      </c>
      <c r="P54" s="270">
        <f>IF(OR(I54=0,M54=0),"",(O54/I54))</f>
        <v>3.23529369661094E-2</v>
      </c>
      <c r="Q54" s="243"/>
    </row>
    <row r="55" spans="1:17" ht="15" thickBot="1" x14ac:dyDescent="0.4">
      <c r="A55" s="237"/>
      <c r="B55" s="544" t="s">
        <v>74</v>
      </c>
      <c r="C55" s="544"/>
      <c r="D55" s="544"/>
      <c r="E55" s="327"/>
      <c r="F55" s="328"/>
      <c r="G55" s="328"/>
      <c r="H55" s="328"/>
      <c r="I55" s="396">
        <f>SUM(I52:I54)</f>
        <v>264260.87579770788</v>
      </c>
      <c r="J55" s="330"/>
      <c r="K55" s="328"/>
      <c r="L55" s="328"/>
      <c r="M55" s="396">
        <f>SUM(M52:M54)</f>
        <v>272810.491255</v>
      </c>
      <c r="N55" s="330"/>
      <c r="O55" s="329">
        <f>M55-I55</f>
        <v>8549.6154572921223</v>
      </c>
      <c r="P55" s="375">
        <f>IF(OR(I55=0,M55=0),"",(O55/I55))</f>
        <v>3.2352936966109455E-2</v>
      </c>
      <c r="Q55" s="243"/>
    </row>
    <row r="56" spans="1:17" ht="15" thickBot="1" x14ac:dyDescent="0.4">
      <c r="A56" s="333"/>
      <c r="B56" s="455"/>
      <c r="C56" s="377"/>
      <c r="D56" s="378"/>
      <c r="E56" s="377"/>
      <c r="F56" s="379"/>
      <c r="G56" s="309"/>
      <c r="H56" s="380"/>
      <c r="I56" s="381"/>
      <c r="J56" s="379"/>
      <c r="K56" s="309"/>
      <c r="L56" s="380"/>
      <c r="M56" s="381"/>
      <c r="N56" s="379"/>
      <c r="O56" s="382"/>
      <c r="P56" s="313"/>
      <c r="Q56" s="243"/>
    </row>
    <row r="57" spans="1:17" x14ac:dyDescent="0.35">
      <c r="A57" s="333"/>
      <c r="B57" s="384" t="s">
        <v>62</v>
      </c>
      <c r="C57" s="384"/>
      <c r="D57" s="385"/>
      <c r="E57" s="384"/>
      <c r="F57" s="390"/>
      <c r="G57" s="392"/>
      <c r="H57" s="392"/>
      <c r="I57" s="432">
        <f>SUM(I39:I43,I47:I48)</f>
        <v>251322.93212186536</v>
      </c>
      <c r="J57" s="394"/>
      <c r="K57" s="392"/>
      <c r="L57" s="392"/>
      <c r="M57" s="432">
        <f>SUM(M39:M43,M47:M48)</f>
        <v>258888.96349999998</v>
      </c>
      <c r="N57" s="394"/>
      <c r="O57" s="269">
        <f>M57-I57</f>
        <v>7566.0313781346194</v>
      </c>
      <c r="P57" s="270">
        <f>IF(OR(I57=0,M57=0),"",(O57/I57))</f>
        <v>3.0104818984309337E-2</v>
      </c>
      <c r="Q57" s="243"/>
    </row>
    <row r="58" spans="1:17" x14ac:dyDescent="0.35">
      <c r="A58" s="237"/>
      <c r="B58" s="263" t="s">
        <v>50</v>
      </c>
      <c r="C58" s="263"/>
      <c r="D58" s="315"/>
      <c r="E58" s="263"/>
      <c r="F58" s="267"/>
      <c r="G58" s="322">
        <f>G53</f>
        <v>-0.17</v>
      </c>
      <c r="H58" s="323"/>
      <c r="I58" s="269"/>
      <c r="J58" s="326"/>
      <c r="K58" s="322">
        <f>$G58</f>
        <v>-0.17</v>
      </c>
      <c r="L58" s="323"/>
      <c r="M58" s="269"/>
      <c r="N58" s="326"/>
      <c r="O58" s="269">
        <f>M58-I58</f>
        <v>0</v>
      </c>
      <c r="P58" s="270" t="str">
        <f>IF(OR(I58=0,M58=0),"",(O58/I58))</f>
        <v/>
      </c>
      <c r="Q58" s="243"/>
    </row>
    <row r="59" spans="1:17" x14ac:dyDescent="0.35">
      <c r="A59" s="333"/>
      <c r="B59" s="456" t="s">
        <v>51</v>
      </c>
      <c r="C59" s="384"/>
      <c r="D59" s="385"/>
      <c r="E59" s="384"/>
      <c r="F59" s="390"/>
      <c r="G59" s="391">
        <v>0.13</v>
      </c>
      <c r="H59" s="392"/>
      <c r="I59" s="393">
        <f>I57*G59</f>
        <v>32671.981175842498</v>
      </c>
      <c r="J59" s="394"/>
      <c r="K59" s="391">
        <v>0.13</v>
      </c>
      <c r="L59" s="392"/>
      <c r="M59" s="393">
        <f>M57*K59</f>
        <v>33655.565255000001</v>
      </c>
      <c r="N59" s="394"/>
      <c r="O59" s="269">
        <f>M59-I59</f>
        <v>983.58407915750286</v>
      </c>
      <c r="P59" s="270">
        <f>IF(OR(I59=0,M59=0),"",(O59/I59))</f>
        <v>3.0104818984309407E-2</v>
      </c>
      <c r="Q59" s="243"/>
    </row>
    <row r="60" spans="1:17" ht="15" thickBot="1" x14ac:dyDescent="0.4">
      <c r="A60" s="333"/>
      <c r="B60" s="545" t="s">
        <v>75</v>
      </c>
      <c r="C60" s="545"/>
      <c r="D60" s="545"/>
      <c r="E60" s="263"/>
      <c r="F60" s="433"/>
      <c r="G60" s="433"/>
      <c r="H60" s="433"/>
      <c r="I60" s="434">
        <f>SUM(I57:I59)</f>
        <v>283994.91329770786</v>
      </c>
      <c r="J60" s="435"/>
      <c r="K60" s="433"/>
      <c r="L60" s="433"/>
      <c r="M60" s="434">
        <f>SUM(M57:M59)</f>
        <v>292544.52875499998</v>
      </c>
      <c r="N60" s="435"/>
      <c r="O60" s="481">
        <f>M60-I60</f>
        <v>8549.6154572921223</v>
      </c>
      <c r="P60" s="270">
        <f>IF(OR(I60=0,M60=0),"",(O60/I60))</f>
        <v>3.0104818984309348E-2</v>
      </c>
      <c r="Q60" s="243"/>
    </row>
    <row r="61" spans="1:17" ht="15" thickBot="1" x14ac:dyDescent="0.4">
      <c r="A61" s="333"/>
      <c r="B61" s="334"/>
      <c r="C61" s="335"/>
      <c r="D61" s="336"/>
      <c r="E61" s="335"/>
      <c r="F61" s="457"/>
      <c r="G61" s="458"/>
      <c r="H61" s="459"/>
      <c r="I61" s="460"/>
      <c r="J61" s="337"/>
      <c r="K61" s="458"/>
      <c r="L61" s="459"/>
      <c r="M61" s="460"/>
      <c r="N61" s="337"/>
      <c r="O61" s="341"/>
      <c r="P61" s="461"/>
      <c r="Q61" s="243"/>
    </row>
    <row r="62" spans="1:17" x14ac:dyDescent="0.35">
      <c r="A62" s="237"/>
      <c r="B62" s="237"/>
      <c r="C62" s="237"/>
      <c r="D62" s="238"/>
      <c r="E62" s="237"/>
      <c r="F62" s="237"/>
      <c r="G62" s="237"/>
      <c r="H62" s="237"/>
      <c r="I62" s="253"/>
      <c r="J62" s="237"/>
      <c r="K62" s="237"/>
      <c r="L62" s="237"/>
      <c r="M62" s="253"/>
      <c r="N62" s="237"/>
      <c r="O62" s="237"/>
      <c r="P62" s="474"/>
      <c r="Q62" s="243"/>
    </row>
    <row r="63" spans="1:17" x14ac:dyDescent="0.35">
      <c r="A63" s="237"/>
      <c r="B63" s="251" t="s">
        <v>54</v>
      </c>
      <c r="C63" s="237"/>
      <c r="D63" s="238"/>
      <c r="E63" s="237"/>
      <c r="F63" s="237"/>
      <c r="G63" s="343">
        <f>+RESIDENTIAL!$K$60</f>
        <v>2.9499999999999998E-2</v>
      </c>
      <c r="H63" s="237"/>
      <c r="I63" s="237"/>
      <c r="J63" s="237"/>
      <c r="K63" s="343">
        <f>+RESIDENTIAL!$K$60</f>
        <v>2.9499999999999998E-2</v>
      </c>
      <c r="L63" s="237"/>
      <c r="M63" s="237"/>
      <c r="N63" s="237"/>
      <c r="O63" s="237"/>
      <c r="P63" s="474"/>
      <c r="Q63" s="243"/>
    </row>
    <row r="64" spans="1:17" s="19" customFormat="1" x14ac:dyDescent="0.35">
      <c r="D64" s="22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s="19" customFormat="1" x14ac:dyDescent="0.35">
      <c r="D65" s="347">
        <v>0.64</v>
      </c>
      <c r="E65" s="215" t="s">
        <v>42</v>
      </c>
      <c r="F65" s="216"/>
      <c r="G65" s="217"/>
      <c r="H65" s="48"/>
      <c r="I65" s="48"/>
      <c r="J65" s="48"/>
      <c r="K65" s="18"/>
      <c r="L65" s="18"/>
      <c r="M65" s="18"/>
      <c r="N65" s="18"/>
      <c r="O65" s="18"/>
      <c r="P65" s="18"/>
      <c r="Q65" s="18"/>
    </row>
    <row r="66" spans="2:17" s="19" customFormat="1" x14ac:dyDescent="0.35">
      <c r="D66" s="348">
        <v>0.18</v>
      </c>
      <c r="E66" s="218" t="s">
        <v>43</v>
      </c>
      <c r="F66" s="219"/>
      <c r="G66" s="220"/>
      <c r="H66" s="48"/>
      <c r="I66" s="48"/>
      <c r="J66" s="48"/>
      <c r="K66" s="18"/>
      <c r="L66" s="18"/>
      <c r="M66" s="18"/>
      <c r="N66" s="18"/>
      <c r="O66" s="18"/>
      <c r="P66" s="18"/>
      <c r="Q66" s="18"/>
    </row>
    <row r="67" spans="2:17" s="19" customFormat="1" x14ac:dyDescent="0.35">
      <c r="D67" s="349">
        <v>0.18</v>
      </c>
      <c r="E67" s="221" t="s">
        <v>44</v>
      </c>
      <c r="F67" s="222"/>
      <c r="G67" s="223"/>
      <c r="H67" s="48"/>
      <c r="I67" s="48"/>
      <c r="J67" s="48"/>
      <c r="K67" s="18"/>
      <c r="L67" s="18"/>
      <c r="M67" s="18"/>
      <c r="N67" s="18"/>
      <c r="O67" s="18"/>
      <c r="P67" s="18"/>
      <c r="Q67" s="18"/>
    </row>
    <row r="68" spans="2:17" x14ac:dyDescent="0.35">
      <c r="G68" s="19"/>
      <c r="H68" s="19"/>
      <c r="I68" s="19"/>
      <c r="J68" s="67"/>
      <c r="K68" s="67"/>
      <c r="L68" s="67"/>
      <c r="M68" s="67"/>
      <c r="P68" s="475"/>
    </row>
    <row r="69" spans="2:17" x14ac:dyDescent="0.35">
      <c r="G69" s="19"/>
      <c r="H69" s="19"/>
      <c r="I69" s="19"/>
      <c r="J69" s="67"/>
      <c r="K69" s="67"/>
      <c r="L69" s="67"/>
      <c r="M69" s="67"/>
      <c r="P69" s="475"/>
    </row>
    <row r="70" spans="2:17" x14ac:dyDescent="0.35">
      <c r="G70" s="19"/>
      <c r="H70" s="19"/>
      <c r="I70" s="19"/>
      <c r="J70" s="67"/>
      <c r="K70" s="67"/>
      <c r="L70" s="67"/>
      <c r="M70" s="67"/>
    </row>
    <row r="71" spans="2:17" x14ac:dyDescent="0.35">
      <c r="G71" s="19"/>
      <c r="H71" s="19"/>
      <c r="I71" s="19"/>
      <c r="J71" s="67"/>
      <c r="K71" s="67"/>
      <c r="L71" s="67"/>
      <c r="M71" s="67"/>
    </row>
    <row r="72" spans="2:17" x14ac:dyDescent="0.35">
      <c r="G72" s="19"/>
      <c r="H72" s="19"/>
      <c r="I72" s="19"/>
      <c r="J72" s="67"/>
      <c r="K72" s="67"/>
      <c r="L72" s="67"/>
      <c r="M72" s="67"/>
    </row>
    <row r="73" spans="2:17" x14ac:dyDescent="0.35">
      <c r="G73" s="19"/>
      <c r="H73" s="19"/>
      <c r="I73" s="19"/>
      <c r="J73" s="67"/>
      <c r="K73" s="67"/>
      <c r="L73" s="67"/>
      <c r="M73" s="67"/>
    </row>
    <row r="74" spans="2:17" x14ac:dyDescent="0.35">
      <c r="G74" s="19"/>
      <c r="H74" s="19"/>
      <c r="I74" s="19"/>
      <c r="J74" s="67"/>
      <c r="K74" s="67"/>
      <c r="L74" s="67"/>
      <c r="M74" s="67"/>
    </row>
    <row r="75" spans="2:17" x14ac:dyDescent="0.35">
      <c r="G75" s="19"/>
      <c r="H75" s="19"/>
      <c r="I75" s="19"/>
      <c r="J75" s="67"/>
      <c r="K75" s="67"/>
      <c r="L75" s="67"/>
      <c r="M75" s="67"/>
    </row>
    <row r="76" spans="2:17" x14ac:dyDescent="0.35">
      <c r="G76" s="19"/>
      <c r="H76" s="19"/>
      <c r="I76" s="19"/>
      <c r="J76" s="67"/>
      <c r="K76" s="67"/>
      <c r="L76" s="67"/>
      <c r="M76" s="67"/>
    </row>
    <row r="77" spans="2:17" x14ac:dyDescent="0.35">
      <c r="G77" s="19"/>
      <c r="H77" s="19"/>
      <c r="I77" s="19"/>
      <c r="J77" s="67"/>
      <c r="K77" s="67"/>
      <c r="L77" s="67"/>
      <c r="M77" s="67"/>
    </row>
    <row r="78" spans="2:17" x14ac:dyDescent="0.35">
      <c r="B78" s="489"/>
      <c r="G78" s="19"/>
      <c r="H78" s="19"/>
      <c r="I78" s="19"/>
      <c r="J78" s="67"/>
      <c r="K78" s="67"/>
      <c r="L78" s="67"/>
      <c r="M78" s="67"/>
    </row>
    <row r="79" spans="2:17" x14ac:dyDescent="0.35">
      <c r="B79" s="489"/>
      <c r="G79" s="19"/>
      <c r="H79" s="19"/>
      <c r="I79" s="19"/>
      <c r="J79" s="67"/>
      <c r="K79" s="67"/>
      <c r="L79" s="67"/>
      <c r="M79" s="67"/>
    </row>
    <row r="80" spans="2:17" x14ac:dyDescent="0.35">
      <c r="B80" s="489"/>
      <c r="G80" s="19"/>
      <c r="H80" s="19"/>
      <c r="I80" s="19"/>
      <c r="J80" s="67"/>
      <c r="K80" s="67"/>
      <c r="L80" s="67"/>
      <c r="M80" s="67"/>
    </row>
    <row r="81" spans="2:13" x14ac:dyDescent="0.35">
      <c r="B81" s="489"/>
      <c r="G81" s="19"/>
      <c r="H81" s="19"/>
      <c r="I81" s="19"/>
      <c r="J81" s="67"/>
      <c r="K81" s="67"/>
      <c r="L81" s="67"/>
      <c r="M81" s="67"/>
    </row>
    <row r="82" spans="2:13" x14ac:dyDescent="0.35">
      <c r="B82" s="489"/>
      <c r="G82" s="19"/>
      <c r="H82" s="19"/>
      <c r="I82" s="19"/>
      <c r="J82" s="67"/>
      <c r="K82" s="67"/>
      <c r="L82" s="67"/>
      <c r="M82" s="67"/>
    </row>
    <row r="83" spans="2:13" x14ac:dyDescent="0.35">
      <c r="B83" s="489"/>
      <c r="G83" s="19"/>
      <c r="H83" s="19"/>
      <c r="I83" s="19"/>
      <c r="J83" s="67"/>
      <c r="K83" s="67"/>
      <c r="L83" s="67"/>
      <c r="M83" s="67"/>
    </row>
    <row r="84" spans="2:13" x14ac:dyDescent="0.35">
      <c r="B84" s="489"/>
      <c r="G84" s="19"/>
      <c r="H84" s="19"/>
      <c r="I84" s="19"/>
      <c r="J84" s="67"/>
      <c r="K84" s="67"/>
      <c r="L84" s="67"/>
      <c r="M84" s="67"/>
    </row>
    <row r="85" spans="2:13" x14ac:dyDescent="0.35">
      <c r="B85" s="489"/>
      <c r="G85" s="19"/>
      <c r="H85" s="19"/>
      <c r="I85" s="19"/>
      <c r="J85" s="67"/>
      <c r="K85" s="67"/>
      <c r="L85" s="67"/>
      <c r="M85" s="67"/>
    </row>
    <row r="86" spans="2:13" x14ac:dyDescent="0.35">
      <c r="B86" s="489"/>
      <c r="G86" s="19"/>
      <c r="H86" s="19"/>
      <c r="I86" s="19"/>
      <c r="J86" s="67"/>
      <c r="K86" s="67"/>
      <c r="L86" s="67"/>
      <c r="M86" s="67"/>
    </row>
    <row r="87" spans="2:13" x14ac:dyDescent="0.35">
      <c r="B87" s="489"/>
      <c r="G87" s="19"/>
      <c r="H87" s="19"/>
      <c r="I87" s="19"/>
      <c r="J87" s="67"/>
      <c r="K87" s="67"/>
      <c r="L87" s="67"/>
      <c r="M87" s="67"/>
    </row>
    <row r="88" spans="2:13" x14ac:dyDescent="0.35">
      <c r="B88" s="489"/>
      <c r="G88" s="19"/>
      <c r="H88" s="19"/>
      <c r="I88" s="19"/>
      <c r="J88" s="67"/>
      <c r="K88" s="67"/>
      <c r="L88" s="67"/>
      <c r="M88" s="67"/>
    </row>
    <row r="89" spans="2:13" x14ac:dyDescent="0.35">
      <c r="B89" s="489"/>
      <c r="G89" s="19"/>
      <c r="H89" s="19"/>
      <c r="I89" s="19"/>
      <c r="J89" s="67"/>
      <c r="K89" s="67"/>
      <c r="L89" s="67"/>
      <c r="M89" s="67"/>
    </row>
    <row r="90" spans="2:13" x14ac:dyDescent="0.35">
      <c r="B90" s="489"/>
      <c r="G90" s="19"/>
      <c r="H90" s="19"/>
      <c r="I90" s="19"/>
      <c r="J90" s="67"/>
      <c r="K90" s="67"/>
      <c r="L90" s="67"/>
      <c r="M90" s="67"/>
    </row>
    <row r="91" spans="2:13" x14ac:dyDescent="0.35">
      <c r="B91" s="489"/>
      <c r="G91" s="19"/>
      <c r="H91" s="19"/>
      <c r="I91" s="19"/>
      <c r="J91" s="67"/>
      <c r="K91" s="67"/>
      <c r="L91" s="67"/>
      <c r="M91" s="67"/>
    </row>
    <row r="92" spans="2:13" x14ac:dyDescent="0.35">
      <c r="B92" s="489"/>
      <c r="G92" s="19"/>
      <c r="H92" s="19"/>
      <c r="I92" s="19"/>
      <c r="J92" s="67"/>
      <c r="K92" s="67"/>
      <c r="L92" s="67"/>
      <c r="M92" s="67"/>
    </row>
    <row r="93" spans="2:13" x14ac:dyDescent="0.35">
      <c r="B93" s="489"/>
      <c r="G93" s="19"/>
      <c r="H93" s="19"/>
      <c r="I93" s="19"/>
      <c r="J93" s="67"/>
      <c r="K93" s="67"/>
      <c r="L93" s="67"/>
      <c r="M93" s="67"/>
    </row>
    <row r="94" spans="2:13" x14ac:dyDescent="0.35">
      <c r="B94" s="489"/>
      <c r="G94" s="19"/>
      <c r="H94" s="19"/>
      <c r="I94" s="19"/>
      <c r="J94" s="67"/>
      <c r="K94" s="67"/>
      <c r="L94" s="67"/>
      <c r="M94" s="67"/>
    </row>
    <row r="95" spans="2:13" x14ac:dyDescent="0.35">
      <c r="B95" s="489"/>
      <c r="G95" s="19"/>
      <c r="H95" s="19"/>
      <c r="I95" s="19"/>
      <c r="J95" s="67"/>
      <c r="K95" s="67"/>
      <c r="L95" s="67"/>
      <c r="M95" s="67"/>
    </row>
    <row r="96" spans="2:13" x14ac:dyDescent="0.35">
      <c r="B96" s="489"/>
      <c r="G96" s="19"/>
      <c r="H96" s="19"/>
      <c r="I96" s="19"/>
      <c r="J96" s="67"/>
      <c r="K96" s="67"/>
      <c r="L96" s="67"/>
      <c r="M96" s="67"/>
    </row>
    <row r="97" spans="7:13" x14ac:dyDescent="0.35">
      <c r="G97" s="19"/>
      <c r="H97" s="19"/>
      <c r="I97" s="19"/>
      <c r="J97" s="67"/>
      <c r="K97" s="67"/>
      <c r="L97" s="67"/>
      <c r="M97" s="67"/>
    </row>
    <row r="98" spans="7:13" x14ac:dyDescent="0.35">
      <c r="G98" s="19"/>
      <c r="H98" s="19"/>
      <c r="I98" s="19"/>
      <c r="J98" s="67"/>
      <c r="K98" s="67"/>
      <c r="L98" s="67"/>
      <c r="M98" s="67"/>
    </row>
    <row r="99" spans="7:13" x14ac:dyDescent="0.35">
      <c r="G99" s="19"/>
      <c r="H99" s="19"/>
      <c r="I99" s="19"/>
      <c r="J99" s="67"/>
      <c r="K99" s="67"/>
      <c r="L99" s="67"/>
      <c r="M99" s="67"/>
    </row>
    <row r="100" spans="7:13" x14ac:dyDescent="0.35">
      <c r="G100" s="19"/>
      <c r="H100" s="19"/>
      <c r="I100" s="19"/>
      <c r="J100" s="67"/>
      <c r="K100" s="67"/>
      <c r="L100" s="67"/>
      <c r="M100" s="67"/>
    </row>
    <row r="101" spans="7:13" x14ac:dyDescent="0.35">
      <c r="G101" s="19"/>
      <c r="H101" s="19"/>
      <c r="I101" s="19"/>
      <c r="J101" s="67"/>
      <c r="K101" s="67"/>
      <c r="L101" s="67"/>
      <c r="M101" s="67"/>
    </row>
    <row r="102" spans="7:13" x14ac:dyDescent="0.35">
      <c r="G102" s="19"/>
      <c r="H102" s="19"/>
      <c r="I102" s="19"/>
      <c r="J102" s="67"/>
      <c r="K102" s="67"/>
      <c r="L102" s="67"/>
      <c r="M102" s="67"/>
    </row>
    <row r="103" spans="7:13" x14ac:dyDescent="0.35">
      <c r="G103" s="19"/>
      <c r="H103" s="19"/>
      <c r="I103" s="19"/>
      <c r="J103" s="67"/>
      <c r="K103" s="67"/>
      <c r="L103" s="67"/>
      <c r="M103" s="67"/>
    </row>
    <row r="104" spans="7:13" x14ac:dyDescent="0.35">
      <c r="G104" s="19"/>
      <c r="H104" s="19"/>
      <c r="I104" s="19"/>
      <c r="J104" s="67"/>
      <c r="K104" s="67"/>
      <c r="L104" s="67"/>
      <c r="M104" s="67"/>
    </row>
    <row r="105" spans="7:13" x14ac:dyDescent="0.35">
      <c r="G105" s="19"/>
      <c r="H105" s="19"/>
      <c r="I105" s="19"/>
      <c r="J105" s="67"/>
      <c r="K105" s="67"/>
      <c r="L105" s="67"/>
      <c r="M105" s="67"/>
    </row>
    <row r="106" spans="7:13" x14ac:dyDescent="0.35">
      <c r="G106" s="19"/>
      <c r="H106" s="19"/>
      <c r="I106" s="19"/>
      <c r="J106" s="67"/>
      <c r="K106" s="67"/>
      <c r="L106" s="67"/>
      <c r="M106" s="67"/>
    </row>
    <row r="107" spans="7:13" x14ac:dyDescent="0.35">
      <c r="G107" s="19"/>
      <c r="H107" s="19"/>
      <c r="I107" s="19"/>
      <c r="J107" s="67"/>
      <c r="K107" s="67"/>
      <c r="L107" s="67"/>
      <c r="M107" s="67"/>
    </row>
    <row r="108" spans="7:13" x14ac:dyDescent="0.35">
      <c r="G108" s="19"/>
      <c r="H108" s="19"/>
      <c r="I108" s="19"/>
      <c r="J108" s="67"/>
      <c r="K108" s="67"/>
      <c r="L108" s="67"/>
      <c r="M108" s="67"/>
    </row>
    <row r="109" spans="7:13" x14ac:dyDescent="0.35">
      <c r="G109" s="19"/>
      <c r="H109" s="19"/>
      <c r="I109" s="19"/>
      <c r="J109" s="67"/>
      <c r="K109" s="67"/>
      <c r="L109" s="67"/>
      <c r="M109" s="67"/>
    </row>
    <row r="110" spans="7:13" x14ac:dyDescent="0.35">
      <c r="G110" s="19"/>
      <c r="H110" s="19"/>
      <c r="I110" s="19"/>
      <c r="J110" s="67"/>
      <c r="K110" s="67"/>
      <c r="L110" s="67"/>
      <c r="M110" s="67"/>
    </row>
    <row r="111" spans="7:13" x14ac:dyDescent="0.35">
      <c r="G111" s="19"/>
      <c r="H111" s="19"/>
      <c r="I111" s="19"/>
      <c r="J111" s="67"/>
      <c r="K111" s="67"/>
      <c r="L111" s="67"/>
      <c r="M111" s="67"/>
    </row>
    <row r="112" spans="7:13" x14ac:dyDescent="0.35">
      <c r="G112" s="19"/>
      <c r="H112" s="19"/>
      <c r="I112" s="19"/>
      <c r="J112" s="67"/>
      <c r="K112" s="67"/>
      <c r="L112" s="67"/>
      <c r="M112" s="67"/>
    </row>
    <row r="113" spans="7:13" x14ac:dyDescent="0.35">
      <c r="G113" s="19"/>
      <c r="H113" s="19"/>
      <c r="I113" s="19"/>
      <c r="J113" s="67"/>
      <c r="K113" s="67"/>
      <c r="L113" s="67"/>
      <c r="M113" s="67"/>
    </row>
    <row r="114" spans="7:13" x14ac:dyDescent="0.35">
      <c r="G114" s="19"/>
      <c r="H114" s="19"/>
      <c r="I114" s="19"/>
      <c r="J114" s="67"/>
      <c r="K114" s="67"/>
      <c r="L114" s="67"/>
      <c r="M114" s="67"/>
    </row>
    <row r="115" spans="7:13" x14ac:dyDescent="0.35">
      <c r="G115" s="19"/>
      <c r="H115" s="19"/>
      <c r="I115" s="19"/>
      <c r="J115" s="67"/>
      <c r="K115" s="67"/>
      <c r="L115" s="67"/>
      <c r="M115" s="67"/>
    </row>
    <row r="116" spans="7:13" x14ac:dyDescent="0.35">
      <c r="G116" s="19"/>
      <c r="H116" s="19"/>
      <c r="I116" s="19"/>
      <c r="J116" s="67"/>
      <c r="K116" s="67"/>
      <c r="L116" s="67"/>
      <c r="M116" s="67"/>
    </row>
    <row r="117" spans="7:13" x14ac:dyDescent="0.35">
      <c r="G117" s="19"/>
      <c r="H117" s="19"/>
      <c r="I117" s="19"/>
      <c r="J117" s="67"/>
      <c r="K117" s="67"/>
      <c r="L117" s="67"/>
      <c r="M117" s="67"/>
    </row>
    <row r="118" spans="7:13" x14ac:dyDescent="0.35">
      <c r="G118" s="19"/>
      <c r="H118" s="19"/>
      <c r="I118" s="19"/>
      <c r="J118" s="67"/>
      <c r="K118" s="67"/>
      <c r="L118" s="67"/>
      <c r="M118" s="67"/>
    </row>
    <row r="119" spans="7:13" x14ac:dyDescent="0.35">
      <c r="G119" s="19"/>
      <c r="H119" s="19"/>
      <c r="I119" s="19"/>
      <c r="J119" s="67"/>
      <c r="K119" s="67"/>
      <c r="L119" s="67"/>
      <c r="M119" s="67"/>
    </row>
    <row r="120" spans="7:13" x14ac:dyDescent="0.35">
      <c r="G120" s="19"/>
      <c r="H120" s="19"/>
      <c r="I120" s="19"/>
      <c r="J120" s="67"/>
      <c r="K120" s="67"/>
      <c r="L120" s="67"/>
      <c r="M120" s="67"/>
    </row>
    <row r="121" spans="7:13" x14ac:dyDescent="0.35">
      <c r="G121" s="19"/>
      <c r="H121" s="19"/>
      <c r="I121" s="19"/>
      <c r="J121" s="67"/>
      <c r="K121" s="67"/>
      <c r="L121" s="67"/>
      <c r="M121" s="67"/>
    </row>
    <row r="122" spans="7:13" x14ac:dyDescent="0.35">
      <c r="G122" s="19"/>
      <c r="H122" s="19"/>
      <c r="I122" s="19"/>
      <c r="J122" s="67"/>
      <c r="K122" s="67"/>
      <c r="L122" s="67"/>
      <c r="M122" s="67"/>
    </row>
    <row r="123" spans="7:13" x14ac:dyDescent="0.35">
      <c r="G123" s="19"/>
      <c r="H123" s="19"/>
      <c r="I123" s="19"/>
      <c r="J123" s="67"/>
      <c r="K123" s="67"/>
      <c r="L123" s="67"/>
      <c r="M123" s="67"/>
    </row>
    <row r="124" spans="7:13" x14ac:dyDescent="0.35">
      <c r="G124" s="19"/>
      <c r="H124" s="19"/>
      <c r="I124" s="19"/>
      <c r="J124" s="67"/>
      <c r="K124" s="67"/>
      <c r="L124" s="67"/>
      <c r="M124" s="67"/>
    </row>
    <row r="125" spans="7:13" x14ac:dyDescent="0.35">
      <c r="G125" s="19"/>
      <c r="H125" s="19"/>
      <c r="I125" s="19"/>
      <c r="J125" s="67"/>
      <c r="K125" s="67"/>
      <c r="L125" s="67"/>
      <c r="M125" s="67"/>
    </row>
    <row r="126" spans="7:13" x14ac:dyDescent="0.35">
      <c r="G126" s="19"/>
      <c r="H126" s="19"/>
      <c r="I126" s="19"/>
      <c r="J126" s="67"/>
      <c r="K126" s="67"/>
      <c r="L126" s="67"/>
      <c r="M126" s="67"/>
    </row>
    <row r="127" spans="7:13" x14ac:dyDescent="0.35">
      <c r="G127" s="19"/>
      <c r="H127" s="19"/>
      <c r="I127" s="19"/>
      <c r="J127" s="67"/>
      <c r="K127" s="67"/>
      <c r="L127" s="67"/>
      <c r="M127" s="67"/>
    </row>
    <row r="128" spans="7:13" x14ac:dyDescent="0.35">
      <c r="G128" s="19"/>
      <c r="H128" s="19"/>
      <c r="I128" s="19"/>
      <c r="J128" s="67"/>
      <c r="K128" s="67"/>
      <c r="L128" s="67"/>
      <c r="M128" s="67"/>
    </row>
    <row r="129" spans="7:13" x14ac:dyDescent="0.35">
      <c r="G129" s="19"/>
      <c r="H129" s="19"/>
      <c r="I129" s="19"/>
      <c r="J129" s="67"/>
      <c r="K129" s="67"/>
      <c r="L129" s="67"/>
      <c r="M129" s="67"/>
    </row>
    <row r="130" spans="7:13" x14ac:dyDescent="0.35">
      <c r="G130" s="19"/>
      <c r="H130" s="19"/>
      <c r="I130" s="19"/>
      <c r="J130" s="67"/>
      <c r="K130" s="67"/>
      <c r="L130" s="67"/>
      <c r="M130" s="67"/>
    </row>
    <row r="131" spans="7:13" x14ac:dyDescent="0.35">
      <c r="G131" s="19"/>
      <c r="H131" s="19"/>
      <c r="I131" s="19"/>
      <c r="J131" s="67"/>
      <c r="K131" s="67"/>
      <c r="L131" s="67"/>
      <c r="M131" s="67"/>
    </row>
    <row r="132" spans="7:13" x14ac:dyDescent="0.35">
      <c r="G132" s="19"/>
      <c r="H132" s="19"/>
      <c r="I132" s="19"/>
      <c r="J132" s="67"/>
      <c r="K132" s="67"/>
      <c r="L132" s="67"/>
      <c r="M132" s="67"/>
    </row>
    <row r="133" spans="7:13" x14ac:dyDescent="0.35">
      <c r="G133" s="19"/>
      <c r="H133" s="19"/>
      <c r="I133" s="19"/>
      <c r="J133" s="67"/>
      <c r="K133" s="67"/>
      <c r="L133" s="67"/>
      <c r="M133" s="67"/>
    </row>
    <row r="134" spans="7:13" x14ac:dyDescent="0.35">
      <c r="G134" s="19"/>
      <c r="H134" s="19"/>
      <c r="I134" s="19"/>
      <c r="J134" s="67"/>
      <c r="K134" s="67"/>
      <c r="L134" s="67"/>
      <c r="M134" s="67"/>
    </row>
    <row r="135" spans="7:13" x14ac:dyDescent="0.35">
      <c r="G135" s="19"/>
      <c r="H135" s="19"/>
      <c r="I135" s="19"/>
      <c r="J135" s="67"/>
      <c r="K135" s="67"/>
      <c r="L135" s="67"/>
      <c r="M135" s="67"/>
    </row>
    <row r="136" spans="7:13" x14ac:dyDescent="0.35">
      <c r="G136" s="19"/>
      <c r="H136" s="19"/>
      <c r="I136" s="19"/>
      <c r="J136" s="67"/>
      <c r="K136" s="67"/>
      <c r="L136" s="67"/>
      <c r="M136" s="67"/>
    </row>
    <row r="137" spans="7:13" x14ac:dyDescent="0.35">
      <c r="G137" s="19"/>
      <c r="H137" s="19"/>
      <c r="I137" s="19"/>
      <c r="J137" s="67"/>
      <c r="K137" s="67"/>
      <c r="L137" s="67"/>
      <c r="M137" s="67"/>
    </row>
    <row r="138" spans="7:13" x14ac:dyDescent="0.35">
      <c r="G138" s="19"/>
      <c r="H138" s="19"/>
      <c r="I138" s="19"/>
      <c r="J138" s="67"/>
      <c r="K138" s="67"/>
      <c r="L138" s="67"/>
      <c r="M138" s="67"/>
    </row>
    <row r="139" spans="7:13" x14ac:dyDescent="0.35">
      <c r="G139" s="19"/>
      <c r="H139" s="19"/>
      <c r="I139" s="19"/>
      <c r="J139" s="67"/>
      <c r="K139" s="67"/>
      <c r="L139" s="67"/>
      <c r="M139" s="67"/>
    </row>
    <row r="140" spans="7:13" x14ac:dyDescent="0.35">
      <c r="G140" s="19"/>
      <c r="H140" s="19"/>
      <c r="I140" s="19"/>
      <c r="J140" s="67"/>
      <c r="K140" s="67"/>
      <c r="L140" s="67"/>
      <c r="M140" s="67"/>
    </row>
    <row r="141" spans="7:13" x14ac:dyDescent="0.35">
      <c r="G141" s="19"/>
      <c r="H141" s="19"/>
      <c r="I141" s="19"/>
      <c r="J141" s="67"/>
      <c r="K141" s="67"/>
      <c r="L141" s="67"/>
      <c r="M141" s="67"/>
    </row>
    <row r="142" spans="7:13" x14ac:dyDescent="0.35">
      <c r="G142" s="19"/>
      <c r="H142" s="19"/>
      <c r="I142" s="19"/>
      <c r="J142" s="67"/>
      <c r="K142" s="67"/>
      <c r="L142" s="67"/>
      <c r="M142" s="67"/>
    </row>
    <row r="143" spans="7:13" x14ac:dyDescent="0.35">
      <c r="G143" s="19"/>
      <c r="H143" s="19"/>
      <c r="I143" s="19"/>
      <c r="J143" s="67"/>
      <c r="K143" s="67"/>
      <c r="L143" s="67"/>
      <c r="M143" s="67"/>
    </row>
    <row r="144" spans="7:13" x14ac:dyDescent="0.35">
      <c r="G144" s="19"/>
      <c r="H144" s="19"/>
      <c r="I144" s="19"/>
      <c r="J144" s="67"/>
      <c r="K144" s="67"/>
      <c r="L144" s="67"/>
      <c r="M144" s="67"/>
    </row>
    <row r="145" spans="7:13" x14ac:dyDescent="0.35">
      <c r="G145" s="19"/>
      <c r="H145" s="19"/>
      <c r="I145" s="19"/>
      <c r="J145" s="67"/>
      <c r="K145" s="67"/>
      <c r="L145" s="67"/>
      <c r="M145" s="67"/>
    </row>
    <row r="146" spans="7:13" x14ac:dyDescent="0.35">
      <c r="G146" s="19"/>
      <c r="H146" s="19"/>
      <c r="I146" s="19"/>
      <c r="J146" s="67"/>
      <c r="K146" s="67"/>
      <c r="L146" s="67"/>
      <c r="M146" s="67"/>
    </row>
    <row r="147" spans="7:13" x14ac:dyDescent="0.35">
      <c r="G147" s="19"/>
      <c r="H147" s="19"/>
      <c r="I147" s="19"/>
      <c r="J147" s="67"/>
      <c r="K147" s="67"/>
      <c r="L147" s="67"/>
      <c r="M147" s="67"/>
    </row>
    <row r="148" spans="7:13" x14ac:dyDescent="0.35">
      <c r="G148" s="19"/>
      <c r="H148" s="19"/>
      <c r="I148" s="19"/>
      <c r="J148" s="67"/>
      <c r="K148" s="67"/>
      <c r="L148" s="67"/>
      <c r="M148" s="67"/>
    </row>
    <row r="149" spans="7:13" x14ac:dyDescent="0.35">
      <c r="G149" s="19"/>
      <c r="H149" s="19"/>
      <c r="I149" s="19"/>
      <c r="J149" s="67"/>
      <c r="K149" s="67"/>
      <c r="L149" s="67"/>
      <c r="M149" s="67"/>
    </row>
    <row r="150" spans="7:13" x14ac:dyDescent="0.35">
      <c r="G150" s="19"/>
      <c r="H150" s="19"/>
      <c r="I150" s="19"/>
      <c r="J150" s="67"/>
      <c r="K150" s="67"/>
      <c r="L150" s="67"/>
      <c r="M150" s="67"/>
    </row>
    <row r="151" spans="7:13" x14ac:dyDescent="0.35">
      <c r="G151" s="19"/>
      <c r="H151" s="19"/>
      <c r="I151" s="19"/>
      <c r="J151" s="67"/>
      <c r="K151" s="67"/>
      <c r="L151" s="67"/>
      <c r="M151" s="67"/>
    </row>
    <row r="152" spans="7:13" x14ac:dyDescent="0.35">
      <c r="G152" s="19"/>
      <c r="H152" s="19"/>
      <c r="I152" s="19"/>
      <c r="J152" s="67"/>
      <c r="K152" s="67"/>
      <c r="L152" s="67"/>
      <c r="M152" s="67"/>
    </row>
    <row r="153" spans="7:13" x14ac:dyDescent="0.35">
      <c r="G153" s="19"/>
      <c r="H153" s="19"/>
      <c r="I153" s="19"/>
      <c r="J153" s="67"/>
      <c r="K153" s="67"/>
      <c r="L153" s="67"/>
      <c r="M153" s="67"/>
    </row>
    <row r="154" spans="7:13" x14ac:dyDescent="0.35">
      <c r="G154" s="19"/>
      <c r="H154" s="19"/>
      <c r="I154" s="19"/>
      <c r="J154" s="67"/>
      <c r="K154" s="67"/>
      <c r="L154" s="67"/>
      <c r="M154" s="67"/>
    </row>
    <row r="155" spans="7:13" x14ac:dyDescent="0.35">
      <c r="G155" s="19"/>
      <c r="H155" s="19"/>
      <c r="I155" s="19"/>
      <c r="J155" s="67"/>
      <c r="K155" s="67"/>
      <c r="L155" s="67"/>
      <c r="M155" s="67"/>
    </row>
    <row r="156" spans="7:13" x14ac:dyDescent="0.35">
      <c r="G156" s="19"/>
      <c r="H156" s="19"/>
      <c r="I156" s="19"/>
      <c r="J156" s="67"/>
      <c r="K156" s="67"/>
      <c r="L156" s="67"/>
      <c r="M156" s="67"/>
    </row>
    <row r="157" spans="7:13" x14ac:dyDescent="0.35">
      <c r="G157" s="19"/>
      <c r="H157" s="19"/>
      <c r="I157" s="19"/>
      <c r="J157" s="67"/>
      <c r="K157" s="67"/>
      <c r="L157" s="67"/>
      <c r="M157" s="67"/>
    </row>
    <row r="158" spans="7:13" x14ac:dyDescent="0.35">
      <c r="G158" s="19"/>
      <c r="H158" s="19"/>
      <c r="I158" s="19"/>
      <c r="J158" s="67"/>
      <c r="K158" s="67"/>
      <c r="L158" s="67"/>
      <c r="M158" s="67"/>
    </row>
    <row r="159" spans="7:13" x14ac:dyDescent="0.35">
      <c r="G159" s="19"/>
      <c r="H159" s="19"/>
      <c r="I159" s="19"/>
      <c r="J159" s="67"/>
      <c r="K159" s="67"/>
      <c r="L159" s="67"/>
      <c r="M159" s="67"/>
    </row>
    <row r="160" spans="7:13" x14ac:dyDescent="0.35">
      <c r="G160" s="19"/>
      <c r="H160" s="19"/>
      <c r="I160" s="19"/>
      <c r="J160" s="67"/>
      <c r="K160" s="67"/>
      <c r="L160" s="67"/>
      <c r="M160" s="67"/>
    </row>
    <row r="161" spans="7:13" x14ac:dyDescent="0.35">
      <c r="G161" s="19"/>
      <c r="H161" s="19"/>
      <c r="I161" s="19"/>
      <c r="J161" s="67"/>
      <c r="K161" s="67"/>
      <c r="L161" s="67"/>
      <c r="M161" s="67"/>
    </row>
    <row r="162" spans="7:13" x14ac:dyDescent="0.35">
      <c r="G162" s="19"/>
      <c r="H162" s="19"/>
      <c r="I162" s="19"/>
      <c r="J162" s="67"/>
      <c r="K162" s="67"/>
      <c r="L162" s="67"/>
      <c r="M162" s="67"/>
    </row>
    <row r="163" spans="7:13" x14ac:dyDescent="0.35">
      <c r="G163" s="19"/>
      <c r="H163" s="19"/>
      <c r="I163" s="19"/>
      <c r="J163" s="67"/>
      <c r="K163" s="67"/>
      <c r="L163" s="67"/>
      <c r="M163" s="67"/>
    </row>
    <row r="164" spans="7:13" x14ac:dyDescent="0.35">
      <c r="G164" s="19"/>
      <c r="H164" s="19"/>
      <c r="I164" s="19"/>
      <c r="J164" s="67"/>
      <c r="K164" s="67"/>
      <c r="L164" s="67"/>
      <c r="M164" s="67"/>
    </row>
    <row r="165" spans="7:13" x14ac:dyDescent="0.35">
      <c r="G165" s="19"/>
      <c r="H165" s="19"/>
      <c r="I165" s="19"/>
      <c r="J165" s="67"/>
      <c r="K165" s="67"/>
      <c r="L165" s="67"/>
      <c r="M165" s="67"/>
    </row>
    <row r="166" spans="7:13" x14ac:dyDescent="0.35">
      <c r="G166" s="19"/>
      <c r="H166" s="19"/>
      <c r="I166" s="19"/>
      <c r="J166" s="67"/>
      <c r="K166" s="67"/>
      <c r="L166" s="67"/>
      <c r="M166" s="67"/>
    </row>
    <row r="167" spans="7:13" x14ac:dyDescent="0.35">
      <c r="G167" s="19"/>
      <c r="H167" s="19"/>
      <c r="I167" s="19"/>
      <c r="J167" s="67"/>
      <c r="K167" s="67"/>
      <c r="L167" s="67"/>
      <c r="M167" s="67"/>
    </row>
    <row r="168" spans="7:13" x14ac:dyDescent="0.35">
      <c r="G168" s="19"/>
      <c r="H168" s="19"/>
      <c r="I168" s="19"/>
      <c r="J168" s="67"/>
      <c r="K168" s="67"/>
      <c r="L168" s="67"/>
      <c r="M168" s="67"/>
    </row>
    <row r="169" spans="7:13" x14ac:dyDescent="0.35">
      <c r="G169" s="19"/>
      <c r="H169" s="19"/>
      <c r="I169" s="19"/>
      <c r="J169" s="67"/>
      <c r="K169" s="67"/>
      <c r="L169" s="67"/>
      <c r="M169" s="67"/>
    </row>
  </sheetData>
  <mergeCells count="12">
    <mergeCell ref="A3:H3"/>
    <mergeCell ref="B10:J10"/>
    <mergeCell ref="B11:J11"/>
    <mergeCell ref="D14:J14"/>
    <mergeCell ref="G21:I21"/>
    <mergeCell ref="B55:D55"/>
    <mergeCell ref="B60:D60"/>
    <mergeCell ref="O21:P21"/>
    <mergeCell ref="D22:D23"/>
    <mergeCell ref="O22:O23"/>
    <mergeCell ref="P22:P23"/>
    <mergeCell ref="K21:M21"/>
  </mergeCells>
  <conditionalFormatting sqref="J68:M169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65:J67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65:G67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8" xr:uid="{A57F917B-D2F9-4907-A052-E0F4496B95B8}">
      <formula1>"per 30 days, per kWh, per kW, per kVA"</formula1>
    </dataValidation>
    <dataValidation type="list" allowBlank="1" showInputMessage="1" showErrorMessage="1" sqref="D24" xr:uid="{B8496170-DDCD-4782-B6F4-F1C451282B27}">
      <formula1>"per device per 30 days, per kWh, per kW, per kVA"</formula1>
    </dataValidation>
    <dataValidation type="list" allowBlank="1" showInputMessage="1" showErrorMessage="1" sqref="D17" xr:uid="{FEC03EDB-5BE4-496B-966D-8352FB16B8FC}">
      <formula1>"TOU, non-TOU"</formula1>
    </dataValidation>
    <dataValidation type="list" allowBlank="1" showInputMessage="1" showErrorMessage="1" prompt="Select Charge Unit - per 30 days, per kWh, per kW, per kVA." sqref="D37:D38 D40:D50 D29:D30 D32:D35 D25:D27" xr:uid="{D3B37E82-BF3D-4BA5-90EE-D5427362C556}">
      <formula1>"per 30 days, per kWh, per kW, per kVA"</formula1>
    </dataValidation>
    <dataValidation type="list" allowBlank="1" showInputMessage="1" showErrorMessage="1" sqref="E37:E38 E61 E56 E40:E51 E32:E35 E24:E30" xr:uid="{A9EAC89B-B9FF-4487-BF62-6DA6A53E247F}">
      <formula1>#REF!</formula1>
    </dataValidation>
    <dataValidation type="list" allowBlank="1" showInputMessage="1" showErrorMessage="1" prompt="Select Charge Unit - monthly, per kWh, per kW" sqref="D61 D56 D51" xr:uid="{16680B97-9735-462C-B041-A99A064A643A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9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95250</xdr:rowOff>
                  </from>
                  <to>
                    <xdr:col>18</xdr:col>
                    <xdr:colOff>336550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704850</xdr:colOff>
                    <xdr:row>18</xdr:row>
                    <xdr:rowOff>19050</xdr:rowOff>
                  </from>
                  <to>
                    <xdr:col>11</xdr:col>
                    <xdr:colOff>69850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1EE5-05B2-4AAE-8421-0E2C4EFE5425}">
  <sheetPr>
    <pageSetUpPr fitToPage="1"/>
  </sheetPr>
  <dimension ref="A1:Q126"/>
  <sheetViews>
    <sheetView topLeftCell="A16" zoomScale="70" zoomScaleNormal="70" workbookViewId="0">
      <selection sqref="A1:XFD1"/>
    </sheetView>
  </sheetViews>
  <sheetFormatPr defaultColWidth="9.26953125" defaultRowHeight="14.5" x14ac:dyDescent="0.35"/>
  <cols>
    <col min="1" max="1" width="1.7265625" style="228" customWidth="1"/>
    <col min="2" max="2" width="122.26953125" style="228" bestFit="1" customWidth="1"/>
    <col min="3" max="3" width="1.54296875" style="228" customWidth="1"/>
    <col min="4" max="4" width="26.7265625" style="352" bestFit="1" customWidth="1"/>
    <col min="5" max="6" width="1.26953125" style="228" customWidth="1"/>
    <col min="7" max="7" width="12.26953125" style="228" bestFit="1" customWidth="1"/>
    <col min="8" max="8" width="12.7265625" style="228" customWidth="1"/>
    <col min="9" max="9" width="11.7265625" style="228" bestFit="1" customWidth="1"/>
    <col min="10" max="10" width="0.7265625" style="228" customWidth="1"/>
    <col min="11" max="11" width="12" style="228" bestFit="1" customWidth="1"/>
    <col min="12" max="12" width="8" style="228" bestFit="1" customWidth="1"/>
    <col min="13" max="13" width="14.26953125" style="228" customWidth="1"/>
    <col min="14" max="14" width="2.26953125" style="228" bestFit="1" customWidth="1"/>
    <col min="15" max="15" width="9" style="228" bestFit="1" customWidth="1"/>
    <col min="16" max="16" width="9.54296875" style="228" bestFit="1" customWidth="1"/>
    <col min="17" max="17" width="1.26953125" style="228" customWidth="1"/>
    <col min="18" max="16384" width="9.26953125" style="228"/>
  </cols>
  <sheetData>
    <row r="1" spans="1:17" s="229" customFormat="1" ht="20" x14ac:dyDescent="0.35">
      <c r="A1" s="437"/>
      <c r="B1" s="504"/>
      <c r="C1" s="504"/>
      <c r="D1" s="508"/>
      <c r="E1" s="504"/>
      <c r="F1" s="504"/>
      <c r="G1" s="504"/>
      <c r="H1" s="504"/>
      <c r="I1" s="437"/>
      <c r="J1" s="437"/>
      <c r="N1" s="229">
        <v>1</v>
      </c>
      <c r="O1" s="229">
        <v>1</v>
      </c>
    </row>
    <row r="2" spans="1:17" ht="17.5" x14ac:dyDescent="0.35">
      <c r="A2" s="230"/>
      <c r="B2" s="230"/>
      <c r="C2" s="230"/>
      <c r="D2" s="231"/>
      <c r="E2" s="230"/>
      <c r="F2" s="230"/>
      <c r="G2" s="230"/>
      <c r="H2" s="230"/>
      <c r="I2" s="225"/>
      <c r="J2" s="225"/>
    </row>
    <row r="3" spans="1:17" ht="17.5" x14ac:dyDescent="0.35">
      <c r="A3" s="536"/>
      <c r="B3" s="536"/>
      <c r="C3" s="536"/>
      <c r="D3" s="536"/>
      <c r="E3" s="536"/>
      <c r="F3" s="536"/>
      <c r="G3" s="536"/>
      <c r="H3" s="536"/>
      <c r="I3" s="225"/>
      <c r="J3" s="225"/>
    </row>
    <row r="4" spans="1:17" ht="17.5" x14ac:dyDescent="0.35">
      <c r="A4" s="230"/>
      <c r="B4" s="230"/>
      <c r="C4" s="230"/>
      <c r="D4" s="231"/>
      <c r="E4" s="230"/>
      <c r="F4" s="232"/>
      <c r="G4" s="232"/>
      <c r="H4" s="232"/>
      <c r="I4" s="225"/>
      <c r="J4" s="225"/>
    </row>
    <row r="5" spans="1:17" ht="15.5" x14ac:dyDescent="0.35">
      <c r="A5" s="225"/>
      <c r="B5" s="225"/>
      <c r="C5" s="233"/>
      <c r="D5" s="234"/>
      <c r="E5" s="233"/>
      <c r="F5" s="225"/>
      <c r="G5" s="225"/>
      <c r="H5" s="225"/>
      <c r="I5" s="225"/>
      <c r="J5" s="225"/>
      <c r="L5" s="4"/>
      <c r="M5" s="4"/>
      <c r="N5" s="4"/>
      <c r="O5" s="4"/>
      <c r="P5" s="4"/>
      <c r="Q5" s="4"/>
    </row>
    <row r="6" spans="1:17" x14ac:dyDescent="0.35">
      <c r="A6" s="225"/>
      <c r="B6" s="225"/>
      <c r="C6" s="225"/>
      <c r="D6" s="235"/>
      <c r="E6" s="225"/>
      <c r="F6" s="225"/>
      <c r="G6" s="225"/>
      <c r="H6" s="225"/>
      <c r="I6" s="225"/>
      <c r="J6" s="225"/>
      <c r="L6" s="4"/>
      <c r="M6" s="4"/>
      <c r="N6" s="4"/>
      <c r="O6" s="4"/>
      <c r="P6" s="4"/>
      <c r="Q6" s="4"/>
    </row>
    <row r="7" spans="1:17" x14ac:dyDescent="0.35">
      <c r="A7" s="225"/>
      <c r="B7" s="225"/>
      <c r="C7" s="225"/>
      <c r="D7" s="235"/>
      <c r="E7" s="225"/>
      <c r="F7" s="225"/>
      <c r="G7" s="225"/>
      <c r="H7" s="225"/>
      <c r="I7" s="225"/>
      <c r="J7" s="225"/>
      <c r="L7" s="4"/>
      <c r="M7" s="4"/>
      <c r="N7" s="4"/>
      <c r="O7" s="4"/>
      <c r="P7" s="4"/>
      <c r="Q7" s="4"/>
    </row>
    <row r="8" spans="1:17" x14ac:dyDescent="0.35">
      <c r="A8" s="236"/>
      <c r="B8" s="225"/>
      <c r="C8" s="225"/>
      <c r="D8" s="235"/>
      <c r="E8" s="225"/>
      <c r="F8" s="225"/>
      <c r="G8" s="225"/>
      <c r="H8" s="225"/>
      <c r="I8" s="225"/>
      <c r="J8" s="225"/>
      <c r="L8" s="4"/>
      <c r="M8" s="4"/>
      <c r="N8" s="4"/>
      <c r="O8" s="4"/>
      <c r="P8" s="4"/>
      <c r="Q8" s="4"/>
    </row>
    <row r="9" spans="1:17" x14ac:dyDescent="0.35">
      <c r="A9" s="237"/>
      <c r="B9" s="237"/>
      <c r="C9" s="237"/>
      <c r="D9" s="238"/>
      <c r="E9" s="237"/>
      <c r="F9" s="237"/>
      <c r="G9" s="237"/>
      <c r="H9" s="237"/>
      <c r="L9" s="4"/>
      <c r="M9" s="4"/>
      <c r="N9" s="4"/>
      <c r="O9" s="4"/>
      <c r="P9" s="4"/>
      <c r="Q9" s="4"/>
    </row>
    <row r="10" spans="1:17" ht="18" x14ac:dyDescent="0.4">
      <c r="A10" s="237"/>
      <c r="B10" s="531" t="s">
        <v>0</v>
      </c>
      <c r="C10" s="531"/>
      <c r="D10" s="531"/>
      <c r="E10" s="531"/>
      <c r="F10" s="531"/>
      <c r="G10" s="531"/>
      <c r="H10" s="531"/>
      <c r="I10" s="531"/>
      <c r="J10" s="531"/>
      <c r="L10" s="4"/>
      <c r="M10" s="4"/>
      <c r="N10" s="4"/>
      <c r="O10" s="4"/>
      <c r="P10" s="4"/>
      <c r="Q10" s="4"/>
    </row>
    <row r="11" spans="1:17" ht="18" x14ac:dyDescent="0.4">
      <c r="A11" s="237"/>
      <c r="B11" s="531" t="s">
        <v>1</v>
      </c>
      <c r="C11" s="531"/>
      <c r="D11" s="531"/>
      <c r="E11" s="531"/>
      <c r="F11" s="531"/>
      <c r="G11" s="531"/>
      <c r="H11" s="531"/>
      <c r="I11" s="531"/>
      <c r="J11" s="531"/>
      <c r="L11" s="4"/>
      <c r="M11" s="4"/>
      <c r="N11" s="4"/>
      <c r="O11" s="4"/>
      <c r="P11" s="4"/>
      <c r="Q11" s="4"/>
    </row>
    <row r="12" spans="1:17" x14ac:dyDescent="0.35">
      <c r="A12" s="237"/>
      <c r="B12" s="237"/>
      <c r="C12" s="237"/>
      <c r="D12" s="238"/>
      <c r="E12" s="237"/>
      <c r="F12" s="237"/>
      <c r="G12" s="237"/>
      <c r="H12" s="237"/>
      <c r="L12" s="4"/>
      <c r="M12" s="4"/>
      <c r="N12" s="4"/>
      <c r="O12" s="4"/>
      <c r="P12" s="4"/>
      <c r="Q12" s="4"/>
    </row>
    <row r="13" spans="1:17" x14ac:dyDescent="0.35">
      <c r="A13" s="237"/>
      <c r="B13" s="237"/>
      <c r="C13" s="237"/>
      <c r="D13" s="238"/>
      <c r="E13" s="237"/>
      <c r="F13" s="237"/>
      <c r="G13" s="237"/>
      <c r="H13" s="237"/>
      <c r="L13" s="4"/>
      <c r="M13" s="4"/>
      <c r="N13" s="4"/>
      <c r="O13" s="4"/>
      <c r="P13" s="4"/>
      <c r="Q13" s="4"/>
    </row>
    <row r="14" spans="1:17" ht="15.5" x14ac:dyDescent="0.35">
      <c r="A14" s="237"/>
      <c r="B14" s="239" t="s">
        <v>2</v>
      </c>
      <c r="C14" s="237"/>
      <c r="D14" s="537" t="s">
        <v>86</v>
      </c>
      <c r="E14" s="537"/>
      <c r="F14" s="537"/>
      <c r="G14" s="537"/>
      <c r="H14" s="537"/>
      <c r="I14" s="537"/>
      <c r="J14" s="537"/>
      <c r="M14" s="490"/>
    </row>
    <row r="15" spans="1:17" ht="15.5" x14ac:dyDescent="0.35">
      <c r="A15" s="237"/>
      <c r="B15" s="240"/>
      <c r="C15" s="237"/>
      <c r="D15" s="241"/>
      <c r="E15" s="241"/>
      <c r="F15" s="242"/>
      <c r="G15" s="242"/>
      <c r="H15" s="242"/>
      <c r="I15" s="242"/>
      <c r="J15" s="242"/>
      <c r="K15" s="243"/>
      <c r="L15" s="243"/>
      <c r="M15" s="242"/>
      <c r="N15" s="243"/>
      <c r="O15" s="243"/>
      <c r="P15" s="243"/>
      <c r="Q15" s="243"/>
    </row>
    <row r="16" spans="1:17" ht="15.5" x14ac:dyDescent="0.35">
      <c r="A16" s="237"/>
      <c r="B16" s="239" t="s">
        <v>4</v>
      </c>
      <c r="C16" s="237"/>
      <c r="D16" s="244" t="s">
        <v>65</v>
      </c>
      <c r="E16" s="241"/>
      <c r="F16" s="242"/>
      <c r="G16" s="491" t="s">
        <v>87</v>
      </c>
      <c r="H16" s="242"/>
      <c r="I16" s="245"/>
      <c r="J16" s="242"/>
      <c r="K16" s="246"/>
      <c r="L16" s="243"/>
      <c r="M16" s="245"/>
      <c r="N16" s="243"/>
      <c r="O16" s="247"/>
      <c r="P16" s="248"/>
      <c r="Q16" s="243"/>
    </row>
    <row r="17" spans="1:17" ht="15.5" x14ac:dyDescent="0.35">
      <c r="A17" s="237"/>
      <c r="B17" s="240"/>
      <c r="C17" s="237"/>
      <c r="D17" s="241"/>
      <c r="E17" s="241"/>
      <c r="F17" s="241"/>
      <c r="G17" s="446">
        <v>1</v>
      </c>
      <c r="H17" s="444" t="s">
        <v>88</v>
      </c>
      <c r="I17" s="241"/>
      <c r="J17" s="241"/>
    </row>
    <row r="18" spans="1:17" x14ac:dyDescent="0.35">
      <c r="A18" s="237"/>
      <c r="B18" s="249"/>
      <c r="C18" s="237"/>
      <c r="D18" s="250" t="s">
        <v>6</v>
      </c>
      <c r="E18" s="251"/>
      <c r="F18" s="237"/>
      <c r="G18" s="446">
        <v>285</v>
      </c>
      <c r="H18" s="251" t="s">
        <v>7</v>
      </c>
      <c r="I18" s="237"/>
      <c r="J18" s="237"/>
    </row>
    <row r="19" spans="1:17" x14ac:dyDescent="0.35">
      <c r="A19" s="237"/>
      <c r="B19" s="486"/>
      <c r="C19" s="237"/>
      <c r="E19" s="237"/>
      <c r="F19" s="237"/>
      <c r="G19" s="237"/>
      <c r="H19" s="237"/>
      <c r="I19" s="237"/>
      <c r="J19" s="237"/>
      <c r="M19" s="447"/>
    </row>
    <row r="20" spans="1:17" s="19" customFormat="1" x14ac:dyDescent="0.35">
      <c r="A20" s="17"/>
      <c r="B20" s="43"/>
      <c r="C20" s="17"/>
      <c r="D20" s="51"/>
      <c r="E20" s="50"/>
      <c r="F20" s="17"/>
      <c r="G20" s="533" t="s">
        <v>8</v>
      </c>
      <c r="H20" s="534"/>
      <c r="I20" s="535"/>
      <c r="J20" s="17"/>
      <c r="K20" s="533" t="s">
        <v>9</v>
      </c>
      <c r="L20" s="534"/>
      <c r="M20" s="535"/>
      <c r="N20" s="17"/>
      <c r="O20" s="533" t="s">
        <v>10</v>
      </c>
      <c r="P20" s="535"/>
      <c r="Q20" s="37"/>
    </row>
    <row r="21" spans="1:17" x14ac:dyDescent="0.35">
      <c r="A21" s="237"/>
      <c r="B21" s="462"/>
      <c r="C21" s="237"/>
      <c r="D21" s="539" t="s">
        <v>11</v>
      </c>
      <c r="E21" s="405"/>
      <c r="F21" s="237"/>
      <c r="G21" s="406" t="s">
        <v>12</v>
      </c>
      <c r="H21" s="407" t="s">
        <v>13</v>
      </c>
      <c r="I21" s="408" t="s">
        <v>14</v>
      </c>
      <c r="J21" s="237"/>
      <c r="K21" s="406" t="s">
        <v>12</v>
      </c>
      <c r="L21" s="407" t="s">
        <v>13</v>
      </c>
      <c r="M21" s="408" t="s">
        <v>14</v>
      </c>
      <c r="N21" s="237"/>
      <c r="O21" s="540" t="s">
        <v>15</v>
      </c>
      <c r="P21" s="541" t="s">
        <v>16</v>
      </c>
      <c r="Q21" s="243"/>
    </row>
    <row r="22" spans="1:17" x14ac:dyDescent="0.35">
      <c r="A22" s="237"/>
      <c r="B22" s="462"/>
      <c r="C22" s="237"/>
      <c r="D22" s="526"/>
      <c r="E22" s="405"/>
      <c r="F22" s="237"/>
      <c r="G22" s="409" t="s">
        <v>17</v>
      </c>
      <c r="H22" s="410"/>
      <c r="I22" s="410" t="s">
        <v>17</v>
      </c>
      <c r="J22" s="237"/>
      <c r="K22" s="409" t="s">
        <v>17</v>
      </c>
      <c r="L22" s="410"/>
      <c r="M22" s="410" t="s">
        <v>17</v>
      </c>
      <c r="N22" s="237"/>
      <c r="O22" s="528"/>
      <c r="P22" s="530"/>
      <c r="Q22" s="243"/>
    </row>
    <row r="23" spans="1:17" x14ac:dyDescent="0.35">
      <c r="A23" s="237"/>
      <c r="B23" s="262" t="s">
        <v>18</v>
      </c>
      <c r="C23" s="263"/>
      <c r="D23" s="264" t="s">
        <v>19</v>
      </c>
      <c r="E23" s="263"/>
      <c r="F23" s="265"/>
      <c r="G23" s="106">
        <v>6.43</v>
      </c>
      <c r="H23" s="492">
        <v>1</v>
      </c>
      <c r="I23" s="274">
        <f t="shared" ref="I23:I30" si="0">H23*G23</f>
        <v>6.43</v>
      </c>
      <c r="J23" s="265"/>
      <c r="K23" s="106">
        <v>6.84</v>
      </c>
      <c r="L23" s="492">
        <v>1</v>
      </c>
      <c r="M23" s="274">
        <f t="shared" ref="M23:M30" si="1">L23*K23</f>
        <v>6.84</v>
      </c>
      <c r="N23" s="265"/>
      <c r="O23" s="269">
        <f t="shared" ref="O23:O27" si="2">M23-I23</f>
        <v>0.41000000000000014</v>
      </c>
      <c r="P23" s="270">
        <f t="shared" ref="P23:P27" si="3">IF(OR(I23=0,M23=0),"",(O23/I23))</f>
        <v>6.3763608087091778E-2</v>
      </c>
      <c r="Q23" s="243"/>
    </row>
    <row r="24" spans="1:17" x14ac:dyDescent="0.35">
      <c r="A24" s="237"/>
      <c r="B24" s="262" t="s">
        <v>89</v>
      </c>
      <c r="C24" s="263"/>
      <c r="D24" s="264" t="s">
        <v>90</v>
      </c>
      <c r="E24" s="263"/>
      <c r="F24" s="265"/>
      <c r="G24" s="106">
        <v>0.67</v>
      </c>
      <c r="H24" s="492">
        <v>1</v>
      </c>
      <c r="I24" s="274">
        <f t="shared" si="0"/>
        <v>0.67</v>
      </c>
      <c r="J24" s="265"/>
      <c r="K24" s="106">
        <v>0.71</v>
      </c>
      <c r="L24" s="492">
        <v>1</v>
      </c>
      <c r="M24" s="274">
        <f t="shared" si="1"/>
        <v>0.71</v>
      </c>
      <c r="N24" s="265"/>
      <c r="O24" s="269">
        <f t="shared" si="2"/>
        <v>3.9999999999999925E-2</v>
      </c>
      <c r="P24" s="270">
        <f t="shared" si="3"/>
        <v>5.9701492537313314E-2</v>
      </c>
      <c r="Q24" s="243"/>
    </row>
    <row r="25" spans="1:17" x14ac:dyDescent="0.35">
      <c r="A25" s="237"/>
      <c r="B25" s="262" t="s">
        <v>22</v>
      </c>
      <c r="C25" s="263"/>
      <c r="D25" s="264" t="s">
        <v>28</v>
      </c>
      <c r="E25" s="263"/>
      <c r="F25" s="265"/>
      <c r="G25" s="363">
        <v>-3.0000000000000001E-5</v>
      </c>
      <c r="H25" s="364">
        <f t="shared" ref="H25:H29" si="4">$G$18</f>
        <v>285</v>
      </c>
      <c r="I25" s="268">
        <f t="shared" si="0"/>
        <v>-8.5500000000000003E-3</v>
      </c>
      <c r="J25" s="265"/>
      <c r="K25" s="363">
        <v>-3.0000000000000001E-5</v>
      </c>
      <c r="L25" s="364">
        <f t="shared" ref="L25:L29" si="5">$G$18</f>
        <v>285</v>
      </c>
      <c r="M25" s="268">
        <f t="shared" si="1"/>
        <v>-8.5500000000000003E-3</v>
      </c>
      <c r="N25" s="265"/>
      <c r="O25" s="269">
        <f t="shared" si="2"/>
        <v>0</v>
      </c>
      <c r="P25" s="270">
        <f t="shared" si="3"/>
        <v>0</v>
      </c>
      <c r="Q25" s="243"/>
    </row>
    <row r="26" spans="1:17" x14ac:dyDescent="0.35">
      <c r="A26" s="237"/>
      <c r="B26" s="262" t="s">
        <v>57</v>
      </c>
      <c r="C26" s="263"/>
      <c r="D26" s="264" t="s">
        <v>28</v>
      </c>
      <c r="E26" s="263"/>
      <c r="F26" s="265"/>
      <c r="G26" s="363">
        <v>0</v>
      </c>
      <c r="H26" s="364">
        <f t="shared" si="4"/>
        <v>285</v>
      </c>
      <c r="I26" s="268">
        <f t="shared" si="0"/>
        <v>0</v>
      </c>
      <c r="J26" s="265"/>
      <c r="K26" s="363">
        <v>-5.1399999999999996E-3</v>
      </c>
      <c r="L26" s="364">
        <f t="shared" si="5"/>
        <v>285</v>
      </c>
      <c r="M26" s="268">
        <f t="shared" si="1"/>
        <v>-1.4648999999999999</v>
      </c>
      <c r="N26" s="265"/>
      <c r="O26" s="269">
        <f t="shared" si="2"/>
        <v>-1.4648999999999999</v>
      </c>
      <c r="P26" s="270" t="str">
        <f t="shared" si="3"/>
        <v/>
      </c>
      <c r="Q26" s="243"/>
    </row>
    <row r="27" spans="1:17" x14ac:dyDescent="0.35">
      <c r="A27" s="237"/>
      <c r="B27" s="262" t="s">
        <v>24</v>
      </c>
      <c r="C27" s="263"/>
      <c r="D27" s="264" t="s">
        <v>28</v>
      </c>
      <c r="E27" s="263"/>
      <c r="F27" s="265"/>
      <c r="G27" s="363">
        <v>0</v>
      </c>
      <c r="H27" s="364">
        <f t="shared" si="4"/>
        <v>285</v>
      </c>
      <c r="I27" s="268">
        <f t="shared" si="0"/>
        <v>0</v>
      </c>
      <c r="J27" s="265"/>
      <c r="K27" s="363">
        <v>-7.2999999999999996E-4</v>
      </c>
      <c r="L27" s="364">
        <f t="shared" si="5"/>
        <v>285</v>
      </c>
      <c r="M27" s="268">
        <f t="shared" si="1"/>
        <v>-0.20804999999999998</v>
      </c>
      <c r="N27" s="265"/>
      <c r="O27" s="269">
        <f t="shared" si="2"/>
        <v>-0.20804999999999998</v>
      </c>
      <c r="P27" s="270" t="str">
        <f t="shared" si="3"/>
        <v/>
      </c>
      <c r="Q27" s="243"/>
    </row>
    <row r="28" spans="1:17" x14ac:dyDescent="0.35">
      <c r="A28" s="237"/>
      <c r="B28" s="262" t="s">
        <v>25</v>
      </c>
      <c r="C28" s="263"/>
      <c r="D28" s="264" t="s">
        <v>28</v>
      </c>
      <c r="E28" s="263"/>
      <c r="F28" s="265"/>
      <c r="G28" s="363">
        <v>-4.3E-3</v>
      </c>
      <c r="H28" s="364">
        <f t="shared" si="4"/>
        <v>285</v>
      </c>
      <c r="I28" s="268">
        <f t="shared" si="0"/>
        <v>-1.2255</v>
      </c>
      <c r="J28" s="265"/>
      <c r="K28" s="363">
        <v>0</v>
      </c>
      <c r="L28" s="364">
        <f t="shared" si="5"/>
        <v>285</v>
      </c>
      <c r="M28" s="268">
        <f t="shared" si="1"/>
        <v>0</v>
      </c>
      <c r="N28" s="265"/>
      <c r="O28" s="269">
        <f>M28-I28</f>
        <v>1.2255</v>
      </c>
      <c r="P28" s="270" t="str">
        <f>IF(OR(I28=0,M28=0),"",(O28/I28))</f>
        <v/>
      </c>
      <c r="Q28" s="243"/>
    </row>
    <row r="29" spans="1:17" x14ac:dyDescent="0.35">
      <c r="A29" s="237"/>
      <c r="B29" s="262" t="s">
        <v>70</v>
      </c>
      <c r="C29" s="263"/>
      <c r="D29" s="264" t="s">
        <v>28</v>
      </c>
      <c r="E29" s="263"/>
      <c r="F29" s="265"/>
      <c r="G29" s="363">
        <v>-8.1999999999999998E-4</v>
      </c>
      <c r="H29" s="364">
        <f t="shared" si="4"/>
        <v>285</v>
      </c>
      <c r="I29" s="268">
        <f t="shared" si="0"/>
        <v>-0.23369999999999999</v>
      </c>
      <c r="J29" s="265"/>
      <c r="K29" s="363">
        <v>-8.1999999999999998E-4</v>
      </c>
      <c r="L29" s="364">
        <f t="shared" si="5"/>
        <v>285</v>
      </c>
      <c r="M29" s="268">
        <f t="shared" si="1"/>
        <v>-0.23369999999999999</v>
      </c>
      <c r="N29" s="265"/>
      <c r="O29" s="269">
        <f>M29-I29</f>
        <v>0</v>
      </c>
      <c r="P29" s="270">
        <f>IF(OR(I29=0,M29=0),"",(O29/I29))</f>
        <v>0</v>
      </c>
      <c r="Q29" s="243"/>
    </row>
    <row r="30" spans="1:17" x14ac:dyDescent="0.35">
      <c r="A30" s="237"/>
      <c r="B30" s="262" t="s">
        <v>27</v>
      </c>
      <c r="C30" s="263"/>
      <c r="D30" s="264" t="s">
        <v>28</v>
      </c>
      <c r="E30" s="263"/>
      <c r="F30" s="265"/>
      <c r="G30" s="272">
        <v>8.0869999999999997E-2</v>
      </c>
      <c r="H30" s="364">
        <f t="shared" ref="H30" si="6">+$G$18</f>
        <v>285</v>
      </c>
      <c r="I30" s="274">
        <f t="shared" si="0"/>
        <v>23.04795</v>
      </c>
      <c r="J30" s="265"/>
      <c r="K30" s="272">
        <v>8.5970000000000005E-2</v>
      </c>
      <c r="L30" s="364">
        <f t="shared" ref="L30" si="7">+$G$18</f>
        <v>285</v>
      </c>
      <c r="M30" s="274">
        <f t="shared" si="1"/>
        <v>24.501450000000002</v>
      </c>
      <c r="N30" s="265"/>
      <c r="O30" s="269">
        <f t="shared" ref="O30:O50" si="8">M30-I30</f>
        <v>1.4535000000000018</v>
      </c>
      <c r="P30" s="270">
        <f t="shared" ref="P30:P50" si="9">IF(OR(I30=0,M30=0),"",(O30/I30))</f>
        <v>6.3064177074316885E-2</v>
      </c>
      <c r="Q30" s="243"/>
    </row>
    <row r="31" spans="1:17" x14ac:dyDescent="0.35">
      <c r="A31" s="237"/>
      <c r="B31" s="181" t="s">
        <v>29</v>
      </c>
      <c r="C31" s="411"/>
      <c r="D31" s="412"/>
      <c r="E31" s="411"/>
      <c r="F31" s="413"/>
      <c r="G31" s="414"/>
      <c r="H31" s="415"/>
      <c r="I31" s="416">
        <f>SUM(I23:I30)</f>
        <v>28.680199999999999</v>
      </c>
      <c r="J31" s="413"/>
      <c r="K31" s="414"/>
      <c r="L31" s="415"/>
      <c r="M31" s="416">
        <f>SUM(M23:M30)</f>
        <v>30.136250000000004</v>
      </c>
      <c r="N31" s="413"/>
      <c r="O31" s="417">
        <f t="shared" si="8"/>
        <v>1.4560500000000047</v>
      </c>
      <c r="P31" s="418">
        <f t="shared" si="9"/>
        <v>5.0768474417891257E-2</v>
      </c>
      <c r="Q31" s="243"/>
    </row>
    <row r="32" spans="1:17" x14ac:dyDescent="0.35">
      <c r="A32" s="237"/>
      <c r="B32" s="68" t="s">
        <v>30</v>
      </c>
      <c r="C32" s="263"/>
      <c r="D32" s="264" t="s">
        <v>28</v>
      </c>
      <c r="E32" s="263"/>
      <c r="F32" s="265"/>
      <c r="G32" s="487">
        <f>+$G$47</f>
        <v>9.8000000000000004E-2</v>
      </c>
      <c r="H32" s="273">
        <f>$G$18*(1+G58)-$G$18</f>
        <v>8.4075000000000273</v>
      </c>
      <c r="I32" s="268">
        <f>H32*G32</f>
        <v>0.82393500000000275</v>
      </c>
      <c r="J32" s="265"/>
      <c r="K32" s="487">
        <f>+$G$47</f>
        <v>9.8000000000000004E-2</v>
      </c>
      <c r="L32" s="273">
        <f>$G$18*(1+K58)-$G$18</f>
        <v>8.4075000000000273</v>
      </c>
      <c r="M32" s="268">
        <f>L32*K32</f>
        <v>0.82393500000000275</v>
      </c>
      <c r="N32" s="265"/>
      <c r="O32" s="269">
        <f t="shared" si="8"/>
        <v>0</v>
      </c>
      <c r="P32" s="270">
        <f t="shared" si="9"/>
        <v>0</v>
      </c>
      <c r="Q32" s="243"/>
    </row>
    <row r="33" spans="1:17" s="19" customFormat="1" x14ac:dyDescent="0.35">
      <c r="A33" s="17"/>
      <c r="B33" s="74" t="str">
        <f>+RESIDENTIAL!$B$34</f>
        <v>Rate Rider for Disposition of Deferral/Variance Accounts (2021) - effective until December 31, 2023</v>
      </c>
      <c r="C33" s="58"/>
      <c r="D33" s="59" t="s">
        <v>28</v>
      </c>
      <c r="E33" s="58"/>
      <c r="F33" s="25"/>
      <c r="G33" s="89">
        <v>0</v>
      </c>
      <c r="H33" s="73">
        <f>+$G$18</f>
        <v>285</v>
      </c>
      <c r="I33" s="268">
        <f t="shared" ref="I33:I35" si="10">H33*G33</f>
        <v>0</v>
      </c>
      <c r="J33" s="63"/>
      <c r="K33" s="89">
        <v>3.3899999999999998E-3</v>
      </c>
      <c r="L33" s="90">
        <f>+$G$18</f>
        <v>285</v>
      </c>
      <c r="M33" s="71">
        <f>L33*K33</f>
        <v>0.96614999999999995</v>
      </c>
      <c r="N33" s="63"/>
      <c r="O33" s="269">
        <f t="shared" si="8"/>
        <v>0.96614999999999995</v>
      </c>
      <c r="P33" s="270" t="str">
        <f t="shared" si="9"/>
        <v/>
      </c>
      <c r="Q33" s="66"/>
    </row>
    <row r="34" spans="1:17" s="19" customFormat="1" x14ac:dyDescent="0.35">
      <c r="A34" s="17"/>
      <c r="B34" s="74" t="str">
        <f>+RESIDENTIAL!$B$35</f>
        <v>Rate Rider for Disposition of Capacity Based Recovery Account (2021) - Applicable only for Class B Customers - effective until December 31, 2023</v>
      </c>
      <c r="C34" s="58"/>
      <c r="D34" s="59" t="s">
        <v>28</v>
      </c>
      <c r="E34" s="58"/>
      <c r="F34" s="25"/>
      <c r="G34" s="89">
        <v>0</v>
      </c>
      <c r="H34" s="73">
        <f>+$G$18</f>
        <v>285</v>
      </c>
      <c r="I34" s="268">
        <f t="shared" si="10"/>
        <v>0</v>
      </c>
      <c r="J34" s="63"/>
      <c r="K34" s="89">
        <v>-1.4999999999999999E-4</v>
      </c>
      <c r="L34" s="90">
        <f>+$G$18</f>
        <v>285</v>
      </c>
      <c r="M34" s="71">
        <f t="shared" ref="M34" si="11">L34*K34</f>
        <v>-4.2749999999999996E-2</v>
      </c>
      <c r="N34" s="63"/>
      <c r="O34" s="269">
        <f t="shared" si="8"/>
        <v>-4.2749999999999996E-2</v>
      </c>
      <c r="P34" s="270" t="str">
        <f t="shared" si="9"/>
        <v/>
      </c>
      <c r="Q34" s="66"/>
    </row>
    <row r="35" spans="1:17" s="19" customFormat="1" x14ac:dyDescent="0.35">
      <c r="A35" s="17"/>
      <c r="B35" s="74" t="str">
        <f>+RESIDENTIAL!$B$36</f>
        <v>Rate Rider for Disposition of Global Adjustment Account (2021) - Applicable only for Non-RPP Customers - effective until December 31, 2023</v>
      </c>
      <c r="C35" s="58"/>
      <c r="D35" s="59" t="s">
        <v>28</v>
      </c>
      <c r="E35" s="58"/>
      <c r="F35" s="25"/>
      <c r="G35" s="89">
        <v>0</v>
      </c>
      <c r="H35" s="73">
        <v>0</v>
      </c>
      <c r="I35" s="268">
        <f t="shared" si="10"/>
        <v>0</v>
      </c>
      <c r="J35" s="63"/>
      <c r="K35" s="89">
        <v>-2.5000000000000001E-3</v>
      </c>
      <c r="L35" s="90"/>
      <c r="M35" s="71"/>
      <c r="N35" s="63"/>
      <c r="O35" s="269">
        <f t="shared" si="8"/>
        <v>0</v>
      </c>
      <c r="P35" s="270" t="str">
        <f t="shared" si="9"/>
        <v/>
      </c>
      <c r="Q35" s="66"/>
    </row>
    <row r="36" spans="1:17" x14ac:dyDescent="0.35">
      <c r="A36" s="237"/>
      <c r="B36" s="420" t="s">
        <v>34</v>
      </c>
      <c r="C36" s="421"/>
      <c r="D36" s="422"/>
      <c r="E36" s="421"/>
      <c r="F36" s="413"/>
      <c r="G36" s="423"/>
      <c r="H36" s="424"/>
      <c r="I36" s="425">
        <f>SUM(I32:I35)+I31</f>
        <v>29.504135000000002</v>
      </c>
      <c r="J36" s="413"/>
      <c r="K36" s="423"/>
      <c r="L36" s="424"/>
      <c r="M36" s="425">
        <f>SUM(M32:M35)+M31</f>
        <v>31.883585000000007</v>
      </c>
      <c r="N36" s="413"/>
      <c r="O36" s="417">
        <f t="shared" si="8"/>
        <v>2.3794500000000056</v>
      </c>
      <c r="P36" s="418">
        <f t="shared" si="9"/>
        <v>8.0648017642273043E-2</v>
      </c>
      <c r="Q36" s="243"/>
    </row>
    <row r="37" spans="1:17" x14ac:dyDescent="0.35">
      <c r="A37" s="237"/>
      <c r="B37" s="294" t="s">
        <v>91</v>
      </c>
      <c r="C37" s="265"/>
      <c r="D37" s="264" t="s">
        <v>28</v>
      </c>
      <c r="E37" s="265"/>
      <c r="F37" s="265"/>
      <c r="G37" s="272">
        <v>6.3059405246676369E-3</v>
      </c>
      <c r="H37" s="493">
        <f>$G$18*(1+G58)</f>
        <v>293.40750000000003</v>
      </c>
      <c r="I37" s="274">
        <f>H37*G37</f>
        <v>1.8502102444914199</v>
      </c>
      <c r="J37" s="265"/>
      <c r="K37" s="272">
        <v>7.0099999999999997E-3</v>
      </c>
      <c r="L37" s="295">
        <f>$G$18*(1+K58)</f>
        <v>293.40750000000003</v>
      </c>
      <c r="M37" s="274">
        <f>L37*K37</f>
        <v>2.0567865750000003</v>
      </c>
      <c r="N37" s="265"/>
      <c r="O37" s="269">
        <f t="shared" si="8"/>
        <v>0.20657633050858037</v>
      </c>
      <c r="P37" s="270">
        <f t="shared" si="9"/>
        <v>0.11165019279490772</v>
      </c>
      <c r="Q37" s="243"/>
    </row>
    <row r="38" spans="1:17" x14ac:dyDescent="0.35">
      <c r="A38" s="237"/>
      <c r="B38" s="296" t="s">
        <v>92</v>
      </c>
      <c r="C38" s="265"/>
      <c r="D38" s="264" t="s">
        <v>28</v>
      </c>
      <c r="E38" s="265"/>
      <c r="F38" s="265"/>
      <c r="G38" s="272">
        <v>4.37729407398305E-3</v>
      </c>
      <c r="H38" s="494">
        <f>+H37</f>
        <v>293.40750000000003</v>
      </c>
      <c r="I38" s="274">
        <f>H38*G38</f>
        <v>1.2843309110121819</v>
      </c>
      <c r="J38" s="265"/>
      <c r="K38" s="272">
        <v>4.6299999999999996E-3</v>
      </c>
      <c r="L38" s="364">
        <f>+L37</f>
        <v>293.40750000000003</v>
      </c>
      <c r="M38" s="274">
        <f>L38*K38</f>
        <v>1.3584767250000001</v>
      </c>
      <c r="N38" s="265"/>
      <c r="O38" s="269">
        <f t="shared" si="8"/>
        <v>7.4145813987818165E-2</v>
      </c>
      <c r="P38" s="270">
        <f t="shared" si="9"/>
        <v>5.77310826610751E-2</v>
      </c>
      <c r="Q38" s="243"/>
    </row>
    <row r="39" spans="1:17" x14ac:dyDescent="0.35">
      <c r="A39" s="237"/>
      <c r="B39" s="420" t="s">
        <v>37</v>
      </c>
      <c r="C39" s="411"/>
      <c r="D39" s="426"/>
      <c r="E39" s="411"/>
      <c r="F39" s="427"/>
      <c r="G39" s="428"/>
      <c r="H39" s="423"/>
      <c r="I39" s="425">
        <f>SUM(I36:I38)</f>
        <v>32.638676155503603</v>
      </c>
      <c r="J39" s="427"/>
      <c r="K39" s="428"/>
      <c r="L39" s="423"/>
      <c r="M39" s="425">
        <f>SUM(M36:M38)</f>
        <v>35.29884830000001</v>
      </c>
      <c r="N39" s="427"/>
      <c r="O39" s="417">
        <f t="shared" si="8"/>
        <v>2.660172144496407</v>
      </c>
      <c r="P39" s="418">
        <f t="shared" si="9"/>
        <v>8.1503677778543823E-2</v>
      </c>
      <c r="Q39" s="243"/>
    </row>
    <row r="40" spans="1:17" x14ac:dyDescent="0.35">
      <c r="A40" s="237"/>
      <c r="B40" s="296" t="s">
        <v>59</v>
      </c>
      <c r="C40" s="265"/>
      <c r="D40" s="264" t="s">
        <v>28</v>
      </c>
      <c r="E40" s="265"/>
      <c r="F40" s="265"/>
      <c r="G40" s="301">
        <f>+RESIDENTIAL!$G$42</f>
        <v>3.0000000000000001E-3</v>
      </c>
      <c r="H40" s="364">
        <f>+H37</f>
        <v>293.40750000000003</v>
      </c>
      <c r="I40" s="274">
        <f t="shared" ref="I40:I50" si="12">H40*G40</f>
        <v>0.88022250000000013</v>
      </c>
      <c r="J40" s="265"/>
      <c r="K40" s="301">
        <f>+RESIDENTIAL!$G$42</f>
        <v>3.0000000000000001E-3</v>
      </c>
      <c r="L40" s="494">
        <f>+L37</f>
        <v>293.40750000000003</v>
      </c>
      <c r="M40" s="274">
        <f t="shared" ref="M40:M50" si="13">L40*K40</f>
        <v>0.88022250000000013</v>
      </c>
      <c r="N40" s="265"/>
      <c r="O40" s="269">
        <f t="shared" si="8"/>
        <v>0</v>
      </c>
      <c r="P40" s="270">
        <f t="shared" si="9"/>
        <v>0</v>
      </c>
      <c r="Q40" s="243"/>
    </row>
    <row r="41" spans="1:17" x14ac:dyDescent="0.35">
      <c r="A41" s="237"/>
      <c r="B41" s="296" t="s">
        <v>60</v>
      </c>
      <c r="C41" s="265"/>
      <c r="D41" s="264" t="s">
        <v>28</v>
      </c>
      <c r="E41" s="265"/>
      <c r="F41" s="265"/>
      <c r="G41" s="301">
        <f>+RESIDENTIAL!$G$43</f>
        <v>5.0000000000000001E-4</v>
      </c>
      <c r="H41" s="364">
        <f>+H37</f>
        <v>293.40750000000003</v>
      </c>
      <c r="I41" s="274">
        <f t="shared" si="12"/>
        <v>0.14670375000000002</v>
      </c>
      <c r="J41" s="265"/>
      <c r="K41" s="301">
        <f>+RESIDENTIAL!$G$43</f>
        <v>5.0000000000000001E-4</v>
      </c>
      <c r="L41" s="494">
        <f>+L37</f>
        <v>293.40750000000003</v>
      </c>
      <c r="M41" s="274">
        <f t="shared" si="13"/>
        <v>0.14670375000000002</v>
      </c>
      <c r="N41" s="265"/>
      <c r="O41" s="269">
        <f t="shared" si="8"/>
        <v>0</v>
      </c>
      <c r="P41" s="270">
        <f t="shared" si="9"/>
        <v>0</v>
      </c>
      <c r="Q41" s="243"/>
    </row>
    <row r="42" spans="1:17" x14ac:dyDescent="0.35">
      <c r="A42" s="237"/>
      <c r="B42" s="296" t="s">
        <v>40</v>
      </c>
      <c r="C42" s="265"/>
      <c r="D42" s="264" t="s">
        <v>28</v>
      </c>
      <c r="E42" s="265"/>
      <c r="F42" s="265"/>
      <c r="G42" s="301">
        <f>+RESIDENTIAL!$G$44</f>
        <v>4.0000000000000002E-4</v>
      </c>
      <c r="H42" s="364">
        <f>+H37</f>
        <v>293.40750000000003</v>
      </c>
      <c r="I42" s="274">
        <f t="shared" si="12"/>
        <v>0.11736300000000002</v>
      </c>
      <c r="J42" s="265"/>
      <c r="K42" s="301">
        <f>+RESIDENTIAL!$G$44</f>
        <v>4.0000000000000002E-4</v>
      </c>
      <c r="L42" s="494">
        <f>+L37</f>
        <v>293.40750000000003</v>
      </c>
      <c r="M42" s="274">
        <f t="shared" si="13"/>
        <v>0.11736300000000002</v>
      </c>
      <c r="N42" s="265"/>
      <c r="O42" s="269">
        <f t="shared" si="8"/>
        <v>0</v>
      </c>
      <c r="P42" s="270">
        <f t="shared" si="9"/>
        <v>0</v>
      </c>
      <c r="Q42" s="243"/>
    </row>
    <row r="43" spans="1:17" x14ac:dyDescent="0.35">
      <c r="A43" s="237"/>
      <c r="B43" s="263" t="s">
        <v>61</v>
      </c>
      <c r="C43" s="263"/>
      <c r="D43" s="264" t="s">
        <v>19</v>
      </c>
      <c r="E43" s="263"/>
      <c r="F43" s="265"/>
      <c r="G43" s="303">
        <f>+RESIDENTIAL!$G$45</f>
        <v>0.25</v>
      </c>
      <c r="H43" s="286">
        <v>1</v>
      </c>
      <c r="I43" s="274">
        <f t="shared" si="12"/>
        <v>0.25</v>
      </c>
      <c r="J43" s="265"/>
      <c r="K43" s="303">
        <f>+RESIDENTIAL!$G$45</f>
        <v>0.25</v>
      </c>
      <c r="L43" s="495">
        <v>1</v>
      </c>
      <c r="M43" s="274">
        <f t="shared" si="13"/>
        <v>0.25</v>
      </c>
      <c r="N43" s="265"/>
      <c r="O43" s="269">
        <f t="shared" si="8"/>
        <v>0</v>
      </c>
      <c r="P43" s="270">
        <f t="shared" si="9"/>
        <v>0</v>
      </c>
      <c r="Q43" s="243"/>
    </row>
    <row r="44" spans="1:17" s="19" customFormat="1" x14ac:dyDescent="0.35">
      <c r="A44" s="17"/>
      <c r="B44" s="58" t="s">
        <v>42</v>
      </c>
      <c r="C44" s="58"/>
      <c r="D44" s="59" t="s">
        <v>28</v>
      </c>
      <c r="E44" s="58"/>
      <c r="F44" s="25"/>
      <c r="G44" s="105">
        <f>+RESIDENTIAL!$G$46</f>
        <v>8.2000000000000003E-2</v>
      </c>
      <c r="H44" s="90">
        <f>$D$60*$G$18</f>
        <v>182.4</v>
      </c>
      <c r="I44" s="71">
        <f t="shared" si="12"/>
        <v>14.956800000000001</v>
      </c>
      <c r="J44" s="63"/>
      <c r="K44" s="105">
        <f>+RESIDENTIAL!$G$46</f>
        <v>8.2000000000000003E-2</v>
      </c>
      <c r="L44" s="90">
        <f>$D$60*$G$18</f>
        <v>182.4</v>
      </c>
      <c r="M44" s="71">
        <f t="shared" si="13"/>
        <v>14.956800000000001</v>
      </c>
      <c r="N44" s="63"/>
      <c r="O44" s="64">
        <f t="shared" si="8"/>
        <v>0</v>
      </c>
      <c r="P44" s="65">
        <f t="shared" si="9"/>
        <v>0</v>
      </c>
      <c r="Q44" s="66"/>
    </row>
    <row r="45" spans="1:17" s="19" customFormat="1" x14ac:dyDescent="0.35">
      <c r="A45" s="17"/>
      <c r="B45" s="58" t="s">
        <v>43</v>
      </c>
      <c r="C45" s="58"/>
      <c r="D45" s="59" t="s">
        <v>28</v>
      </c>
      <c r="E45" s="58"/>
      <c r="F45" s="25"/>
      <c r="G45" s="105">
        <f>+RESIDENTIAL!$G$47</f>
        <v>0.113</v>
      </c>
      <c r="H45" s="90">
        <f>$D$61*$G$18</f>
        <v>51.3</v>
      </c>
      <c r="I45" s="71">
        <f t="shared" si="12"/>
        <v>5.7968999999999999</v>
      </c>
      <c r="J45" s="63"/>
      <c r="K45" s="105">
        <f>+RESIDENTIAL!$G$47</f>
        <v>0.113</v>
      </c>
      <c r="L45" s="90">
        <f>$D$61*$G$18</f>
        <v>51.3</v>
      </c>
      <c r="M45" s="71">
        <f t="shared" si="13"/>
        <v>5.7968999999999999</v>
      </c>
      <c r="N45" s="63"/>
      <c r="O45" s="64">
        <f t="shared" si="8"/>
        <v>0</v>
      </c>
      <c r="P45" s="65">
        <f t="shared" si="9"/>
        <v>0</v>
      </c>
      <c r="Q45" s="66"/>
    </row>
    <row r="46" spans="1:17" s="19" customFormat="1" x14ac:dyDescent="0.35">
      <c r="A46" s="17"/>
      <c r="B46" s="58" t="s">
        <v>44</v>
      </c>
      <c r="C46" s="58"/>
      <c r="D46" s="59" t="s">
        <v>28</v>
      </c>
      <c r="E46" s="58"/>
      <c r="F46" s="25"/>
      <c r="G46" s="105">
        <f>+RESIDENTIAL!$G$48</f>
        <v>0.17</v>
      </c>
      <c r="H46" s="90">
        <f>$D$62*$G$18</f>
        <v>51.3</v>
      </c>
      <c r="I46" s="71">
        <f t="shared" si="12"/>
        <v>8.7210000000000001</v>
      </c>
      <c r="J46" s="63"/>
      <c r="K46" s="105">
        <f>+RESIDENTIAL!$G$48</f>
        <v>0.17</v>
      </c>
      <c r="L46" s="90">
        <f>$D$62*$G$18</f>
        <v>51.3</v>
      </c>
      <c r="M46" s="71">
        <f t="shared" si="13"/>
        <v>8.7210000000000001</v>
      </c>
      <c r="N46" s="63"/>
      <c r="O46" s="64">
        <f t="shared" si="8"/>
        <v>0</v>
      </c>
      <c r="P46" s="65">
        <f t="shared" si="9"/>
        <v>0</v>
      </c>
      <c r="Q46" s="66"/>
    </row>
    <row r="47" spans="1:17" s="19" customFormat="1" x14ac:dyDescent="0.35">
      <c r="A47" s="17"/>
      <c r="B47" s="58" t="s">
        <v>45</v>
      </c>
      <c r="C47" s="58"/>
      <c r="D47" s="59" t="s">
        <v>28</v>
      </c>
      <c r="E47" s="58"/>
      <c r="F47" s="25"/>
      <c r="G47" s="105">
        <f>+RESIDENTIAL!$G$49</f>
        <v>9.8000000000000004E-2</v>
      </c>
      <c r="H47" s="90">
        <f>IF(AND($N$1=1, $G$18&gt;=750), 750, IF(AND($N$1=1, AND($G$18&lt;750, $G$18&gt;=0)), $G$18, IF(AND($N$1=2, $G$18&gt;=750), 750, IF(AND($N$1=2, AND($G$18&lt;750, $G$18&gt;=0)), $G$18))))</f>
        <v>285</v>
      </c>
      <c r="I47" s="71">
        <f t="shared" si="12"/>
        <v>27.93</v>
      </c>
      <c r="J47" s="63"/>
      <c r="K47" s="105">
        <f>+RESIDENTIAL!$G$49</f>
        <v>9.8000000000000004E-2</v>
      </c>
      <c r="L47" s="90">
        <f>IF(AND($N$1=1, $G$18&gt;=750), 750, IF(AND($N$1=1, AND($G$18&lt;750, $G$18&gt;=0)), $G$18, IF(AND($N$1=2, $G$18&gt;=750), 750, IF(AND($N$1=2, AND($G$18&lt;750, $G$18&gt;=0)), $G$18))))</f>
        <v>285</v>
      </c>
      <c r="M47" s="71">
        <f t="shared" si="13"/>
        <v>27.93</v>
      </c>
      <c r="N47" s="63"/>
      <c r="O47" s="64">
        <f t="shared" si="8"/>
        <v>0</v>
      </c>
      <c r="P47" s="65">
        <f t="shared" si="9"/>
        <v>0</v>
      </c>
      <c r="Q47" s="66"/>
    </row>
    <row r="48" spans="1:17" s="19" customFormat="1" x14ac:dyDescent="0.35">
      <c r="A48" s="17"/>
      <c r="B48" s="58" t="s">
        <v>46</v>
      </c>
      <c r="C48" s="58"/>
      <c r="D48" s="59" t="s">
        <v>28</v>
      </c>
      <c r="E48" s="58"/>
      <c r="F48" s="25"/>
      <c r="G48" s="105">
        <f>+RESIDENTIAL!$G$50</f>
        <v>0.115</v>
      </c>
      <c r="H48" s="90">
        <f>IF(AND($N$1=1, $G$18&gt;=750), $G$18-750, IF(AND($N$1=1, AND($G$18&lt;750, $G$18&gt;=0)), 0, IF(AND($N$1=2, $G$18&gt;=750), $G$18-750, IF(AND($N$1=2, AND($G$18&lt;750, $G$18&gt;=0)), 0))))</f>
        <v>0</v>
      </c>
      <c r="I48" s="71">
        <f t="shared" si="12"/>
        <v>0</v>
      </c>
      <c r="J48" s="63"/>
      <c r="K48" s="105">
        <f>+RESIDENTIAL!$G$50</f>
        <v>0.115</v>
      </c>
      <c r="L48" s="90">
        <f>IF(AND($N$1=1, $G$18&gt;=750), $G$18-750, IF(AND($N$1=1, AND($G$18&lt;750, $G$18&gt;=0)), 0, IF(AND($N$1=2, $G$18&gt;=750), $G$18-750, IF(AND($N$1=2, AND($G$18&lt;750, $G$18&gt;=0)), 0))))</f>
        <v>0</v>
      </c>
      <c r="M48" s="71">
        <f t="shared" si="13"/>
        <v>0</v>
      </c>
      <c r="N48" s="63"/>
      <c r="O48" s="64">
        <f t="shared" si="8"/>
        <v>0</v>
      </c>
      <c r="P48" s="65" t="str">
        <f t="shared" si="9"/>
        <v/>
      </c>
      <c r="Q48" s="66"/>
    </row>
    <row r="49" spans="1:17" s="19" customFormat="1" x14ac:dyDescent="0.35">
      <c r="A49" s="17"/>
      <c r="B49" s="58" t="s">
        <v>47</v>
      </c>
      <c r="C49" s="58"/>
      <c r="D49" s="59" t="s">
        <v>28</v>
      </c>
      <c r="E49" s="58"/>
      <c r="F49" s="25"/>
      <c r="G49" s="105">
        <f>+RESIDENTIAL!$G$51</f>
        <v>9.6699999999999994E-2</v>
      </c>
      <c r="H49" s="90">
        <v>0</v>
      </c>
      <c r="I49" s="71">
        <f t="shared" si="12"/>
        <v>0</v>
      </c>
      <c r="J49" s="63"/>
      <c r="K49" s="105">
        <f>+RESIDENTIAL!$G$51</f>
        <v>9.6699999999999994E-2</v>
      </c>
      <c r="L49" s="90">
        <v>0</v>
      </c>
      <c r="M49" s="71">
        <f t="shared" si="13"/>
        <v>0</v>
      </c>
      <c r="N49" s="63"/>
      <c r="O49" s="64">
        <f t="shared" si="8"/>
        <v>0</v>
      </c>
      <c r="P49" s="65" t="str">
        <f t="shared" si="9"/>
        <v/>
      </c>
      <c r="Q49" s="66"/>
    </row>
    <row r="50" spans="1:17" s="19" customFormat="1" ht="15" thickBot="1" x14ac:dyDescent="0.4">
      <c r="A50" s="17"/>
      <c r="B50" s="58" t="s">
        <v>48</v>
      </c>
      <c r="C50" s="58"/>
      <c r="D50" s="59" t="s">
        <v>28</v>
      </c>
      <c r="E50" s="58"/>
      <c r="F50" s="25"/>
      <c r="G50" s="105">
        <f>+RESIDENTIAL!$G$52</f>
        <v>9.6699999999999994E-2</v>
      </c>
      <c r="H50" s="90">
        <v>0</v>
      </c>
      <c r="I50" s="71">
        <f t="shared" si="12"/>
        <v>0</v>
      </c>
      <c r="J50" s="63"/>
      <c r="K50" s="105">
        <f>+RESIDENTIAL!$G$52</f>
        <v>9.6699999999999994E-2</v>
      </c>
      <c r="L50" s="90">
        <v>0</v>
      </c>
      <c r="M50" s="71">
        <f t="shared" si="13"/>
        <v>0</v>
      </c>
      <c r="N50" s="63"/>
      <c r="O50" s="64">
        <f t="shared" si="8"/>
        <v>0</v>
      </c>
      <c r="P50" s="65" t="str">
        <f t="shared" si="9"/>
        <v/>
      </c>
      <c r="Q50" s="66"/>
    </row>
    <row r="51" spans="1:17" ht="15" thickBot="1" x14ac:dyDescent="0.4">
      <c r="A51" s="237"/>
      <c r="B51" s="305"/>
      <c r="C51" s="306"/>
      <c r="D51" s="307"/>
      <c r="E51" s="306"/>
      <c r="F51" s="308"/>
      <c r="G51" s="309"/>
      <c r="H51" s="310"/>
      <c r="I51" s="311"/>
      <c r="J51" s="308"/>
      <c r="K51" s="309"/>
      <c r="L51" s="310"/>
      <c r="M51" s="311"/>
      <c r="N51" s="308"/>
      <c r="O51" s="312"/>
      <c r="P51" s="313"/>
      <c r="Q51" s="243"/>
    </row>
    <row r="52" spans="1:17" x14ac:dyDescent="0.35">
      <c r="A52" s="237"/>
      <c r="B52" s="383" t="s">
        <v>62</v>
      </c>
      <c r="C52" s="263"/>
      <c r="D52" s="315"/>
      <c r="E52" s="263"/>
      <c r="F52" s="316"/>
      <c r="G52" s="317"/>
      <c r="H52" s="317"/>
      <c r="I52" s="318">
        <f>SUM(I39:I43,I47)</f>
        <v>61.962965405503603</v>
      </c>
      <c r="J52" s="319"/>
      <c r="K52" s="317"/>
      <c r="L52" s="317"/>
      <c r="M52" s="318">
        <f>SUM(M39:M43,M47)</f>
        <v>64.62313755000001</v>
      </c>
      <c r="N52" s="319"/>
      <c r="O52" s="320">
        <f>M52-I52</f>
        <v>2.660172144496407</v>
      </c>
      <c r="P52" s="321">
        <f>IF(OR(I52=0,M52=0),"",(O52/I52))</f>
        <v>4.293164678429235E-2</v>
      </c>
      <c r="Q52" s="243"/>
    </row>
    <row r="53" spans="1:17" x14ac:dyDescent="0.35">
      <c r="A53" s="237"/>
      <c r="B53" s="314" t="s">
        <v>50</v>
      </c>
      <c r="C53" s="263"/>
      <c r="D53" s="315"/>
      <c r="E53" s="263"/>
      <c r="F53" s="316"/>
      <c r="G53" s="322">
        <f>RESIDENTIAL!G55</f>
        <v>-0.17</v>
      </c>
      <c r="H53" s="323"/>
      <c r="I53" s="470">
        <f>I52*G53</f>
        <v>-10.533704118935614</v>
      </c>
      <c r="J53" s="319"/>
      <c r="K53" s="322">
        <f>$G53</f>
        <v>-0.17</v>
      </c>
      <c r="L53" s="323"/>
      <c r="M53" s="269">
        <f>M52*K53</f>
        <v>-10.985933383500003</v>
      </c>
      <c r="N53" s="319"/>
      <c r="O53" s="269">
        <f>M53-I53</f>
        <v>-0.45222926456438906</v>
      </c>
      <c r="P53" s="270">
        <f>IF(OR(I53=0,M53=0),"",(O53/I53))</f>
        <v>4.2931646784292336E-2</v>
      </c>
      <c r="Q53" s="243"/>
    </row>
    <row r="54" spans="1:17" x14ac:dyDescent="0.35">
      <c r="A54" s="237"/>
      <c r="B54" s="384" t="s">
        <v>51</v>
      </c>
      <c r="C54" s="263"/>
      <c r="D54" s="315"/>
      <c r="E54" s="263"/>
      <c r="F54" s="267"/>
      <c r="G54" s="325">
        <v>0.13</v>
      </c>
      <c r="H54" s="267"/>
      <c r="I54" s="269">
        <f>I52*G54</f>
        <v>8.0551855027154691</v>
      </c>
      <c r="J54" s="326"/>
      <c r="K54" s="325">
        <v>0.13</v>
      </c>
      <c r="L54" s="267"/>
      <c r="M54" s="269">
        <f>M52*K54</f>
        <v>8.4010078815000018</v>
      </c>
      <c r="N54" s="326"/>
      <c r="O54" s="269">
        <f>M54-I54</f>
        <v>0.3458223787845327</v>
      </c>
      <c r="P54" s="270">
        <f>IF(OR(I54=0,M54=0),"",(O54/I54))</f>
        <v>4.2931646784292322E-2</v>
      </c>
      <c r="Q54" s="243"/>
    </row>
    <row r="55" spans="1:17" ht="15" thickBot="1" x14ac:dyDescent="0.4">
      <c r="A55" s="237"/>
      <c r="B55" s="542" t="s">
        <v>75</v>
      </c>
      <c r="C55" s="542"/>
      <c r="D55" s="542"/>
      <c r="E55" s="327"/>
      <c r="F55" s="328"/>
      <c r="G55" s="328"/>
      <c r="H55" s="328"/>
      <c r="I55" s="329">
        <f>SUM(I52:I54)</f>
        <v>59.48444678928346</v>
      </c>
      <c r="J55" s="330"/>
      <c r="K55" s="328"/>
      <c r="L55" s="328"/>
      <c r="M55" s="329">
        <f>SUM(M52:M54)</f>
        <v>62.038212048000005</v>
      </c>
      <c r="N55" s="330"/>
      <c r="O55" s="374">
        <f>M55-I55</f>
        <v>2.5537652587165454</v>
      </c>
      <c r="P55" s="375">
        <f>IF(OR(I55=0,M55=0),"",(O55/I55))</f>
        <v>4.293164678429226E-2</v>
      </c>
      <c r="Q55" s="243"/>
    </row>
    <row r="56" spans="1:17" ht="15" thickBot="1" x14ac:dyDescent="0.4">
      <c r="A56" s="333"/>
      <c r="B56" s="455"/>
      <c r="C56" s="377"/>
      <c r="D56" s="378"/>
      <c r="E56" s="377"/>
      <c r="F56" s="379"/>
      <c r="G56" s="309"/>
      <c r="H56" s="380"/>
      <c r="I56" s="311"/>
      <c r="J56" s="379"/>
      <c r="K56" s="309"/>
      <c r="L56" s="380"/>
      <c r="M56" s="381"/>
      <c r="N56" s="379"/>
      <c r="O56" s="382"/>
      <c r="P56" s="313"/>
      <c r="Q56" s="243"/>
    </row>
    <row r="57" spans="1:17" x14ac:dyDescent="0.35">
      <c r="A57" s="237"/>
      <c r="B57" s="237"/>
      <c r="C57" s="237"/>
      <c r="D57" s="238"/>
      <c r="E57" s="237"/>
      <c r="F57" s="237"/>
      <c r="G57" s="237"/>
      <c r="H57" s="237"/>
      <c r="I57" s="253"/>
      <c r="J57" s="237"/>
      <c r="K57" s="496"/>
      <c r="L57" s="496"/>
      <c r="M57" s="497"/>
      <c r="N57" s="496"/>
      <c r="O57" s="496"/>
      <c r="P57" s="498"/>
      <c r="Q57" s="243"/>
    </row>
    <row r="58" spans="1:17" x14ac:dyDescent="0.35">
      <c r="A58" s="237"/>
      <c r="B58" s="251" t="s">
        <v>54</v>
      </c>
      <c r="C58" s="237"/>
      <c r="D58" s="238"/>
      <c r="E58" s="237"/>
      <c r="F58" s="237"/>
      <c r="G58" s="343">
        <f>+RESIDENTIAL!$K$60</f>
        <v>2.9499999999999998E-2</v>
      </c>
      <c r="H58" s="237"/>
      <c r="I58" s="237"/>
      <c r="J58" s="237"/>
      <c r="K58" s="343">
        <f>+RESIDENTIAL!$K$60</f>
        <v>2.9499999999999998E-2</v>
      </c>
      <c r="L58" s="237"/>
      <c r="M58" s="237"/>
      <c r="N58" s="237"/>
      <c r="O58" s="237"/>
      <c r="P58" s="474"/>
      <c r="Q58" s="243"/>
    </row>
    <row r="59" spans="1:17" s="19" customFormat="1" x14ac:dyDescent="0.35">
      <c r="D59" s="224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9" customFormat="1" x14ac:dyDescent="0.35">
      <c r="D60" s="347">
        <v>0.64</v>
      </c>
      <c r="E60" s="215" t="s">
        <v>42</v>
      </c>
      <c r="F60" s="216"/>
      <c r="G60" s="217"/>
      <c r="H60" s="48"/>
      <c r="I60" s="48"/>
      <c r="J60" s="48"/>
      <c r="K60" s="18"/>
      <c r="L60" s="18"/>
      <c r="M60" s="18"/>
      <c r="N60" s="18"/>
      <c r="O60" s="18"/>
      <c r="P60" s="18"/>
      <c r="Q60" s="18"/>
    </row>
    <row r="61" spans="1:17" s="19" customFormat="1" x14ac:dyDescent="0.35">
      <c r="D61" s="348">
        <v>0.18</v>
      </c>
      <c r="E61" s="218" t="s">
        <v>43</v>
      </c>
      <c r="F61" s="219"/>
      <c r="G61" s="220"/>
      <c r="H61" s="48"/>
      <c r="I61" s="48"/>
      <c r="J61" s="48"/>
      <c r="K61" s="18"/>
      <c r="L61" s="18"/>
      <c r="M61" s="18"/>
      <c r="N61" s="18"/>
      <c r="O61" s="18"/>
      <c r="P61" s="18"/>
      <c r="Q61" s="18"/>
    </row>
    <row r="62" spans="1:17" s="19" customFormat="1" x14ac:dyDescent="0.35">
      <c r="D62" s="349">
        <v>0.18</v>
      </c>
      <c r="E62" s="221" t="s">
        <v>44</v>
      </c>
      <c r="F62" s="222"/>
      <c r="G62" s="223"/>
      <c r="H62" s="48"/>
      <c r="I62" s="48"/>
      <c r="J62" s="48"/>
      <c r="K62" s="18"/>
      <c r="L62" s="18"/>
      <c r="M62" s="18"/>
      <c r="N62" s="18"/>
      <c r="O62" s="18"/>
      <c r="P62" s="18"/>
      <c r="Q62" s="18"/>
    </row>
    <row r="63" spans="1:17" x14ac:dyDescent="0.35">
      <c r="D63" s="499"/>
      <c r="E63" s="19"/>
      <c r="F63" s="19"/>
      <c r="G63" s="19"/>
      <c r="H63" s="19"/>
      <c r="I63" s="19"/>
    </row>
    <row r="64" spans="1:17" x14ac:dyDescent="0.35">
      <c r="D64" s="499"/>
      <c r="E64" s="19"/>
      <c r="F64" s="19"/>
      <c r="G64" s="67"/>
      <c r="H64" s="67"/>
      <c r="I64" s="67"/>
      <c r="J64" s="67"/>
    </row>
    <row r="65" spans="2:10" x14ac:dyDescent="0.35">
      <c r="D65" s="499"/>
      <c r="E65" s="19"/>
      <c r="F65" s="19"/>
      <c r="G65" s="67"/>
      <c r="H65" s="67"/>
      <c r="I65" s="67"/>
      <c r="J65" s="67"/>
    </row>
    <row r="66" spans="2:10" x14ac:dyDescent="0.35">
      <c r="D66" s="499"/>
      <c r="E66" s="19"/>
      <c r="F66" s="19"/>
      <c r="G66" s="67"/>
      <c r="H66" s="67"/>
      <c r="I66" s="67"/>
      <c r="J66" s="67"/>
    </row>
    <row r="67" spans="2:10" x14ac:dyDescent="0.35">
      <c r="D67" s="499"/>
      <c r="E67" s="19"/>
      <c r="F67" s="19"/>
      <c r="G67" s="67"/>
      <c r="H67" s="67"/>
      <c r="I67" s="67"/>
      <c r="J67" s="67"/>
    </row>
    <row r="68" spans="2:10" x14ac:dyDescent="0.35">
      <c r="D68" s="499"/>
      <c r="E68" s="19"/>
      <c r="F68" s="19"/>
      <c r="G68" s="67"/>
      <c r="H68" s="67"/>
      <c r="I68" s="67"/>
      <c r="J68" s="67"/>
    </row>
    <row r="69" spans="2:10" x14ac:dyDescent="0.35">
      <c r="D69" s="499"/>
      <c r="E69" s="19"/>
      <c r="F69" s="19"/>
      <c r="G69" s="67"/>
      <c r="H69" s="67"/>
      <c r="I69" s="67"/>
      <c r="J69" s="67"/>
    </row>
    <row r="70" spans="2:10" x14ac:dyDescent="0.35">
      <c r="D70" s="499"/>
      <c r="E70" s="19"/>
      <c r="F70" s="19"/>
      <c r="G70" s="67"/>
      <c r="H70" s="67"/>
      <c r="I70" s="67"/>
      <c r="J70" s="67"/>
    </row>
    <row r="71" spans="2:10" x14ac:dyDescent="0.35">
      <c r="D71" s="499"/>
      <c r="E71" s="19"/>
      <c r="F71" s="19"/>
      <c r="G71" s="67"/>
      <c r="H71" s="67"/>
      <c r="I71" s="67"/>
      <c r="J71" s="67"/>
    </row>
    <row r="72" spans="2:10" x14ac:dyDescent="0.35">
      <c r="D72" s="499"/>
      <c r="E72" s="19"/>
      <c r="F72" s="19"/>
      <c r="G72" s="67"/>
      <c r="H72" s="67"/>
      <c r="I72" s="67"/>
      <c r="J72" s="67"/>
    </row>
    <row r="73" spans="2:10" x14ac:dyDescent="0.35">
      <c r="D73" s="499"/>
      <c r="E73" s="19"/>
      <c r="F73" s="19"/>
      <c r="G73" s="67"/>
      <c r="H73" s="67"/>
      <c r="I73" s="67"/>
    </row>
    <row r="74" spans="2:10" x14ac:dyDescent="0.35">
      <c r="D74" s="499"/>
      <c r="E74" s="19"/>
      <c r="F74" s="19"/>
      <c r="G74" s="67"/>
      <c r="H74" s="67"/>
      <c r="I74" s="67"/>
    </row>
    <row r="75" spans="2:10" x14ac:dyDescent="0.35">
      <c r="B75" s="489"/>
      <c r="D75" s="499"/>
      <c r="E75" s="19"/>
      <c r="F75" s="19"/>
      <c r="G75" s="67"/>
      <c r="H75" s="67"/>
      <c r="I75" s="67"/>
    </row>
    <row r="76" spans="2:10" x14ac:dyDescent="0.35">
      <c r="B76" s="489"/>
      <c r="D76" s="499"/>
      <c r="E76" s="19"/>
      <c r="F76" s="19"/>
      <c r="G76" s="67"/>
      <c r="H76" s="67"/>
      <c r="I76" s="67"/>
    </row>
    <row r="77" spans="2:10" x14ac:dyDescent="0.35">
      <c r="B77" s="489"/>
      <c r="D77" s="499"/>
      <c r="E77" s="19"/>
      <c r="F77" s="19"/>
      <c r="G77" s="67"/>
      <c r="H77" s="67"/>
      <c r="I77" s="67"/>
    </row>
    <row r="78" spans="2:10" x14ac:dyDescent="0.35">
      <c r="B78" s="489"/>
      <c r="D78" s="499"/>
      <c r="E78" s="19"/>
      <c r="F78" s="19"/>
      <c r="G78" s="67"/>
      <c r="H78" s="67"/>
      <c r="I78" s="67"/>
    </row>
    <row r="79" spans="2:10" x14ac:dyDescent="0.35">
      <c r="B79" s="489"/>
      <c r="D79" s="499"/>
      <c r="E79" s="19"/>
      <c r="F79" s="19"/>
      <c r="G79" s="67"/>
      <c r="H79" s="67"/>
      <c r="I79" s="67"/>
    </row>
    <row r="80" spans="2:10" x14ac:dyDescent="0.35">
      <c r="B80" s="489"/>
      <c r="D80" s="499"/>
      <c r="E80" s="19"/>
      <c r="F80" s="19"/>
      <c r="G80" s="67"/>
      <c r="H80" s="67"/>
      <c r="I80" s="67"/>
    </row>
    <row r="81" spans="2:9" x14ac:dyDescent="0.35">
      <c r="B81" s="489"/>
      <c r="D81" s="499"/>
      <c r="E81" s="19"/>
      <c r="F81" s="19"/>
      <c r="G81" s="67"/>
      <c r="H81" s="67"/>
      <c r="I81" s="67"/>
    </row>
    <row r="82" spans="2:9" x14ac:dyDescent="0.35">
      <c r="B82" s="489"/>
      <c r="D82" s="499"/>
      <c r="E82" s="19"/>
      <c r="F82" s="19"/>
      <c r="G82" s="67"/>
      <c r="H82" s="67"/>
      <c r="I82" s="67"/>
    </row>
    <row r="83" spans="2:9" x14ac:dyDescent="0.35">
      <c r="B83" s="489"/>
      <c r="D83" s="499"/>
      <c r="E83" s="19"/>
      <c r="F83" s="19"/>
      <c r="G83" s="67"/>
      <c r="H83" s="67"/>
      <c r="I83" s="67"/>
    </row>
    <row r="84" spans="2:9" x14ac:dyDescent="0.35">
      <c r="B84" s="489"/>
      <c r="D84" s="499"/>
      <c r="E84" s="19"/>
      <c r="F84" s="19"/>
      <c r="G84" s="67"/>
      <c r="H84" s="67"/>
      <c r="I84" s="67"/>
    </row>
    <row r="85" spans="2:9" x14ac:dyDescent="0.35">
      <c r="B85" s="489"/>
      <c r="D85" s="499"/>
      <c r="E85" s="19"/>
      <c r="F85" s="19"/>
      <c r="G85" s="67"/>
      <c r="H85" s="67"/>
      <c r="I85" s="67"/>
    </row>
    <row r="86" spans="2:9" x14ac:dyDescent="0.35">
      <c r="B86" s="489"/>
      <c r="D86" s="499"/>
      <c r="E86" s="19"/>
      <c r="F86" s="19"/>
      <c r="G86" s="67"/>
      <c r="H86" s="67"/>
      <c r="I86" s="67"/>
    </row>
    <row r="87" spans="2:9" x14ac:dyDescent="0.35">
      <c r="B87" s="489"/>
      <c r="D87" s="499"/>
      <c r="E87" s="19"/>
      <c r="F87" s="19"/>
      <c r="G87" s="67"/>
      <c r="H87" s="67"/>
      <c r="I87" s="67"/>
    </row>
    <row r="88" spans="2:9" x14ac:dyDescent="0.35">
      <c r="B88" s="489"/>
      <c r="D88" s="499"/>
      <c r="E88" s="19"/>
      <c r="F88" s="19"/>
      <c r="G88" s="67"/>
      <c r="H88" s="67"/>
      <c r="I88" s="67"/>
    </row>
    <row r="89" spans="2:9" x14ac:dyDescent="0.35">
      <c r="B89" s="489"/>
      <c r="D89" s="499"/>
      <c r="E89" s="19"/>
      <c r="F89" s="19"/>
      <c r="G89" s="67"/>
      <c r="H89" s="67"/>
      <c r="I89" s="67"/>
    </row>
    <row r="90" spans="2:9" x14ac:dyDescent="0.35">
      <c r="B90" s="489"/>
      <c r="D90" s="499"/>
      <c r="E90" s="19"/>
      <c r="F90" s="19"/>
      <c r="G90" s="67"/>
      <c r="H90" s="67"/>
      <c r="I90" s="67"/>
    </row>
    <row r="91" spans="2:9" x14ac:dyDescent="0.35">
      <c r="B91" s="489"/>
      <c r="D91" s="499"/>
      <c r="E91" s="19"/>
      <c r="F91" s="19"/>
      <c r="G91" s="67"/>
      <c r="H91" s="67"/>
      <c r="I91" s="67"/>
    </row>
    <row r="92" spans="2:9" x14ac:dyDescent="0.35">
      <c r="B92" s="489"/>
      <c r="D92" s="499"/>
      <c r="E92" s="19"/>
      <c r="F92" s="19"/>
      <c r="G92" s="67"/>
      <c r="H92" s="67"/>
      <c r="I92" s="67"/>
    </row>
    <row r="93" spans="2:9" x14ac:dyDescent="0.35">
      <c r="B93" s="489"/>
      <c r="D93" s="499"/>
      <c r="E93" s="19"/>
      <c r="F93" s="19"/>
      <c r="G93" s="67"/>
      <c r="H93" s="67"/>
      <c r="I93" s="67"/>
    </row>
    <row r="94" spans="2:9" x14ac:dyDescent="0.35">
      <c r="D94" s="499"/>
      <c r="E94" s="19"/>
      <c r="F94" s="19"/>
      <c r="G94" s="67"/>
      <c r="H94" s="67"/>
      <c r="I94" s="67"/>
    </row>
    <row r="95" spans="2:9" x14ac:dyDescent="0.35">
      <c r="D95" s="499"/>
      <c r="E95" s="19"/>
      <c r="F95" s="19"/>
      <c r="G95" s="67"/>
      <c r="H95" s="67"/>
      <c r="I95" s="67"/>
    </row>
    <row r="96" spans="2:9" x14ac:dyDescent="0.35">
      <c r="D96" s="499"/>
      <c r="E96" s="19"/>
      <c r="F96" s="19"/>
      <c r="G96" s="67"/>
      <c r="H96" s="67"/>
      <c r="I96" s="67"/>
    </row>
    <row r="97" spans="4:9" x14ac:dyDescent="0.35">
      <c r="D97" s="499"/>
      <c r="E97" s="19"/>
      <c r="F97" s="19"/>
      <c r="G97" s="67"/>
      <c r="H97" s="67"/>
      <c r="I97" s="67"/>
    </row>
    <row r="98" spans="4:9" x14ac:dyDescent="0.35">
      <c r="D98" s="499"/>
      <c r="E98" s="19"/>
      <c r="F98" s="19"/>
      <c r="G98" s="67"/>
      <c r="H98" s="67"/>
      <c r="I98" s="67"/>
    </row>
    <row r="99" spans="4:9" x14ac:dyDescent="0.35">
      <c r="D99" s="499"/>
      <c r="E99" s="19"/>
      <c r="F99" s="19"/>
      <c r="G99" s="67"/>
      <c r="H99" s="67"/>
      <c r="I99" s="67"/>
    </row>
    <row r="100" spans="4:9" x14ac:dyDescent="0.35">
      <c r="D100" s="499"/>
      <c r="E100" s="19"/>
      <c r="F100" s="19"/>
      <c r="G100" s="67"/>
      <c r="H100" s="67"/>
      <c r="I100" s="67"/>
    </row>
    <row r="101" spans="4:9" x14ac:dyDescent="0.35">
      <c r="D101" s="499"/>
      <c r="E101" s="19"/>
      <c r="F101" s="19"/>
      <c r="G101" s="67"/>
      <c r="H101" s="67"/>
      <c r="I101" s="67"/>
    </row>
    <row r="102" spans="4:9" x14ac:dyDescent="0.35">
      <c r="D102" s="499"/>
      <c r="E102" s="19"/>
      <c r="F102" s="19"/>
      <c r="G102" s="67"/>
      <c r="H102" s="67"/>
      <c r="I102" s="67"/>
    </row>
    <row r="103" spans="4:9" x14ac:dyDescent="0.35">
      <c r="D103" s="499"/>
      <c r="E103" s="19"/>
      <c r="F103" s="19"/>
      <c r="G103" s="67"/>
      <c r="H103" s="67"/>
      <c r="I103" s="67"/>
    </row>
    <row r="104" spans="4:9" x14ac:dyDescent="0.35">
      <c r="D104" s="499"/>
      <c r="E104" s="19"/>
      <c r="F104" s="19"/>
      <c r="G104" s="67"/>
      <c r="H104" s="67"/>
      <c r="I104" s="67"/>
    </row>
    <row r="105" spans="4:9" x14ac:dyDescent="0.35">
      <c r="D105" s="499"/>
      <c r="E105" s="19"/>
      <c r="F105" s="19"/>
      <c r="G105" s="67"/>
      <c r="H105" s="67"/>
      <c r="I105" s="67"/>
    </row>
    <row r="106" spans="4:9" x14ac:dyDescent="0.35">
      <c r="D106" s="499"/>
      <c r="E106" s="19"/>
      <c r="F106" s="19"/>
      <c r="G106" s="67"/>
      <c r="H106" s="67"/>
      <c r="I106" s="67"/>
    </row>
    <row r="107" spans="4:9" x14ac:dyDescent="0.35">
      <c r="D107" s="499"/>
      <c r="E107" s="19"/>
      <c r="F107" s="19"/>
      <c r="G107" s="67"/>
      <c r="H107" s="67"/>
      <c r="I107" s="67"/>
    </row>
    <row r="108" spans="4:9" x14ac:dyDescent="0.35">
      <c r="D108" s="499"/>
      <c r="E108" s="19"/>
      <c r="F108" s="19"/>
      <c r="G108" s="67"/>
      <c r="H108" s="67"/>
      <c r="I108" s="67"/>
    </row>
    <row r="109" spans="4:9" x14ac:dyDescent="0.35">
      <c r="D109" s="499"/>
      <c r="E109" s="19"/>
      <c r="F109" s="19"/>
      <c r="G109" s="67"/>
      <c r="H109" s="67"/>
      <c r="I109" s="67"/>
    </row>
    <row r="110" spans="4:9" x14ac:dyDescent="0.35">
      <c r="D110" s="499"/>
      <c r="E110" s="19"/>
      <c r="F110" s="19"/>
      <c r="G110" s="67"/>
      <c r="H110" s="67"/>
      <c r="I110" s="67"/>
    </row>
    <row r="111" spans="4:9" x14ac:dyDescent="0.35">
      <c r="D111" s="499"/>
      <c r="E111" s="19"/>
      <c r="F111" s="19"/>
      <c r="G111" s="67"/>
      <c r="H111" s="67"/>
      <c r="I111" s="67"/>
    </row>
    <row r="112" spans="4:9" x14ac:dyDescent="0.35">
      <c r="D112" s="499"/>
      <c r="E112" s="19"/>
      <c r="F112" s="19"/>
      <c r="G112" s="67"/>
      <c r="H112" s="67"/>
      <c r="I112" s="67"/>
    </row>
    <row r="113" spans="4:9" x14ac:dyDescent="0.35">
      <c r="D113" s="499"/>
      <c r="E113" s="19"/>
      <c r="F113" s="19"/>
      <c r="G113" s="67"/>
      <c r="H113" s="67"/>
      <c r="I113" s="67"/>
    </row>
    <row r="114" spans="4:9" x14ac:dyDescent="0.35">
      <c r="D114" s="499"/>
      <c r="E114" s="19"/>
      <c r="F114" s="19"/>
      <c r="G114" s="67"/>
      <c r="H114" s="67"/>
      <c r="I114" s="67"/>
    </row>
    <row r="115" spans="4:9" x14ac:dyDescent="0.35">
      <c r="D115" s="499"/>
      <c r="E115" s="19"/>
      <c r="F115" s="19"/>
      <c r="G115" s="67"/>
      <c r="H115" s="67"/>
      <c r="I115" s="67"/>
    </row>
    <row r="116" spans="4:9" x14ac:dyDescent="0.35">
      <c r="D116" s="499"/>
      <c r="E116" s="19"/>
      <c r="F116" s="19"/>
      <c r="G116" s="67"/>
      <c r="H116" s="67"/>
      <c r="I116" s="67"/>
    </row>
    <row r="117" spans="4:9" x14ac:dyDescent="0.35">
      <c r="D117" s="499"/>
      <c r="E117" s="19"/>
      <c r="F117" s="19"/>
      <c r="G117" s="67"/>
      <c r="H117" s="67"/>
      <c r="I117" s="67"/>
    </row>
    <row r="118" spans="4:9" x14ac:dyDescent="0.35">
      <c r="D118" s="499"/>
      <c r="E118" s="19"/>
      <c r="F118" s="19"/>
      <c r="G118" s="67"/>
      <c r="H118" s="67"/>
      <c r="I118" s="67"/>
    </row>
    <row r="119" spans="4:9" x14ac:dyDescent="0.35">
      <c r="D119" s="499"/>
      <c r="E119" s="19"/>
      <c r="F119" s="19"/>
      <c r="G119" s="67"/>
      <c r="H119" s="67"/>
      <c r="I119" s="67"/>
    </row>
    <row r="120" spans="4:9" x14ac:dyDescent="0.35">
      <c r="D120" s="499"/>
      <c r="E120" s="19"/>
      <c r="F120" s="19"/>
      <c r="G120" s="67"/>
      <c r="H120" s="67"/>
      <c r="I120" s="67"/>
    </row>
    <row r="121" spans="4:9" x14ac:dyDescent="0.35">
      <c r="D121" s="499"/>
      <c r="E121" s="19"/>
      <c r="F121" s="19"/>
      <c r="G121" s="67"/>
      <c r="H121" s="67"/>
      <c r="I121" s="67"/>
    </row>
    <row r="122" spans="4:9" x14ac:dyDescent="0.35">
      <c r="D122" s="499"/>
      <c r="E122" s="19"/>
      <c r="F122" s="19"/>
      <c r="G122" s="67"/>
      <c r="H122" s="67"/>
      <c r="I122" s="67"/>
    </row>
    <row r="123" spans="4:9" x14ac:dyDescent="0.35">
      <c r="D123" s="499"/>
      <c r="E123" s="19"/>
      <c r="F123" s="19"/>
      <c r="G123" s="67"/>
      <c r="H123" s="67"/>
      <c r="I123" s="67"/>
    </row>
    <row r="124" spans="4:9" x14ac:dyDescent="0.35">
      <c r="D124" s="499"/>
      <c r="E124" s="19"/>
      <c r="F124" s="19"/>
      <c r="G124" s="67"/>
      <c r="H124" s="67"/>
      <c r="I124" s="67"/>
    </row>
    <row r="125" spans="4:9" x14ac:dyDescent="0.35">
      <c r="D125" s="499"/>
      <c r="E125" s="19"/>
      <c r="F125" s="19"/>
      <c r="G125" s="67"/>
      <c r="H125" s="67"/>
      <c r="I125" s="67"/>
    </row>
    <row r="126" spans="4:9" x14ac:dyDescent="0.35">
      <c r="D126" s="499"/>
      <c r="E126" s="19"/>
      <c r="F126" s="19"/>
      <c r="G126" s="67"/>
      <c r="H126" s="67"/>
      <c r="I126" s="67"/>
    </row>
  </sheetData>
  <mergeCells count="11">
    <mergeCell ref="A3:H3"/>
    <mergeCell ref="B10:J10"/>
    <mergeCell ref="B11:J11"/>
    <mergeCell ref="D14:J14"/>
    <mergeCell ref="G20:I20"/>
    <mergeCell ref="B55:D55"/>
    <mergeCell ref="O20:P20"/>
    <mergeCell ref="D21:D22"/>
    <mergeCell ref="O21:O22"/>
    <mergeCell ref="P21:P22"/>
    <mergeCell ref="K20:M20"/>
  </mergeCells>
  <conditionalFormatting sqref="J65:J72 G64:J64 G65:I1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0:J6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0:G62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C831123E-A594-403C-A183-07E9C8C901A1}">
      <formula1>"per 30 days, per connection per 30 days, per kWh, per kW, per kVA"</formula1>
    </dataValidation>
    <dataValidation type="list" allowBlank="1" showInputMessage="1" showErrorMessage="1" sqref="D16" xr:uid="{4D880C6F-4C2E-433A-BE13-DB7E43E5BDE2}">
      <formula1>"TOU, non-TOU"</formula1>
    </dataValidation>
    <dataValidation type="list" allowBlank="1" showInputMessage="1" showErrorMessage="1" sqref="D23 D27" xr:uid="{4026CC03-A656-4D49-A60F-3E2BD0A8AC55}">
      <formula1>"per 30 days, per kWh, per kW, per kVA"</formula1>
    </dataValidation>
    <dataValidation type="list" allowBlank="1" showInputMessage="1" showErrorMessage="1" prompt="Select Charge Unit - monthly, per kWh, per kW" sqref="D56 D51" xr:uid="{142603BF-8EB5-4049-B7FE-99BB73D0C847}">
      <formula1>"Monthly, per kWh, per kW"</formula1>
    </dataValidation>
    <dataValidation type="list" allowBlank="1" showInputMessage="1" showErrorMessage="1" sqref="E37:E38 E56 E40:E51 E32:E35 E23:E30" xr:uid="{45BFCF5F-E651-4493-A0AD-D7DBA6F1ECEF}">
      <formula1>#REF!</formula1>
    </dataValidation>
    <dataValidation type="list" allowBlank="1" showInputMessage="1" showErrorMessage="1" prompt="Select Charge Unit - per 30 days, per kWh, per kW, per kVA." sqref="D37:D38 D40:D50 D32:D35 D28:D30 D25:D26" xr:uid="{9BEA2DB7-ED63-4E9A-865D-E906170F7124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9" fitToHeight="0" orientation="landscape" r:id="rId1"/>
  <headerFooter scaleWithDoc="0">
    <oddHeader>&amp;R&amp;7Toronto Hydro-Electric System Limited
EB-2022-0065
Tab 5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95250</xdr:rowOff>
                  </from>
                  <to>
                    <xdr:col>18</xdr:col>
                    <xdr:colOff>450850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11</xdr:col>
                    <xdr:colOff>31750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Published</Status>
  </documentManagement>
</p:properties>
</file>

<file path=customXml/itemProps1.xml><?xml version="1.0" encoding="utf-8"?>
<ds:datastoreItem xmlns:ds="http://schemas.openxmlformats.org/officeDocument/2006/customXml" ds:itemID="{401FE0CC-71A2-473F-8F89-5093FBDB62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C2938-8F73-4AA7-9D0F-488DF93A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555CE-C9B4-4BAD-AFB4-F2EE873420F2}">
  <ds:schemaRefs>
    <ds:schemaRef ds:uri="12f68b52-648b-46a0-8463-d3282342a499"/>
    <ds:schemaRef ds:uri="http://schemas.microsoft.com/sharepoint/v3/field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Saad Amin</dc:creator>
  <cp:lastModifiedBy>Lisa Phin</cp:lastModifiedBy>
  <cp:lastPrinted>2022-08-16T18:21:04Z</cp:lastPrinted>
  <dcterms:created xsi:type="dcterms:W3CDTF">2022-08-08T18:40:06Z</dcterms:created>
  <dcterms:modified xsi:type="dcterms:W3CDTF">2022-08-23T20:10:36Z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