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IRM Applications\2023 Rates\Excel Models\"/>
    </mc:Choice>
  </mc:AlternateContent>
  <bookViews>
    <workbookView xWindow="0" yWindow="0" windowWidth="28800" windowHeight="12000" tabRatio="874"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789" i="79" l="1"/>
  <c r="AF324" i="46" l="1"/>
  <c r="AG324" i="46"/>
  <c r="AH324" i="46"/>
  <c r="AI324" i="46"/>
  <c r="AJ324" i="46"/>
  <c r="AK324" i="46"/>
  <c r="AL324" i="46"/>
  <c r="AF325" i="46"/>
  <c r="AG325" i="46"/>
  <c r="AH325" i="46"/>
  <c r="AI325" i="46"/>
  <c r="AJ325" i="46"/>
  <c r="AK325" i="46"/>
  <c r="AL325" i="46"/>
  <c r="AF327" i="46"/>
  <c r="AG327" i="46"/>
  <c r="AH327" i="46"/>
  <c r="AI327" i="46"/>
  <c r="AJ327" i="46"/>
  <c r="AK327" i="46"/>
  <c r="AL327" i="46"/>
  <c r="AE327" i="46"/>
  <c r="AE325" i="46"/>
  <c r="AE324" i="46"/>
  <c r="N324" i="46"/>
  <c r="O324" i="46"/>
  <c r="P324" i="46"/>
  <c r="Q324" i="46"/>
  <c r="R324" i="46"/>
  <c r="S324" i="46"/>
  <c r="T324" i="46"/>
  <c r="N325" i="46"/>
  <c r="O325" i="46"/>
  <c r="P325" i="46"/>
  <c r="Q325" i="46"/>
  <c r="R325" i="46"/>
  <c r="S325" i="46"/>
  <c r="T325" i="46"/>
  <c r="N327" i="46"/>
  <c r="O327" i="46"/>
  <c r="P327" i="46"/>
  <c r="Q327" i="46"/>
  <c r="R327" i="46"/>
  <c r="S327" i="46"/>
  <c r="T327" i="46"/>
  <c r="M327" i="46"/>
  <c r="M325" i="46"/>
  <c r="M324" i="46"/>
  <c r="AF308" i="46"/>
  <c r="AG308" i="46"/>
  <c r="AH308" i="46"/>
  <c r="AI308" i="46"/>
  <c r="AJ308" i="46"/>
  <c r="AK308" i="46"/>
  <c r="AL308" i="46"/>
  <c r="AE308" i="46"/>
  <c r="AF305" i="46"/>
  <c r="AG305" i="46"/>
  <c r="AH305" i="46"/>
  <c r="AI305" i="46"/>
  <c r="AJ305" i="46"/>
  <c r="AK305" i="46"/>
  <c r="AL305" i="46"/>
  <c r="AE305" i="46"/>
  <c r="AF302" i="46"/>
  <c r="AG302" i="46"/>
  <c r="AH302" i="46"/>
  <c r="AI302" i="46"/>
  <c r="AJ302" i="46"/>
  <c r="AK302" i="46"/>
  <c r="AL302" i="46"/>
  <c r="AF303" i="46"/>
  <c r="AG303" i="46"/>
  <c r="AH303" i="46"/>
  <c r="AI303" i="46"/>
  <c r="AJ303" i="46"/>
  <c r="AK303" i="46"/>
  <c r="AL303" i="46"/>
  <c r="AE303" i="46"/>
  <c r="AE302" i="46"/>
  <c r="N308" i="46"/>
  <c r="O308" i="46"/>
  <c r="P308" i="46"/>
  <c r="Q308" i="46"/>
  <c r="R308" i="46"/>
  <c r="S308" i="46"/>
  <c r="T308" i="46"/>
  <c r="M308" i="46"/>
  <c r="N305" i="46"/>
  <c r="O305" i="46"/>
  <c r="P305" i="46"/>
  <c r="Q305" i="46"/>
  <c r="R305" i="46"/>
  <c r="S305" i="46"/>
  <c r="T305" i="46"/>
  <c r="N306" i="46"/>
  <c r="O306" i="46"/>
  <c r="P306" i="46"/>
  <c r="Q306" i="46"/>
  <c r="R306" i="46"/>
  <c r="S306" i="46"/>
  <c r="T306" i="46"/>
  <c r="M306" i="46"/>
  <c r="M305" i="46"/>
  <c r="N302" i="46"/>
  <c r="O302" i="46"/>
  <c r="P302" i="46"/>
  <c r="Q302" i="46"/>
  <c r="R302" i="46"/>
  <c r="S302" i="46"/>
  <c r="T302" i="46"/>
  <c r="N303" i="46"/>
  <c r="O303" i="46"/>
  <c r="P303" i="46"/>
  <c r="Q303" i="46"/>
  <c r="R303" i="46"/>
  <c r="S303" i="46"/>
  <c r="T303" i="46"/>
  <c r="M303" i="46"/>
  <c r="M302" i="46"/>
  <c r="AF188" i="46"/>
  <c r="AG188" i="46"/>
  <c r="AH188" i="46"/>
  <c r="AI188" i="46"/>
  <c r="AJ188" i="46"/>
  <c r="AK188" i="46"/>
  <c r="AL188" i="46"/>
  <c r="AF191" i="46"/>
  <c r="AG191" i="46"/>
  <c r="AH191" i="46"/>
  <c r="AI191" i="46"/>
  <c r="AJ191" i="46"/>
  <c r="AK191" i="46"/>
  <c r="AL191" i="46"/>
  <c r="AE191" i="46"/>
  <c r="AE188" i="46"/>
  <c r="N191" i="46"/>
  <c r="O191" i="46"/>
  <c r="P191" i="46"/>
  <c r="Q191" i="46"/>
  <c r="R191" i="46"/>
  <c r="S191" i="46"/>
  <c r="T191" i="46"/>
  <c r="N192" i="46"/>
  <c r="O192" i="46"/>
  <c r="P192" i="46"/>
  <c r="Q192" i="46"/>
  <c r="R192" i="46"/>
  <c r="S192" i="46"/>
  <c r="T192" i="46"/>
  <c r="M192" i="46"/>
  <c r="M191" i="46"/>
  <c r="N188" i="46"/>
  <c r="O188" i="46"/>
  <c r="P188" i="46"/>
  <c r="Q188" i="46"/>
  <c r="R188" i="46"/>
  <c r="S188" i="46"/>
  <c r="T188" i="46"/>
  <c r="M188" i="46"/>
  <c r="AF172" i="46"/>
  <c r="AG172" i="46"/>
  <c r="AH172" i="46"/>
  <c r="AI172" i="46"/>
  <c r="AJ172" i="46"/>
  <c r="AK172" i="46"/>
  <c r="AL172" i="46"/>
  <c r="AE172" i="46"/>
  <c r="AF166" i="46"/>
  <c r="AG166" i="46"/>
  <c r="AH166" i="46"/>
  <c r="AI166" i="46"/>
  <c r="AJ166" i="46"/>
  <c r="AK166" i="46"/>
  <c r="AL166" i="46"/>
  <c r="AF167" i="46"/>
  <c r="AG167" i="46"/>
  <c r="AH167" i="46"/>
  <c r="AI167" i="46"/>
  <c r="AJ167" i="46"/>
  <c r="AK167" i="46"/>
  <c r="AL167" i="46"/>
  <c r="AE167" i="46"/>
  <c r="AE166" i="46"/>
  <c r="N172" i="46"/>
  <c r="O172" i="46"/>
  <c r="P172" i="46"/>
  <c r="Q172" i="46"/>
  <c r="R172" i="46"/>
  <c r="S172" i="46"/>
  <c r="T172" i="46"/>
  <c r="M172" i="46"/>
  <c r="N169" i="46"/>
  <c r="O169" i="46"/>
  <c r="P169" i="46"/>
  <c r="Q169" i="46"/>
  <c r="R169" i="46"/>
  <c r="S169" i="46"/>
  <c r="T169" i="46"/>
  <c r="M169" i="46"/>
  <c r="N167" i="46"/>
  <c r="O167" i="46"/>
  <c r="P167" i="46"/>
  <c r="Q167" i="46"/>
  <c r="R167" i="46"/>
  <c r="S167" i="46"/>
  <c r="T167" i="46"/>
  <c r="M167" i="46"/>
  <c r="N166" i="46"/>
  <c r="O166" i="46"/>
  <c r="P166" i="46"/>
  <c r="Q166" i="46"/>
  <c r="R166" i="46"/>
  <c r="S166" i="46"/>
  <c r="T166" i="46"/>
  <c r="M166" i="46"/>
  <c r="N163" i="46"/>
  <c r="O163" i="46"/>
  <c r="P163" i="46"/>
  <c r="Q163" i="46"/>
  <c r="R163" i="46"/>
  <c r="S163" i="46"/>
  <c r="T163" i="46"/>
  <c r="M163" i="46"/>
  <c r="N160" i="46"/>
  <c r="O160" i="46"/>
  <c r="P160" i="46"/>
  <c r="Q160" i="46"/>
  <c r="R160" i="46"/>
  <c r="S160" i="46"/>
  <c r="T160" i="46"/>
  <c r="M160" i="46"/>
  <c r="AF105" i="46"/>
  <c r="AG105" i="46"/>
  <c r="AH105" i="46"/>
  <c r="AI105" i="46"/>
  <c r="AJ105" i="46"/>
  <c r="AK105" i="46"/>
  <c r="AL105" i="46"/>
  <c r="AF106" i="46"/>
  <c r="AG106" i="46"/>
  <c r="AH106" i="46"/>
  <c r="AI106" i="46"/>
  <c r="AJ106" i="46"/>
  <c r="AK106" i="46"/>
  <c r="AL106" i="46"/>
  <c r="AE106" i="46"/>
  <c r="AE105" i="46"/>
  <c r="AF102" i="46"/>
  <c r="AG102" i="46"/>
  <c r="AH102" i="46"/>
  <c r="AI102" i="46"/>
  <c r="AJ102" i="46"/>
  <c r="AK102" i="46"/>
  <c r="AL102" i="46"/>
  <c r="AE102" i="46"/>
  <c r="N102" i="46"/>
  <c r="O102" i="46"/>
  <c r="P102" i="46"/>
  <c r="Q102" i="46"/>
  <c r="R102" i="46"/>
  <c r="S102" i="46"/>
  <c r="T102" i="46"/>
  <c r="N105" i="46"/>
  <c r="O105" i="46"/>
  <c r="P105" i="46"/>
  <c r="Q105" i="46"/>
  <c r="R105" i="46"/>
  <c r="S105" i="46"/>
  <c r="T105" i="46"/>
  <c r="N106" i="46"/>
  <c r="O106" i="46"/>
  <c r="P106" i="46"/>
  <c r="Q106" i="46"/>
  <c r="R106" i="46"/>
  <c r="S106" i="46"/>
  <c r="T106" i="46"/>
  <c r="M106" i="46"/>
  <c r="M105" i="46"/>
  <c r="M102" i="46"/>
  <c r="AF50" i="46"/>
  <c r="AG50" i="46"/>
  <c r="AH50" i="46"/>
  <c r="AI50" i="46"/>
  <c r="AJ50" i="46"/>
  <c r="AK50" i="46"/>
  <c r="AL50" i="46"/>
  <c r="AE50" i="46"/>
  <c r="N50" i="46"/>
  <c r="O50" i="46"/>
  <c r="P50" i="46"/>
  <c r="Q50" i="46"/>
  <c r="R50" i="46"/>
  <c r="S50" i="46"/>
  <c r="T50" i="46"/>
  <c r="N53" i="46"/>
  <c r="O53" i="46"/>
  <c r="P53" i="46"/>
  <c r="Q53" i="46"/>
  <c r="R53" i="46"/>
  <c r="S53" i="46"/>
  <c r="T53" i="46"/>
  <c r="M53" i="46"/>
  <c r="M50" i="46"/>
  <c r="AF34" i="46"/>
  <c r="AG34" i="46"/>
  <c r="AH34" i="46"/>
  <c r="AI34" i="46"/>
  <c r="AJ34" i="46"/>
  <c r="AK34" i="46"/>
  <c r="AL34" i="46"/>
  <c r="AE34" i="46"/>
  <c r="AF31" i="46"/>
  <c r="AG31" i="46"/>
  <c r="AH31" i="46"/>
  <c r="AI31" i="46"/>
  <c r="AJ31" i="46"/>
  <c r="AK31" i="46"/>
  <c r="AL31" i="46"/>
  <c r="AE31" i="46"/>
  <c r="AF29" i="46"/>
  <c r="AG29" i="46"/>
  <c r="AH29" i="46"/>
  <c r="AI29" i="46"/>
  <c r="AJ29" i="46"/>
  <c r="AK29" i="46"/>
  <c r="AL29" i="46"/>
  <c r="AE29" i="46"/>
  <c r="AL28" i="46"/>
  <c r="AG28" i="46"/>
  <c r="AH28" i="46"/>
  <c r="AI28" i="46"/>
  <c r="AJ28" i="46"/>
  <c r="AK28" i="46"/>
  <c r="AF28" i="46"/>
  <c r="E22" i="46"/>
  <c r="F22" i="46"/>
  <c r="G22" i="46"/>
  <c r="H22" i="46"/>
  <c r="I22" i="46"/>
  <c r="J22" i="46"/>
  <c r="K22" i="46"/>
  <c r="L22" i="46"/>
  <c r="M22" i="46"/>
  <c r="N22" i="46"/>
  <c r="O22" i="46"/>
  <c r="P22" i="46"/>
  <c r="Q22" i="46"/>
  <c r="R22" i="46"/>
  <c r="S22" i="46"/>
  <c r="T22" i="46"/>
  <c r="E25" i="46"/>
  <c r="F25" i="46"/>
  <c r="G25" i="46"/>
  <c r="H25" i="46"/>
  <c r="I25" i="46"/>
  <c r="J25" i="46"/>
  <c r="K25" i="46"/>
  <c r="L25" i="46"/>
  <c r="M25" i="46"/>
  <c r="N25" i="46"/>
  <c r="O25" i="46"/>
  <c r="P25" i="46"/>
  <c r="Q25" i="46"/>
  <c r="R25" i="46"/>
  <c r="S25" i="46"/>
  <c r="T25" i="46"/>
  <c r="E28" i="46"/>
  <c r="F28" i="46"/>
  <c r="G28" i="46"/>
  <c r="H28" i="46"/>
  <c r="I28" i="46"/>
  <c r="J28" i="46"/>
  <c r="K28" i="46"/>
  <c r="L28" i="46"/>
  <c r="M28" i="46"/>
  <c r="N28" i="46"/>
  <c r="O28" i="46"/>
  <c r="P28" i="46"/>
  <c r="Q28" i="46"/>
  <c r="R28" i="46"/>
  <c r="S28" i="46"/>
  <c r="T28" i="46"/>
  <c r="E29" i="46"/>
  <c r="F29" i="46"/>
  <c r="G29" i="46"/>
  <c r="H29" i="46"/>
  <c r="I29" i="46"/>
  <c r="J29" i="46"/>
  <c r="K29" i="46"/>
  <c r="L29" i="46"/>
  <c r="M29" i="46"/>
  <c r="N29" i="46"/>
  <c r="O29" i="46"/>
  <c r="P29" i="46"/>
  <c r="Q29" i="46"/>
  <c r="R29" i="46"/>
  <c r="S29" i="46"/>
  <c r="T29" i="46"/>
  <c r="E31" i="46"/>
  <c r="F31" i="46"/>
  <c r="G31" i="46"/>
  <c r="H31" i="46"/>
  <c r="I31" i="46"/>
  <c r="J31" i="46"/>
  <c r="K31" i="46"/>
  <c r="L31" i="46"/>
  <c r="M31" i="46"/>
  <c r="N31" i="46"/>
  <c r="O31" i="46"/>
  <c r="P31" i="46"/>
  <c r="Q31" i="46"/>
  <c r="R31" i="46"/>
  <c r="S31" i="46"/>
  <c r="T31" i="46"/>
  <c r="E32" i="46"/>
  <c r="F32" i="46"/>
  <c r="G32" i="46"/>
  <c r="H32" i="46"/>
  <c r="I32" i="46"/>
  <c r="J32" i="46"/>
  <c r="K32" i="46"/>
  <c r="L32" i="46"/>
  <c r="M32" i="46"/>
  <c r="N32" i="46"/>
  <c r="O32" i="46"/>
  <c r="P32" i="46"/>
  <c r="Q32" i="46"/>
  <c r="R32" i="46"/>
  <c r="S32" i="46"/>
  <c r="T32" i="46"/>
  <c r="E34" i="46"/>
  <c r="F34" i="46"/>
  <c r="G34" i="46"/>
  <c r="H34" i="46"/>
  <c r="I34" i="46"/>
  <c r="J34" i="46"/>
  <c r="K34" i="46"/>
  <c r="L34" i="46"/>
  <c r="M34" i="46"/>
  <c r="N34" i="46"/>
  <c r="O34" i="46"/>
  <c r="P34" i="46"/>
  <c r="Q34" i="46"/>
  <c r="R34" i="46"/>
  <c r="S34" i="46"/>
  <c r="T34" i="46"/>
  <c r="E35" i="46"/>
  <c r="F35" i="46"/>
  <c r="G35" i="46"/>
  <c r="H35" i="46"/>
  <c r="I35" i="46"/>
  <c r="J35" i="46"/>
  <c r="K35" i="46"/>
  <c r="L35" i="46"/>
  <c r="M35" i="46"/>
  <c r="N35" i="46"/>
  <c r="O35" i="46"/>
  <c r="P35" i="46"/>
  <c r="Q35" i="46"/>
  <c r="R35" i="46"/>
  <c r="S35" i="46"/>
  <c r="T35" i="46"/>
  <c r="D35" i="46"/>
  <c r="D34" i="46"/>
  <c r="D32" i="46"/>
  <c r="D31" i="46"/>
  <c r="D29" i="46"/>
  <c r="D28" i="46"/>
  <c r="D25" i="46"/>
  <c r="D22" i="46"/>
  <c r="H184" i="47" l="1"/>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30" i="45" s="1"/>
  <c r="D132" i="45" s="1"/>
  <c r="M29" i="45"/>
  <c r="N29" i="45"/>
  <c r="O29" i="45"/>
  <c r="P29" i="45"/>
  <c r="D29" i="45"/>
  <c r="E22" i="45"/>
  <c r="F22" i="45"/>
  <c r="G22" i="45"/>
  <c r="H22" i="45"/>
  <c r="I22" i="45"/>
  <c r="J22" i="45"/>
  <c r="K22" i="45"/>
  <c r="L23" i="45" s="1"/>
  <c r="C131" i="45" s="1"/>
  <c r="L22" i="45"/>
  <c r="M22" i="45"/>
  <c r="N22" i="45"/>
  <c r="O22" i="45"/>
  <c r="P22" i="45"/>
  <c r="D22" i="45"/>
  <c r="AM72" i="46"/>
  <c r="AM23" i="46"/>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P23" i="45"/>
  <c r="C135" i="45" s="1"/>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O23" i="45"/>
  <c r="C134" i="45" s="1"/>
  <c r="P30" i="45"/>
  <c r="D135" i="45" s="1"/>
  <c r="O30" i="45"/>
  <c r="D134" i="45" s="1"/>
  <c r="N30" i="45"/>
  <c r="D133" i="45" s="1"/>
  <c r="L30" i="45"/>
  <c r="D131" i="45" s="1"/>
  <c r="N23" i="45"/>
  <c r="C133" i="45" s="1"/>
  <c r="M23" i="45"/>
  <c r="C132"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5" i="45" s="1"/>
  <c r="I135" i="45" s="1"/>
  <c r="P64" i="45"/>
  <c r="O71" i="45"/>
  <c r="P71" i="45"/>
  <c r="O78" i="45"/>
  <c r="P78" i="45"/>
  <c r="O85" i="45"/>
  <c r="P86" i="45" s="1"/>
  <c r="L135" i="45" s="1"/>
  <c r="P85" i="45"/>
  <c r="O92" i="45"/>
  <c r="P93" i="45" s="1"/>
  <c r="M135" i="45" s="1"/>
  <c r="P92" i="45"/>
  <c r="O99" i="45"/>
  <c r="P99" i="45"/>
  <c r="O106" i="45"/>
  <c r="P106" i="45"/>
  <c r="O113" i="45"/>
  <c r="P113" i="45"/>
  <c r="P114" i="45"/>
  <c r="P135" i="45" s="1"/>
  <c r="P17" i="45"/>
  <c r="AE1373" i="79" l="1"/>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F598" i="79" s="1"/>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77" i="79" l="1"/>
  <c r="AE782" i="79"/>
  <c r="AE784" i="79"/>
  <c r="AE789" i="79"/>
  <c r="AE781" i="79"/>
  <c r="AE788" i="79"/>
  <c r="AE787" i="79"/>
  <c r="AE786" i="79"/>
  <c r="AE785" i="79"/>
  <c r="AE783" i="79"/>
  <c r="AF785" i="79"/>
  <c r="AF786" i="79"/>
  <c r="AF787" i="79"/>
  <c r="AF788" i="79"/>
  <c r="AF781" i="79"/>
  <c r="AF782" i="79"/>
  <c r="AF783" i="79"/>
  <c r="AF784" i="79"/>
  <c r="AM425" i="46"/>
  <c r="AM424" i="46"/>
  <c r="AN425" i="46"/>
  <c r="AN424" i="46"/>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977" i="79" s="1"/>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AP960" i="79"/>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AR960" i="79"/>
  <c r="AN960" i="79"/>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P59" i="44" l="1"/>
  <c r="P58" i="44"/>
  <c r="P57" i="44"/>
  <c r="P60" i="44"/>
  <c r="P54" i="44"/>
  <c r="N58" i="44"/>
  <c r="N57" i="44"/>
  <c r="N59" i="44"/>
  <c r="N54" i="44"/>
  <c r="N60" i="44"/>
  <c r="AQ595" i="79"/>
  <c r="AQ592" i="79"/>
  <c r="AQ590" i="79"/>
  <c r="AQ593" i="79"/>
  <c r="AQ597" i="79"/>
  <c r="AQ596" i="79"/>
  <c r="AQ599" i="79"/>
  <c r="AQ598" i="79"/>
  <c r="AQ591" i="79"/>
  <c r="AQ594" i="79"/>
  <c r="AM597" i="79"/>
  <c r="AM596" i="79"/>
  <c r="AM599" i="79"/>
  <c r="AM598" i="79"/>
  <c r="AM592" i="79"/>
  <c r="AM590" i="79"/>
  <c r="AM593" i="79"/>
  <c r="AM591" i="79"/>
  <c r="AM594" i="79"/>
  <c r="AM595" i="79"/>
  <c r="AL590" i="79"/>
  <c r="AL591" i="79"/>
  <c r="AL594" i="79"/>
  <c r="AL595" i="79"/>
  <c r="AL596" i="79"/>
  <c r="AL592" i="79"/>
  <c r="AL599" i="79"/>
  <c r="AL593" i="79"/>
  <c r="AL598" i="79"/>
  <c r="AL597" i="79"/>
  <c r="AQ960" i="79"/>
  <c r="AQ977" i="79"/>
  <c r="AP598" i="79"/>
  <c r="AP592" i="79"/>
  <c r="AP597" i="79"/>
  <c r="AP590" i="79"/>
  <c r="AP596" i="79"/>
  <c r="AP594" i="79"/>
  <c r="AP599" i="79"/>
  <c r="AP591" i="79"/>
  <c r="AP595" i="79"/>
  <c r="AP593" i="79"/>
  <c r="AU553" i="46"/>
  <c r="AU552" i="46"/>
  <c r="AU555" i="46"/>
  <c r="AU554" i="46"/>
  <c r="AU551" i="46"/>
  <c r="AU550" i="46"/>
  <c r="AV550" i="46"/>
  <c r="AV552" i="46"/>
  <c r="AV555" i="46"/>
  <c r="AV551" i="46"/>
  <c r="AV554" i="46"/>
  <c r="AV553" i="46"/>
  <c r="O58" i="44"/>
  <c r="O57" i="44"/>
  <c r="O54" i="44"/>
  <c r="O59" i="44"/>
  <c r="O60" i="44"/>
  <c r="Q59" i="44"/>
  <c r="Q54" i="44"/>
  <c r="Q58" i="44"/>
  <c r="Q57" i="44"/>
  <c r="Q60" i="44"/>
  <c r="AY554" i="46"/>
  <c r="AY555" i="46"/>
  <c r="AY550" i="46"/>
  <c r="AY553" i="46"/>
  <c r="AY552" i="46"/>
  <c r="AY551" i="46"/>
  <c r="AZ551" i="46"/>
  <c r="AZ554" i="46"/>
  <c r="AZ550" i="46"/>
  <c r="AZ553" i="46"/>
  <c r="AZ552" i="46"/>
  <c r="AZ555" i="46"/>
  <c r="AR595" i="79"/>
  <c r="AR594" i="79"/>
  <c r="AR592" i="79"/>
  <c r="AR593" i="79"/>
  <c r="AR597" i="79"/>
  <c r="AR591" i="79"/>
  <c r="AR596" i="79"/>
  <c r="AR590" i="79"/>
  <c r="AR599" i="79"/>
  <c r="AR598" i="79"/>
  <c r="AO593" i="79"/>
  <c r="AO595" i="79"/>
  <c r="AO590" i="79"/>
  <c r="AO594" i="79"/>
  <c r="AO597" i="79"/>
  <c r="AO592" i="79"/>
  <c r="AO598" i="79"/>
  <c r="AO591" i="79"/>
  <c r="AO596" i="79"/>
  <c r="AO599" i="79"/>
  <c r="L57" i="44"/>
  <c r="L60" i="44"/>
  <c r="L54" i="44"/>
  <c r="L58" i="44"/>
  <c r="L59" i="44"/>
  <c r="AT550" i="46"/>
  <c r="AT553" i="46"/>
  <c r="AT552" i="46"/>
  <c r="AT555" i="46"/>
  <c r="AT551" i="46"/>
  <c r="AT554" i="46"/>
  <c r="AX551" i="46"/>
  <c r="AX554" i="46"/>
  <c r="AX550" i="46"/>
  <c r="AX553" i="46"/>
  <c r="AX552" i="46"/>
  <c r="AX555" i="46"/>
  <c r="C88" i="45"/>
  <c r="AN590" i="79"/>
  <c r="AN595" i="79"/>
  <c r="AN592" i="79"/>
  <c r="AN593" i="79"/>
  <c r="AN596" i="79"/>
  <c r="AN599" i="79"/>
  <c r="AN598" i="79"/>
  <c r="AN597" i="79"/>
  <c r="AN594" i="79"/>
  <c r="AN591" i="79"/>
  <c r="M58" i="44"/>
  <c r="M57" i="44"/>
  <c r="M54" i="44"/>
  <c r="M60" i="44"/>
  <c r="M59" i="44"/>
  <c r="K57" i="44"/>
  <c r="K58" i="44"/>
  <c r="K54" i="44"/>
  <c r="K59" i="44"/>
  <c r="K60" i="44"/>
  <c r="AW554" i="46"/>
  <c r="AW550" i="46"/>
  <c r="AW553" i="46"/>
  <c r="AW552" i="46"/>
  <c r="AW555" i="46"/>
  <c r="AW551" i="46"/>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977" i="79" s="1"/>
  <c r="AJ606" i="79"/>
  <c r="AJ1380" i="79"/>
  <c r="AJ1186" i="79"/>
  <c r="AJ1684" i="79"/>
  <c r="AJ1603" i="79"/>
  <c r="AJ1577" i="79"/>
  <c r="AJ36" i="79"/>
  <c r="AJ416" i="79"/>
  <c r="AJ598" i="79" s="1"/>
  <c r="AJ226" i="79"/>
  <c r="AI1684" i="79"/>
  <c r="AI1630" i="79"/>
  <c r="AI1577" i="79"/>
  <c r="AI1186" i="79"/>
  <c r="AI606" i="79"/>
  <c r="AI226" i="79"/>
  <c r="AI416" i="79"/>
  <c r="AI598" i="79" s="1"/>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544" i="79" s="1"/>
  <c r="AF1186" i="79"/>
  <c r="AF796" i="79"/>
  <c r="AF960" i="79" s="1"/>
  <c r="AF606" i="79"/>
  <c r="AF416" i="79"/>
  <c r="AF575" i="79" s="1"/>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960" i="79" s="1"/>
  <c r="AG416" i="79"/>
  <c r="AG36" i="79"/>
  <c r="AG991" i="79"/>
  <c r="AF991" i="79"/>
  <c r="AF1155" i="79" s="1"/>
  <c r="AJ991" i="79"/>
  <c r="AK991" i="79"/>
  <c r="AH991" i="79"/>
  <c r="AE991" i="79"/>
  <c r="AE1155" i="79" s="1"/>
  <c r="AI991"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G598" i="79" l="1"/>
  <c r="AG597" i="79"/>
  <c r="H59" i="44"/>
  <c r="H60" i="44"/>
  <c r="H57" i="44"/>
  <c r="H58" i="44"/>
  <c r="H54" i="44"/>
  <c r="H50" i="44"/>
  <c r="J54" i="44"/>
  <c r="J57" i="44"/>
  <c r="J60" i="44"/>
  <c r="J59" i="44"/>
  <c r="J58" i="44"/>
  <c r="AH598" i="79"/>
  <c r="AH597" i="79"/>
  <c r="AK596" i="79"/>
  <c r="AK593" i="79"/>
  <c r="AK599" i="79"/>
  <c r="AK595" i="79"/>
  <c r="AK598" i="79"/>
  <c r="AK594" i="79"/>
  <c r="AK597" i="79"/>
  <c r="AK590" i="79"/>
  <c r="AK592" i="79"/>
  <c r="AK591" i="79"/>
  <c r="AK960" i="79"/>
  <c r="AK977" i="79"/>
  <c r="I54" i="44"/>
  <c r="I57" i="44"/>
  <c r="I59" i="44"/>
  <c r="I58" i="44"/>
  <c r="I60" i="44"/>
  <c r="I50" i="44"/>
  <c r="AS553" i="46"/>
  <c r="AS552" i="46"/>
  <c r="AS555" i="46"/>
  <c r="AS551" i="46"/>
  <c r="AS554" i="46"/>
  <c r="AS550" i="46"/>
  <c r="AG590" i="79"/>
  <c r="AG599" i="79"/>
  <c r="AG596" i="79"/>
  <c r="AG591" i="79"/>
  <c r="AJ599" i="79"/>
  <c r="AJ597" i="79"/>
  <c r="AJ596" i="79"/>
  <c r="AJ595" i="79"/>
  <c r="AJ592" i="79"/>
  <c r="AJ594" i="79"/>
  <c r="AJ593" i="79"/>
  <c r="AJ591" i="79"/>
  <c r="AJ590" i="79"/>
  <c r="AQ555" i="46"/>
  <c r="AQ554" i="46"/>
  <c r="AQ553" i="46"/>
  <c r="AQ552" i="46"/>
  <c r="AQ551" i="46"/>
  <c r="AQ550" i="46"/>
  <c r="AP556" i="46"/>
  <c r="AQ557" i="46"/>
  <c r="AR558" i="46"/>
  <c r="AS559" i="46"/>
  <c r="AT560" i="46"/>
  <c r="AU561" i="46"/>
  <c r="AV562" i="46"/>
  <c r="AO550" i="46"/>
  <c r="AQ556" i="46"/>
  <c r="AR557" i="46"/>
  <c r="AS558" i="46"/>
  <c r="AT559" i="46"/>
  <c r="AU560" i="46"/>
  <c r="AV561" i="46"/>
  <c r="AW562" i="46"/>
  <c r="AO551" i="46"/>
  <c r="AR556" i="46"/>
  <c r="AS557" i="46"/>
  <c r="AT558" i="46"/>
  <c r="AU559" i="46"/>
  <c r="AV560" i="46"/>
  <c r="AW561" i="46"/>
  <c r="AX562" i="46"/>
  <c r="AO558" i="46"/>
  <c r="AS556" i="46"/>
  <c r="AT557" i="46"/>
  <c r="AU558" i="46"/>
  <c r="AV559" i="46"/>
  <c r="AW560" i="46"/>
  <c r="AX561" i="46"/>
  <c r="AY562" i="46"/>
  <c r="AO557" i="46"/>
  <c r="AT556" i="46"/>
  <c r="AU557" i="46"/>
  <c r="AV558" i="46"/>
  <c r="AW559" i="46"/>
  <c r="AX560" i="46"/>
  <c r="AY561" i="46"/>
  <c r="AZ562" i="46"/>
  <c r="AO556" i="46"/>
  <c r="AU556" i="46"/>
  <c r="AV557" i="46"/>
  <c r="AW558" i="46"/>
  <c r="AX559" i="46"/>
  <c r="AY560" i="46"/>
  <c r="AZ561" i="46"/>
  <c r="AO562" i="46"/>
  <c r="AO555" i="46"/>
  <c r="AV556" i="46"/>
  <c r="AW557" i="46"/>
  <c r="AX558" i="46"/>
  <c r="AY559" i="46"/>
  <c r="AZ560" i="46"/>
  <c r="AP562" i="46"/>
  <c r="AO561" i="46"/>
  <c r="AW556" i="46"/>
  <c r="AX557" i="46"/>
  <c r="AY558" i="46"/>
  <c r="AZ559" i="46"/>
  <c r="AP561" i="46"/>
  <c r="AQ562" i="46"/>
  <c r="AO560" i="46"/>
  <c r="AX556" i="46"/>
  <c r="AY557" i="46"/>
  <c r="AZ558" i="46"/>
  <c r="AP560" i="46"/>
  <c r="AQ561" i="46"/>
  <c r="AR562" i="46"/>
  <c r="AO559" i="46"/>
  <c r="AY556" i="46"/>
  <c r="AZ557" i="46"/>
  <c r="AP559" i="46"/>
  <c r="AQ560" i="46"/>
  <c r="AR561" i="46"/>
  <c r="AS562" i="46"/>
  <c r="AO554" i="46"/>
  <c r="AZ556" i="46"/>
  <c r="AP558" i="46"/>
  <c r="AQ559" i="46"/>
  <c r="AR560" i="46"/>
  <c r="AS561" i="46"/>
  <c r="AT562" i="46"/>
  <c r="AO553" i="46"/>
  <c r="AP557" i="46"/>
  <c r="AQ558" i="46"/>
  <c r="AR559" i="46"/>
  <c r="AS560" i="46"/>
  <c r="AT561" i="46"/>
  <c r="AU562" i="46"/>
  <c r="AO552" i="46"/>
  <c r="AI960" i="79"/>
  <c r="AI977" i="79"/>
  <c r="AI599" i="79"/>
  <c r="AI597" i="79"/>
  <c r="AI596" i="79"/>
  <c r="AI591" i="79"/>
  <c r="AI592" i="79"/>
  <c r="AI595" i="79"/>
  <c r="AI590" i="79"/>
  <c r="AI593" i="79"/>
  <c r="AI594" i="79"/>
  <c r="AP555" i="46"/>
  <c r="AP554" i="46"/>
  <c r="AP553" i="46"/>
  <c r="AP552" i="46"/>
  <c r="AP551" i="46"/>
  <c r="AP550" i="46"/>
  <c r="AR555" i="46"/>
  <c r="AR554" i="46"/>
  <c r="AR553" i="46"/>
  <c r="AR552" i="46"/>
  <c r="AR551" i="46"/>
  <c r="AR550" i="46"/>
  <c r="AH599" i="79"/>
  <c r="AH596" i="79"/>
  <c r="AH591" i="79"/>
  <c r="AH595" i="79"/>
  <c r="AH593" i="79"/>
  <c r="AH592" i="79"/>
  <c r="AH590" i="79"/>
  <c r="AH594"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AF1659" i="79" s="1"/>
  <c r="E57" i="44"/>
  <c r="E56" i="44"/>
  <c r="E60" i="44"/>
  <c r="AF1686" i="79" s="1"/>
  <c r="E55" i="44"/>
  <c r="E58" i="44"/>
  <c r="AF1632" i="79" s="1"/>
  <c r="E54" i="44"/>
  <c r="E53" i="44"/>
  <c r="D56" i="44"/>
  <c r="D51" i="44"/>
  <c r="D58" i="44"/>
  <c r="AE1632" i="79" s="1"/>
  <c r="D59" i="44"/>
  <c r="AE1659" i="79" s="1"/>
  <c r="D55" i="44"/>
  <c r="D57" i="44"/>
  <c r="D54" i="44"/>
  <c r="D60" i="44"/>
  <c r="AE1686" i="79" s="1"/>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AF196" i="79"/>
  <c r="E49" i="44"/>
  <c r="E51" i="44"/>
  <c r="E47" i="44"/>
  <c r="F49" i="44"/>
  <c r="F52" i="44"/>
  <c r="AG196" i="79"/>
  <c r="F47" i="44"/>
  <c r="F51" i="44"/>
  <c r="J49" i="44"/>
  <c r="J52" i="44"/>
  <c r="J48" i="44"/>
  <c r="J50" i="44"/>
  <c r="J51" i="44"/>
  <c r="J47"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53" i="79" l="1"/>
  <c r="AF1581" i="79"/>
  <c r="AF1688" i="79"/>
  <c r="AF1547" i="79"/>
  <c r="AF1557" i="79" s="1"/>
  <c r="AF768" i="79"/>
  <c r="AF1158" i="79"/>
  <c r="AF1634" i="79"/>
  <c r="AF963" i="79"/>
  <c r="AF1661" i="79"/>
  <c r="AE1634" i="79"/>
  <c r="AE1581" i="79"/>
  <c r="AE963" i="79"/>
  <c r="AE768" i="79"/>
  <c r="AE1661" i="79"/>
  <c r="AE1158" i="79"/>
  <c r="AE1688" i="79"/>
  <c r="AE1691" i="79" s="1"/>
  <c r="AE1547" i="79"/>
  <c r="AE1353"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G1668" i="79" s="1"/>
  <c r="AJ1634" i="79"/>
  <c r="AJ1661" i="79"/>
  <c r="AI1634" i="79"/>
  <c r="AI1661" i="79"/>
  <c r="AG1634" i="79"/>
  <c r="AJ1688" i="79"/>
  <c r="AJ1691" i="79" s="1"/>
  <c r="O17" i="45"/>
  <c r="N17" i="45"/>
  <c r="M17" i="45"/>
  <c r="L17" i="45"/>
  <c r="U60" i="46"/>
  <c r="U57" i="46"/>
  <c r="AF1691" i="79" l="1"/>
  <c r="AF1696" i="79"/>
  <c r="AR140" i="46"/>
  <c r="AR150" i="46"/>
  <c r="AR137" i="46"/>
  <c r="AR144" i="46"/>
  <c r="AR136" i="46"/>
  <c r="AR143" i="46"/>
  <c r="AR147" i="46"/>
  <c r="AR138" i="46"/>
  <c r="AR141" i="46"/>
  <c r="AR142" i="46"/>
  <c r="AR146" i="46"/>
  <c r="AJ1582" i="79" s="1"/>
  <c r="AR145" i="46"/>
  <c r="AJ1548" i="79" s="1"/>
  <c r="AJ1557" i="79" s="1"/>
  <c r="AR135" i="46"/>
  <c r="AR148" i="46"/>
  <c r="AR139" i="46"/>
  <c r="AR149" i="46"/>
  <c r="AJ1662" i="79" s="1"/>
  <c r="AR127" i="46"/>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66" i="79"/>
  <c r="AF1159" i="79"/>
  <c r="AF1163" i="79"/>
  <c r="AF1167" i="79"/>
  <c r="AF1164" i="79"/>
  <c r="AF1168" i="79"/>
  <c r="AF1160"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6" i="79"/>
  <c r="AJ1670" i="79"/>
  <c r="AJ1665" i="79"/>
  <c r="AJ1669" i="79"/>
  <c r="AJ1671" i="79"/>
  <c r="AJ1663" i="79"/>
  <c r="AJ1673" i="79"/>
  <c r="AJ1584" i="79"/>
  <c r="AJ1588" i="79"/>
  <c r="AJ1592" i="79"/>
  <c r="AJ1585" i="79"/>
  <c r="AJ1589" i="79"/>
  <c r="AJ1593"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54" i="79"/>
  <c r="AF1356" i="79"/>
  <c r="AF1360" i="79"/>
  <c r="AF1364" i="79"/>
  <c r="AF1357" i="79"/>
  <c r="AF1361" i="79"/>
  <c r="AF1358" i="79"/>
  <c r="AF1362" i="79"/>
  <c r="AG1663" i="79"/>
  <c r="AG1671" i="79"/>
  <c r="AG1664" i="79"/>
  <c r="AG1665" i="79"/>
  <c r="AG1669" i="79"/>
  <c r="AG1673"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P1632" i="79" l="1"/>
  <c r="AR1659" i="79"/>
  <c r="AQ1632" i="79"/>
  <c r="AR1632" i="79"/>
  <c r="AK1686" i="79"/>
  <c r="AK1702" i="79" s="1"/>
  <c r="J118" i="43" s="1"/>
  <c r="AL1686" i="79"/>
  <c r="AL1702" i="79" s="1"/>
  <c r="K118" i="43" s="1"/>
  <c r="AQ1659" i="79"/>
  <c r="AM1686" i="79"/>
  <c r="AM1702" i="79" s="1"/>
  <c r="L118" i="43" s="1"/>
  <c r="AK1659" i="79"/>
  <c r="AK1675" i="79" s="1"/>
  <c r="J114" i="43" s="1"/>
  <c r="AO1632" i="79"/>
  <c r="AO1648" i="79" s="1"/>
  <c r="N110" i="43" s="1"/>
  <c r="AN1686" i="79"/>
  <c r="AN1702" i="79" s="1"/>
  <c r="M118" i="43" s="1"/>
  <c r="AL1659" i="79"/>
  <c r="AL1675" i="79" s="1"/>
  <c r="K114" i="43" s="1"/>
  <c r="AO1686" i="79"/>
  <c r="AM1659" i="79"/>
  <c r="AK1632" i="79"/>
  <c r="AN1632" i="79"/>
  <c r="AP1686" i="79"/>
  <c r="AP1702" i="79" s="1"/>
  <c r="O118" i="43" s="1"/>
  <c r="AN1659" i="79"/>
  <c r="AN1675" i="79" s="1"/>
  <c r="M114" i="43" s="1"/>
  <c r="AL1632" i="79"/>
  <c r="AP1659" i="79"/>
  <c r="AP1675" i="79" s="1"/>
  <c r="O114" i="43" s="1"/>
  <c r="AQ1686" i="79"/>
  <c r="AQ1702" i="79" s="1"/>
  <c r="P118" i="43" s="1"/>
  <c r="AO1659" i="79"/>
  <c r="AM1632" i="79"/>
  <c r="AM1648" i="79" s="1"/>
  <c r="L110" i="43" s="1"/>
  <c r="AR1686" i="79"/>
  <c r="AH1632" i="79"/>
  <c r="AG1659" i="79"/>
  <c r="AG1632" i="79"/>
  <c r="AJ1659" i="79"/>
  <c r="AJ1632" i="79"/>
  <c r="AH1686" i="79"/>
  <c r="AH1702" i="79" s="1"/>
  <c r="G118" i="43" s="1"/>
  <c r="AI1659" i="79"/>
  <c r="AI1632" i="79"/>
  <c r="AI1648" i="79" s="1"/>
  <c r="H110" i="43" s="1"/>
  <c r="AI1686" i="79"/>
  <c r="AI1702" i="79" s="1"/>
  <c r="H118" i="43" s="1"/>
  <c r="AG1686" i="79"/>
  <c r="AG1702" i="79" s="1"/>
  <c r="F118" i="43" s="1"/>
  <c r="AH1659" i="79"/>
  <c r="AH1675" i="79" s="1"/>
  <c r="G114" i="43" s="1"/>
  <c r="AJ1686" i="79"/>
  <c r="AJ1702" i="79" s="1"/>
  <c r="I118" i="43" s="1"/>
  <c r="AF388" i="79"/>
  <c r="AF394" i="79" s="1"/>
  <c r="AF578" i="79"/>
  <c r="AF582" i="79" s="1"/>
  <c r="AF198" i="79"/>
  <c r="AF200" i="79" s="1"/>
  <c r="AN130" i="46"/>
  <c r="AN404" i="46"/>
  <c r="AN540" i="46"/>
  <c r="AN268" i="46"/>
  <c r="AN269" i="46" s="1"/>
  <c r="AL1579" i="79"/>
  <c r="AL1595" i="79" s="1"/>
  <c r="K102" i="43" s="1"/>
  <c r="AJ1545" i="79"/>
  <c r="AJ1561" i="79" s="1"/>
  <c r="I89" i="43" s="1"/>
  <c r="AN1351" i="79"/>
  <c r="AN1366" i="79" s="1"/>
  <c r="M86" i="43" s="1"/>
  <c r="AG1675" i="79"/>
  <c r="F114" i="43" s="1"/>
  <c r="AP1579" i="79"/>
  <c r="AP1595" i="79" s="1"/>
  <c r="O102" i="43" s="1"/>
  <c r="AN1545" i="79"/>
  <c r="AN1561" i="79" s="1"/>
  <c r="M89" i="43" s="1"/>
  <c r="AO1351" i="79"/>
  <c r="AO1366" i="79" s="1"/>
  <c r="N86" i="43" s="1"/>
  <c r="AQ1648" i="79"/>
  <c r="P110" i="43" s="1"/>
  <c r="AR1545" i="79"/>
  <c r="AR1561" i="79" s="1"/>
  <c r="Q89" i="43" s="1"/>
  <c r="AJ1351" i="79"/>
  <c r="AJ1366" i="79" s="1"/>
  <c r="I86" i="43" s="1"/>
  <c r="AR1351" i="79"/>
  <c r="AR1366" i="79" s="1"/>
  <c r="Q86" i="43" s="1"/>
  <c r="AE1605" i="79"/>
  <c r="AE1621" i="79" s="1"/>
  <c r="AF1351" i="79"/>
  <c r="AF1366" i="79" s="1"/>
  <c r="E86" i="43" s="1"/>
  <c r="AO1675" i="79"/>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75" i="79"/>
  <c r="E114" i="43" s="1"/>
  <c r="E115"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E1702" i="79"/>
  <c r="AR1605" i="79"/>
  <c r="AR1621" i="79" s="1"/>
  <c r="Q106" i="43" s="1"/>
  <c r="AH1648" i="79"/>
  <c r="G110" i="43" s="1"/>
  <c r="AI1675" i="79"/>
  <c r="H114" i="43" s="1"/>
  <c r="AP1351" i="79"/>
  <c r="AP1366" i="79" s="1"/>
  <c r="O86" i="43" s="1"/>
  <c r="AI1545" i="79"/>
  <c r="AI1561" i="79" s="1"/>
  <c r="H89" i="43" s="1"/>
  <c r="AK1648" i="79"/>
  <c r="J110" i="43" s="1"/>
  <c r="AN1605" i="79"/>
  <c r="AN1621" i="79" s="1"/>
  <c r="M106" i="43" s="1"/>
  <c r="AE1675" i="79"/>
  <c r="AH1351" i="79"/>
  <c r="AH1366" i="79" s="1"/>
  <c r="G86" i="43" s="1"/>
  <c r="AK1545" i="79"/>
  <c r="AK1561" i="79" s="1"/>
  <c r="J89" i="43" s="1"/>
  <c r="AJ1675" i="79"/>
  <c r="I114" i="43" s="1"/>
  <c r="AL1605" i="79"/>
  <c r="AL1621" i="79" s="1"/>
  <c r="K106" i="43" s="1"/>
  <c r="AM1351" i="79"/>
  <c r="AM1366" i="79" s="1"/>
  <c r="L86" i="43" s="1"/>
  <c r="AP1545" i="79"/>
  <c r="AP1561" i="79" s="1"/>
  <c r="O89" i="43" s="1"/>
  <c r="AF1648" i="79"/>
  <c r="E110" i="43" s="1"/>
  <c r="E111" i="43" s="1"/>
  <c r="AQ1605" i="79"/>
  <c r="AQ1621" i="79" s="1"/>
  <c r="P106" i="43" s="1"/>
  <c r="AQ1545" i="79"/>
  <c r="AQ1561" i="79" s="1"/>
  <c r="P89" i="43" s="1"/>
  <c r="AR1579" i="79"/>
  <c r="AR1595" i="79" s="1"/>
  <c r="Q102" i="43" s="1"/>
  <c r="AF1605" i="79"/>
  <c r="AF1621" i="79" s="1"/>
  <c r="E106" i="43" s="1"/>
  <c r="E107" i="43" s="1"/>
  <c r="AG1579" i="79"/>
  <c r="AG1595" i="79" s="1"/>
  <c r="F102" i="43" s="1"/>
  <c r="AL1648" i="79"/>
  <c r="AM1675" i="79"/>
  <c r="L114" i="43" s="1"/>
  <c r="AR1675" i="79"/>
  <c r="Q114" i="43" s="1"/>
  <c r="AG1605" i="79"/>
  <c r="AG1621" i="79" s="1"/>
  <c r="F106" i="43" s="1"/>
  <c r="AL1351" i="79"/>
  <c r="AL1366" i="79" s="1"/>
  <c r="K86" i="43" s="1"/>
  <c r="AO1545" i="79"/>
  <c r="AO1561" i="79" s="1"/>
  <c r="N89" i="43" s="1"/>
  <c r="AO1702" i="79"/>
  <c r="N118" i="43" s="1"/>
  <c r="AP1605" i="79"/>
  <c r="AP1621" i="79" s="1"/>
  <c r="O106" i="43" s="1"/>
  <c r="AQ1351" i="79"/>
  <c r="AQ1366" i="79" s="1"/>
  <c r="P86" i="43" s="1"/>
  <c r="AI1579" i="79"/>
  <c r="AI1595" i="79" s="1"/>
  <c r="H102" i="43" s="1"/>
  <c r="AJ1648" i="79"/>
  <c r="I110" i="43" s="1"/>
  <c r="AE1545" i="79"/>
  <c r="AE1561" i="79" s="1"/>
  <c r="AF1579" i="79"/>
  <c r="AF1595" i="79" s="1"/>
  <c r="E102" i="43" s="1"/>
  <c r="E103" i="43" s="1"/>
  <c r="AG1648" i="79"/>
  <c r="F110" i="43" s="1"/>
  <c r="AJ1605" i="79"/>
  <c r="AJ1621" i="79" s="1"/>
  <c r="I106" i="43" s="1"/>
  <c r="AK1579" i="79"/>
  <c r="AK1595" i="79" s="1"/>
  <c r="J102" i="43" s="1"/>
  <c r="AP1648" i="79"/>
  <c r="O110" i="43" s="1"/>
  <c r="AQ1675" i="79"/>
  <c r="P114" i="43" s="1"/>
  <c r="AR1702" i="79"/>
  <c r="Q118" i="43" s="1"/>
  <c r="AK1605" i="79"/>
  <c r="AK1621" i="79" s="1"/>
  <c r="J106" i="43" s="1"/>
  <c r="AE1648" i="79"/>
  <c r="AE1351" i="79"/>
  <c r="AE1366" i="79" s="1"/>
  <c r="AH1545" i="79"/>
  <c r="AH1561" i="79" s="1"/>
  <c r="G89" i="43" s="1"/>
  <c r="AM1579" i="79"/>
  <c r="AM1595" i="79" s="1"/>
  <c r="L102" i="43" s="1"/>
  <c r="AN1648" i="79"/>
  <c r="M110" i="43" s="1"/>
  <c r="AI1605" i="79"/>
  <c r="AI1621" i="79" s="1"/>
  <c r="H106" i="43" s="1"/>
  <c r="AJ1579" i="79"/>
  <c r="AJ1595" i="79" s="1"/>
  <c r="I102" i="43" s="1"/>
  <c r="AO1579" i="79"/>
  <c r="AO1595" i="79" s="1"/>
  <c r="N102" i="43" s="1"/>
  <c r="AF1702" i="79"/>
  <c r="E118" i="43" s="1"/>
  <c r="E119" i="43" s="1"/>
  <c r="AM130" i="46"/>
  <c r="AM404" i="46"/>
  <c r="AM540" i="46"/>
  <c r="AM268" i="46"/>
  <c r="AM269" i="46" s="1"/>
  <c r="K110" i="43"/>
  <c r="AE576" i="79"/>
  <c r="AF576" i="79"/>
  <c r="AF38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AQ974" i="79"/>
  <c r="P80" i="43" s="1"/>
  <c r="AK974" i="79"/>
  <c r="J80" i="43" s="1"/>
  <c r="AI974" i="79"/>
  <c r="H80" i="43" s="1"/>
  <c r="AG974" i="79"/>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8" i="47"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M83" i="43"/>
  <c r="M77" i="43"/>
  <c r="J77" i="43"/>
  <c r="P83" i="43"/>
  <c r="O77" i="43"/>
  <c r="Q77" i="43"/>
  <c r="H77" i="43"/>
  <c r="I83" i="43"/>
  <c r="Q83" i="43"/>
  <c r="G83" i="43"/>
  <c r="J83" i="43"/>
  <c r="O83" i="43"/>
  <c r="AE777" i="79"/>
  <c r="T18" i="47"/>
  <c r="P20" i="47"/>
  <c r="Q15" i="47"/>
  <c r="S23" i="47"/>
  <c r="U17" i="47"/>
  <c r="R26" i="47"/>
  <c r="AJ587" i="79"/>
  <c r="I74" i="43" s="1"/>
  <c r="AP587" i="79"/>
  <c r="O74" i="43" s="1"/>
  <c r="BA546" i="46"/>
  <c r="F140" i="43" s="1"/>
  <c r="AE581" i="79"/>
  <c r="AM545" i="46"/>
  <c r="V21" i="47"/>
  <c r="BA269" i="46"/>
  <c r="AF1170" i="79"/>
  <c r="BA131" i="46"/>
  <c r="C129" i="43" s="1"/>
  <c r="C139" i="43" s="1"/>
  <c r="BA272" i="46"/>
  <c r="D140" i="43" s="1"/>
  <c r="BA542" i="46"/>
  <c r="BA132" i="46"/>
  <c r="C140" i="43" s="1"/>
  <c r="BA544" i="46"/>
  <c r="BA270" i="46"/>
  <c r="BA543" i="46"/>
  <c r="BA541" i="46"/>
  <c r="R18" i="47"/>
  <c r="R17" i="47"/>
  <c r="R20" i="47"/>
  <c r="R21" i="47"/>
  <c r="R16" i="47"/>
  <c r="AK396" i="79"/>
  <c r="J71" i="43" s="1"/>
  <c r="R22" i="47"/>
  <c r="AI205" i="79"/>
  <c r="H68" i="43" s="1"/>
  <c r="AR587" i="79"/>
  <c r="Q74" i="43" s="1"/>
  <c r="AH205" i="79"/>
  <c r="G68" i="43" s="1"/>
  <c r="AJ396" i="79"/>
  <c r="I71" i="43" s="1"/>
  <c r="AG205" i="79"/>
  <c r="AH396" i="79"/>
  <c r="G71" i="43" s="1"/>
  <c r="R19" i="47"/>
  <c r="R24" i="47"/>
  <c r="R25" i="47"/>
  <c r="R23" i="47"/>
  <c r="R15" i="47"/>
  <c r="AM587" i="79"/>
  <c r="L74" i="43" s="1"/>
  <c r="AN587" i="79"/>
  <c r="M74" i="43" s="1"/>
  <c r="AG587" i="79"/>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AI396" i="79"/>
  <c r="H71" i="43" s="1"/>
  <c r="AF205" i="79"/>
  <c r="Q21" i="47"/>
  <c r="AI587" i="79"/>
  <c r="H74" i="43" s="1"/>
  <c r="AE579" i="79"/>
  <c r="AL396" i="79"/>
  <c r="K71" i="43" s="1"/>
  <c r="AU545" i="46"/>
  <c r="L64" i="43" s="1"/>
  <c r="AT271" i="46"/>
  <c r="K58" i="43" s="1"/>
  <c r="AF587" i="79"/>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30" i="47"/>
  <c r="M41" i="47"/>
  <c r="M33" i="47"/>
  <c r="L16" i="47"/>
  <c r="L23" i="47"/>
  <c r="L21" i="47"/>
  <c r="M16" i="47"/>
  <c r="M25" i="47"/>
  <c r="M20" i="47"/>
  <c r="L17" i="47"/>
  <c r="L20" i="47"/>
  <c r="L22" i="47"/>
  <c r="AS408" i="46"/>
  <c r="J61" i="43" s="1"/>
  <c r="AK204" i="79"/>
  <c r="J67" i="43" s="1"/>
  <c r="AN408" i="46"/>
  <c r="E61" i="43" s="1"/>
  <c r="AN271" i="46"/>
  <c r="AM408" i="46"/>
  <c r="J55" i="43"/>
  <c r="D55" i="43"/>
  <c r="D56" i="43"/>
  <c r="E55" i="43"/>
  <c r="L36" i="47" l="1"/>
  <c r="M37" i="47"/>
  <c r="M35" i="47"/>
  <c r="M39" i="47"/>
  <c r="M40" i="47"/>
  <c r="M31" i="47"/>
  <c r="M32" i="47"/>
  <c r="M36" i="47"/>
  <c r="S35" i="47"/>
  <c r="S38" i="47"/>
  <c r="S37" i="47"/>
  <c r="S33" i="47"/>
  <c r="S32" i="47"/>
  <c r="S34" i="47"/>
  <c r="S36" i="47"/>
  <c r="S31" i="47"/>
  <c r="S40" i="47"/>
  <c r="S39" i="47"/>
  <c r="S41"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K83" i="43"/>
  <c r="N83" i="43"/>
  <c r="I77" i="43"/>
  <c r="P77" i="43"/>
  <c r="N77" i="43"/>
  <c r="L83" i="43"/>
  <c r="L77" i="43"/>
  <c r="AS1161" i="79"/>
  <c r="AS1160" i="79"/>
  <c r="AS1159" i="79"/>
  <c r="AS390" i="79"/>
  <c r="S56" i="47"/>
  <c r="P39" i="47"/>
  <c r="R55" i="43"/>
  <c r="M45" i="47"/>
  <c r="V39" i="47"/>
  <c r="R30" i="47"/>
  <c r="N51" i="47"/>
  <c r="AF777" i="79"/>
  <c r="AE586" i="79"/>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AG204" i="79"/>
  <c r="AM586" i="79"/>
  <c r="L73" i="43" s="1"/>
  <c r="AH395" i="79"/>
  <c r="G70" i="43" s="1"/>
  <c r="AG586" i="79"/>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P79" i="43"/>
  <c r="Q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91" i="47" l="1"/>
  <c r="S167" i="47"/>
  <c r="S170" i="47"/>
  <c r="S173" i="47"/>
  <c r="S176" i="47"/>
  <c r="S182" i="47"/>
  <c r="S185" i="47"/>
  <c r="S188" i="47"/>
  <c r="S180" i="47"/>
  <c r="S168" i="47"/>
  <c r="S171" i="47"/>
  <c r="S165" i="47"/>
  <c r="S183" i="47"/>
  <c r="S187" i="47"/>
  <c r="S174" i="47"/>
  <c r="S190" i="47"/>
  <c r="S166" i="47"/>
  <c r="S169" i="47"/>
  <c r="S172" i="47"/>
  <c r="S189" i="47"/>
  <c r="S175" i="47"/>
  <c r="S181" i="47"/>
  <c r="S184" i="47"/>
  <c r="S186"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E32" i="43" s="1"/>
  <c r="AP1169" i="79"/>
  <c r="O82" i="43" s="1"/>
  <c r="E41" i="43" s="1"/>
  <c r="K142" i="47"/>
  <c r="K139" i="47"/>
  <c r="K144" i="47"/>
  <c r="K138" i="47"/>
  <c r="AE1169" i="79"/>
  <c r="D82" i="43" s="1"/>
  <c r="E30" i="43" s="1"/>
  <c r="E31" i="43"/>
  <c r="AJ1169" i="79"/>
  <c r="I82" i="43" s="1"/>
  <c r="E35" i="43" s="1"/>
  <c r="S157" i="47"/>
  <c r="S152" i="47"/>
  <c r="AQ1169" i="79"/>
  <c r="P82" i="43" s="1"/>
  <c r="E42" i="43" s="1"/>
  <c r="AL1169" i="79"/>
  <c r="K82" i="43" s="1"/>
  <c r="E37" i="43" s="1"/>
  <c r="AK1169" i="79"/>
  <c r="J82" i="43" s="1"/>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L175" i="47" s="1"/>
  <c r="T136" i="47"/>
  <c r="T143" i="47"/>
  <c r="T135" i="47"/>
  <c r="L139" i="47"/>
  <c r="L142" i="47"/>
  <c r="L136" i="47"/>
  <c r="AM1169" i="79"/>
  <c r="L82" i="43" s="1"/>
  <c r="E38" i="43" s="1"/>
  <c r="T145" i="47"/>
  <c r="S158" i="47"/>
  <c r="L146" i="47"/>
  <c r="S151" i="47"/>
  <c r="T141" i="47"/>
  <c r="T139" i="47"/>
  <c r="S159" i="47"/>
  <c r="L145" i="47"/>
  <c r="O139" i="47"/>
  <c r="S155" i="47"/>
  <c r="S160" i="47"/>
  <c r="AR1169" i="79"/>
  <c r="Q82" i="43" s="1"/>
  <c r="E43" i="43" s="1"/>
  <c r="AN1169"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T188" i="47" l="1"/>
  <c r="L183" i="47"/>
  <c r="P187" i="47"/>
  <c r="T182" i="47"/>
  <c r="L173" i="47"/>
  <c r="K175" i="47"/>
  <c r="P181" i="47"/>
  <c r="K166" i="47"/>
  <c r="T173" i="47"/>
  <c r="K183" i="47"/>
  <c r="I174" i="47"/>
  <c r="N165" i="47"/>
  <c r="U181" i="47"/>
  <c r="M169" i="47"/>
  <c r="P169" i="47"/>
  <c r="I172" i="47"/>
  <c r="V175" i="47"/>
  <c r="M167" i="47"/>
  <c r="N185" i="47"/>
  <c r="R180" i="47"/>
  <c r="P189" i="47"/>
  <c r="J186" i="47"/>
  <c r="O190" i="47"/>
  <c r="T166" i="47"/>
  <c r="Q176" i="47"/>
  <c r="R185" i="47"/>
  <c r="Q181" i="47"/>
  <c r="L180" i="47"/>
  <c r="I171" i="47"/>
  <c r="K182" i="47"/>
  <c r="P185" i="47"/>
  <c r="P180" i="47"/>
  <c r="O186" i="47"/>
  <c r="T189" i="47"/>
  <c r="N171" i="47"/>
  <c r="Q171" i="47"/>
  <c r="L186" i="47"/>
  <c r="J175" i="47"/>
  <c r="O188" i="47"/>
  <c r="T191" i="47"/>
  <c r="N181" i="47"/>
  <c r="R183" i="47"/>
  <c r="Q191" i="47"/>
  <c r="L190" i="47"/>
  <c r="I165" i="47"/>
  <c r="T184" i="47"/>
  <c r="U174" i="47"/>
  <c r="M180" i="47"/>
  <c r="K189" i="47"/>
  <c r="K185" i="47"/>
  <c r="I167" i="47"/>
  <c r="V171" i="47"/>
  <c r="N183" i="47"/>
  <c r="O175" i="47"/>
  <c r="T165" i="47"/>
  <c r="U170" i="47"/>
  <c r="M181" i="47"/>
  <c r="K186" i="47"/>
  <c r="N172" i="47"/>
  <c r="V186" i="47"/>
  <c r="V191" i="47"/>
  <c r="U172" i="47"/>
  <c r="M190" i="47"/>
  <c r="L181" i="47"/>
  <c r="I170" i="47"/>
  <c r="V169" i="47"/>
  <c r="N166" i="47"/>
  <c r="K165" i="47"/>
  <c r="P183" i="47"/>
  <c r="J190" i="47"/>
  <c r="O185" i="47"/>
  <c r="N190" i="47"/>
  <c r="R176" i="47"/>
  <c r="Q172" i="47"/>
  <c r="L187" i="47"/>
  <c r="M176" i="47"/>
  <c r="K173" i="47"/>
  <c r="P176" i="47"/>
  <c r="J189" i="47"/>
  <c r="V170" i="47"/>
  <c r="N187" i="47"/>
  <c r="R169" i="47"/>
  <c r="Q180" i="47"/>
  <c r="J169" i="47"/>
  <c r="O183" i="47"/>
  <c r="N189" i="47"/>
  <c r="R174" i="47"/>
  <c r="Q170" i="47"/>
  <c r="L185" i="47"/>
  <c r="O173" i="47"/>
  <c r="T175" i="47"/>
  <c r="U168" i="47"/>
  <c r="M187" i="47"/>
  <c r="Q190" i="47"/>
  <c r="L174" i="47"/>
  <c r="I185" i="47"/>
  <c r="V180" i="47"/>
  <c r="J184" i="47"/>
  <c r="O169" i="47"/>
  <c r="T171" i="47"/>
  <c r="U185" i="47"/>
  <c r="I188" i="47"/>
  <c r="Q183" i="47"/>
  <c r="L167" i="47"/>
  <c r="I181" i="47"/>
  <c r="O171" i="47"/>
  <c r="U171" i="47"/>
  <c r="U166" i="47"/>
  <c r="M185" i="47"/>
  <c r="Q188" i="47"/>
  <c r="L172" i="47"/>
  <c r="I186" i="47"/>
  <c r="V190" i="47"/>
  <c r="R175" i="47"/>
  <c r="M174" i="47"/>
  <c r="K171" i="47"/>
  <c r="P174" i="47"/>
  <c r="J172" i="47"/>
  <c r="V183" i="47"/>
  <c r="P165" i="47"/>
  <c r="R170" i="47"/>
  <c r="Q166" i="47"/>
  <c r="U182" i="47"/>
  <c r="M170" i="47"/>
  <c r="K167" i="47"/>
  <c r="P170" i="47"/>
  <c r="Q189" i="47"/>
  <c r="R186" i="47"/>
  <c r="V173" i="47"/>
  <c r="N184" i="47"/>
  <c r="L184" i="47"/>
  <c r="M172" i="47"/>
  <c r="N182" i="47"/>
  <c r="P172" i="47"/>
  <c r="J174" i="47"/>
  <c r="V181" i="47"/>
  <c r="N173" i="47"/>
  <c r="R168" i="47"/>
  <c r="J171" i="47"/>
  <c r="J181" i="47"/>
  <c r="O167" i="47"/>
  <c r="T169" i="47"/>
  <c r="U190" i="47"/>
  <c r="R187" i="47"/>
  <c r="Q184" i="47"/>
  <c r="O181" i="47"/>
  <c r="I176" i="47"/>
  <c r="V187" i="47"/>
  <c r="P188" i="47"/>
  <c r="J166" i="47"/>
  <c r="O189" i="47"/>
  <c r="T180" i="47"/>
  <c r="P191" i="47"/>
  <c r="N191" i="47"/>
  <c r="R181" i="47"/>
  <c r="Q174" i="47"/>
  <c r="L188" i="47"/>
  <c r="M182" i="47"/>
  <c r="J182" i="47"/>
  <c r="O180" i="47"/>
  <c r="T167" i="47"/>
  <c r="U188" i="47"/>
  <c r="R188" i="47"/>
  <c r="Q182" i="47"/>
  <c r="L166" i="47"/>
  <c r="I166" i="47"/>
  <c r="T186" i="47"/>
  <c r="U165" i="47"/>
  <c r="M168" i="47"/>
  <c r="K180" i="47"/>
  <c r="P168" i="47"/>
  <c r="I191" i="47"/>
  <c r="V174" i="47"/>
  <c r="N168" i="47"/>
  <c r="R191" i="47"/>
  <c r="T183" i="47"/>
  <c r="U173" i="47"/>
  <c r="M191" i="47"/>
  <c r="K188" i="47"/>
  <c r="I190" i="47"/>
  <c r="L176" i="47"/>
  <c r="I173" i="47"/>
  <c r="V167" i="47"/>
  <c r="U184" i="47"/>
  <c r="U175" i="47"/>
  <c r="M166" i="47"/>
  <c r="K190" i="47"/>
  <c r="P166" i="47"/>
  <c r="I182" i="47"/>
  <c r="V172" i="47"/>
  <c r="N176" i="47"/>
  <c r="K184" i="47"/>
  <c r="P186" i="47"/>
  <c r="J176" i="47"/>
  <c r="O187" i="47"/>
  <c r="T190" i="47"/>
  <c r="N175" i="47"/>
  <c r="R182" i="47"/>
  <c r="Q175" i="47"/>
  <c r="L189" i="47"/>
  <c r="I180" i="47"/>
  <c r="K176" i="47"/>
  <c r="P182" i="47"/>
  <c r="J173" i="47"/>
  <c r="O184" i="47"/>
  <c r="K181" i="47"/>
  <c r="N180" i="47"/>
  <c r="R172" i="47"/>
  <c r="Q168" i="47"/>
  <c r="T185" i="47"/>
  <c r="P184" i="47"/>
  <c r="J167" i="47"/>
  <c r="O191" i="47"/>
  <c r="N170" i="47"/>
  <c r="N174" i="47"/>
  <c r="R165" i="47"/>
  <c r="Q173" i="47"/>
  <c r="L182" i="47"/>
  <c r="O176" i="47"/>
  <c r="T181" i="47"/>
  <c r="K169" i="47"/>
  <c r="M189" i="47"/>
  <c r="K187" i="47"/>
  <c r="L165" i="47"/>
  <c r="I168" i="47"/>
  <c r="V168" i="47"/>
  <c r="R190" i="47"/>
  <c r="O172" i="47"/>
  <c r="T174" i="47"/>
  <c r="U167" i="47"/>
  <c r="M186" i="47"/>
  <c r="U187" i="47"/>
  <c r="Q186" i="47"/>
  <c r="L170" i="47"/>
  <c r="I175" i="47"/>
  <c r="V188" i="47"/>
  <c r="O174" i="47"/>
  <c r="T176" i="47"/>
  <c r="U169" i="47"/>
  <c r="M188" i="47"/>
  <c r="M183" i="47"/>
  <c r="I189" i="47"/>
  <c r="V166" i="47"/>
  <c r="M165" i="47"/>
  <c r="K174" i="47"/>
  <c r="I187" i="47"/>
  <c r="J168" i="47"/>
  <c r="O182" i="47"/>
  <c r="N169" i="47"/>
  <c r="R173" i="47"/>
  <c r="Q169" i="47"/>
  <c r="U186" i="47"/>
  <c r="M173" i="47"/>
  <c r="K170" i="47"/>
  <c r="P173" i="47"/>
  <c r="J185" i="47"/>
  <c r="V182" i="47"/>
  <c r="E33" i="43"/>
  <c r="E44" i="43" s="1"/>
  <c r="L168" i="47"/>
  <c r="V176" i="47"/>
  <c r="N167" i="47"/>
  <c r="R166" i="47"/>
  <c r="M175" i="47"/>
  <c r="K172" i="47"/>
  <c r="P175" i="47"/>
  <c r="J170" i="47"/>
  <c r="V185" i="47"/>
  <c r="N188" i="47"/>
  <c r="R171" i="47"/>
  <c r="Q167" i="47"/>
  <c r="J191" i="47"/>
  <c r="O170" i="47"/>
  <c r="T172" i="47"/>
  <c r="U180" i="47"/>
  <c r="M184" i="47"/>
  <c r="Q187" i="47"/>
  <c r="L171" i="47"/>
  <c r="I184" i="47"/>
  <c r="V189" i="47"/>
  <c r="P190" i="47"/>
  <c r="J188" i="47"/>
  <c r="O166" i="47"/>
  <c r="T168" i="47"/>
  <c r="U189" i="47"/>
  <c r="J187" i="47"/>
  <c r="R184" i="47"/>
  <c r="Q165" i="47"/>
  <c r="L191" i="47"/>
  <c r="I183" i="47"/>
  <c r="J180" i="47"/>
  <c r="O168" i="47"/>
  <c r="T170" i="47"/>
  <c r="U191" i="47"/>
  <c r="R189" i="47"/>
  <c r="Q185" i="47"/>
  <c r="L169" i="47"/>
  <c r="I169" i="47"/>
  <c r="V184" i="47"/>
  <c r="U183" i="47"/>
  <c r="M171" i="47"/>
  <c r="K168" i="47"/>
  <c r="P171" i="47"/>
  <c r="J183" i="47"/>
  <c r="V165" i="47"/>
  <c r="N186" i="47"/>
  <c r="R167" i="47"/>
  <c r="T187" i="47"/>
  <c r="U176" i="47"/>
  <c r="J165" i="47"/>
  <c r="K191" i="47"/>
  <c r="P167" i="47"/>
  <c r="O165"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165" i="47" l="1"/>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<sst xmlns="http://schemas.openxmlformats.org/spreadsheetml/2006/main" count="4561" uniqueCount="1064">
  <si>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</si>
  <si>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</si>
  <si>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</si>
  <si>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</si>
  <si>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</si>
  <si>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</si>
  <si>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</si>
  <si>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</si>
  <si>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</si>
  <si>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</si>
  <si>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</si>
  <si>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</si>
  <si>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</si>
  <si>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</si>
  <si>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</si>
  <si>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</si>
  <si>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</si>
  <si>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</si>
  <si>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</si>
  <si>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</si>
  <si>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</si>
  <si>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</si>
  <si>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</si>
  <si>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</si>
  <si>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</si>
  <si>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</si>
  <si>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</si>
  <si>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</si>
  <si>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</si>
  <si>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</si>
  <si>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</si>
  <si>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</si>
  <si>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</si>
  <si>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</si>
  <si>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</si>
  <si>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</si>
  <si>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</si>
  <si>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</si>
  <si>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</si>
  <si>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</si>
  <si>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</si>
  <si>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</si>
  <si>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</si>
  <si>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</si>
  <si>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</si>
  <si>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</si>
  <si>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</si>
  <si>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</si>
  <si>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</si>
  <si>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</si>
  <si>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</si>
  <si>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</si>
  <si>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</si>
  <si>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</si>
  <si>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</si>
  <si>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</si>
  <si>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</si>
  <si>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</si>
  <si>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</si>
  <si>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</si>
  <si>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</si>
  <si>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</si>
  <si>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</si>
  <si>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</si>
  <si>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</si>
  <si>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</si>
  <si>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</si>
  <si>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</si>
  <si>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</si>
  <si>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</si>
  <si>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</si>
  <si>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</si>
  <si>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</si>
  <si>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</si>
  <si>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</si>
  <si>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</si>
  <si>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</si>
  <si>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</si>
  <si>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</si>
  <si>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</si>
  <si>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</si>
  <si>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</si>
  <si>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</si>
  <si>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</si>
  <si>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</si>
  <si>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</si>
  <si>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</si>
  <si>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</si>
  <si>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</si>
  <si>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</si>
  <si>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</si>
  <si>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</si>
  <si>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</si>
  <si>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</si>
  <si>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</si>
  <si>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</si>
  <si>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</si>
  <si>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</si>
  <si>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</si>
  <si>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</si>
  <si>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</si>
  <si>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</si>
  <si>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</si>
  <si>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</si>
  <si>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</si>
  <si>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</si>
  <si>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</si>
  <si>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</si>
  <si>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</si>
  <si>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</si>
  <si>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</si>
  <si>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</si>
  <si>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</si>
  <si>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</si>
  <si>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</si>
  <si>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</si>
  <si>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</si>
  <si>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</si>
  <si>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</si>
  <si>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</si>
  <si>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</si>
  <si>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</si>
  <si>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</si>
  <si>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</si>
  <si>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</si>
  <si>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</si>
  <si>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</si>
  <si>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</si>
  <si>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</si>
  <si>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</si>
  <si>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</si>
  <si>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</si>
  <si>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</si>
  <si>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</si>
  <si>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</si>
  <si>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</si>
  <si>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</si>
  <si>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</si>
  <si>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</si>
  <si>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</si>
  <si>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</si>
  <si>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</si>
  <si>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</si>
  <si>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</si>
  <si>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</si>
  <si>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</si>
  <si>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</si>
  <si>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</si>
  <si>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</si>
  <si>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</si>
  <si>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</si>
  <si>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</si>
  <si>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</si>
  <si>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</si>
  <si>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</si>
  <si>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</si>
  <si>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</si>
  <si>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</si>
  <si>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</si>
  <si>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</si>
  <si>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</si>
  <si>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</si>
  <si>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</si>
  <si>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</si>
  <si>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</si>
  <si>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</si>
  <si>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</si>
  <si>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</si>
  <si>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</si>
  <si>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</si>
  <si>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</si>
  <si>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</si>
  <si>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</si>
  <si>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</si>
  <si>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</si>
  <si>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</si>
  <si>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</si>
  <si>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</si>
  <si>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</si>
  <si>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</si>
  <si>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</si>
  <si>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</si>
  <si>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</si>
  <si>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</si>
  <si>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</si>
  <si>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</si>
  <si>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</si>
  <si>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</si>
  <si>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</si>
  <si>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</si>
  <si>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</si>
  <si>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</si>
  <si>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</si>
  <si>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</si>
  <si>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</si>
  <si>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</si>
  <si>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</si>
  <si>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</si>
  <si>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</si>
  <si>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</si>
  <si>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</si>
  <si>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</si>
  <si>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</si>
  <si>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</si>
  <si>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</si>
  <si>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</si>
  <si>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</si>
  <si>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</si>
  <si>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</si>
  <si>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</si>
  <si>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</si>
  <si>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</si>
  <si>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</si>
  <si>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</si>
  <si>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</si>
  <si>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</si>
  <si>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</si>
  <si>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</si>
  <si>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</si>
  <si>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</si>
  <si>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</si>
  <si>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</si>
  <si>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</si>
  <si>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</si>
  <si>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</si>
  <si>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</si>
  <si>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</si>
  <si>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</si>
  <si>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</si>
  <si>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</si>
  <si>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</si>
  <si>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</si>
  <si>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</si>
  <si>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</si>
  <si>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</si>
  <si>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</si>
  <si>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</si>
  <si>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</si>
  <si>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</si>
  <si>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</si>
  <si>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</si>
  <si>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</si>
  <si>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</si>
  <si>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</si>
  <si>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</si>
  <si>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</si>
  <si>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</si>
  <si>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</si>
  <si>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</si>
  <si>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</si>
  <si>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</si>
  <si>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</si>
  <si>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</si>
  <si>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</si>
  <si>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</si>
  <si>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</si>
  <si>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</si>
  <si>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</si>
  <si>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</si>
  <si>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</si>
  <si>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</si>
  <si>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</si>
  <si>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</si>
  <si>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</si>
  <si>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</si>
  <si>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</si>
  <si>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</si>
  <si>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</si>
  <si>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</si>
  <si>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</si>
  <si>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</si>
  <si>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</si>
  <si>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</si>
  <si>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</si>
  <si>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</si>
  <si>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</si>
  <si>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</si>
  <si>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</si>
  <si>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</si>
  <si>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</si>
  <si>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</si>
  <si>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</si>
  <si>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</si>
  <si>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</si>
  <si>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</si>
  <si>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</si>
  <si>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</si>
  <si>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</si>
  <si>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</si>
  <si>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</si>
  <si>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</si>
  <si>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</si>
  <si>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</si>
  <si>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</si>
  <si>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</si>
  <si>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</si>
  <si>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</si>
  <si>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</si>
  <si>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</si>
  <si>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</si>
  <si>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</si>
  <si>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</si>
  <si>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</si>
  <si>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</si>
  <si>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</si>
  <si>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</si>
  <si>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</si>
  <si>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</si>
  <si>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</si>
  <si>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</si>
  <si>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</si>
  <si>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</si>
  <si>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</si>
  <si>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</si>
  <si>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</si>
  <si>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</si>
  <si>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</si>
  <si>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</si>
  <si>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</si>
  <si>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</si>
  <si>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</si>
  <si>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</si>
  <si>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</si>
  <si>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</si>
  <si>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</si>
  <si>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</si>
  <si>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</si>
  <si>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</si>
  <si>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</si>
  <si>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</si>
  <si>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</si>
  <si>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</si>
  <si>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</si>
  <si>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</si>
  <si>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</si>
  <si>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</si>
  <si>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</si>
  <si>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</si>
  <si>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</si>
  <si>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</si>
  <si>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</si>
  <si>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</si>
  <si>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</si>
  <si>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</si>
  <si>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</si>
  <si>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</si>
  <si>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</si>
  <si>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</si>
  <si>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</si>
  <si>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</si>
  <si>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</si>
  <si>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</si>
  <si>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</si>
  <si>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</si>
  <si>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</si>
  <si>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</si>
  <si>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</si>
  <si>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</si>
  <si>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</si>
  <si>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</si>
  <si>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</si>
  <si>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</si>
  <si>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</si>
  <si>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</si>
  <si>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</si>
  <si>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</si>
  <si>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</si>
  <si>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</si>
  <si>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</si>
  <si>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</si>
  <si>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</si>
  <si>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</si>
  <si>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</si>
  <si>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</si>
  <si>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</si>
  <si>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</si>
  <si>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</si>
  <si>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</si>
  <si>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</si>
  <si>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</si>
  <si>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</si>
  <si>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</si>
  <si>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</si>
  <si>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</si>
  <si>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</si>
  <si>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</si>
  <si>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</si>
  <si>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</si>
  <si>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</si>
  <si>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</si>
  <si>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</si>
  <si>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</si>
  <si>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</si>
  <si>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</si>
  <si>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</si>
  <si>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</si>
  <si>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</si>
  <si>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</si>
  <si>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</si>
  <si>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</si>
  <si>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</si>
  <si>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</si>
  <si>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</si>
  <si>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</si>
  <si>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</si>
  <si>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</si>
  <si>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</si>
  <si>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</si>
  <si>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</si>
  <si>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</si>
  <si>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</si>
  <si>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</si>
  <si>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</si>
  <si>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</si>
  <si>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</si>
  <si>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</si>
  <si>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</si>
  <si>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</si>
  <si>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</si>
  <si>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</si>
  <si>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</si>
  <si>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</si>
  <si>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</si>
  <si>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</si>
  <si>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</si>
  <si>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</si>
  <si>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</si>
  <si>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</si>
  <si>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</si>
  <si>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</si>
  <si>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</si>
  <si>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</si>
  <si>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</si>
  <si>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</si>
  <si>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</si>
  <si>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</si>
  <si>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</si>
  <si>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</si>
  <si>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</si>
  <si>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</si>
  <si>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</si>
  <si>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</si>
  <si>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</si>
  <si>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</si>
  <si>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</si>
  <si>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</si>
  <si>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</si>
  <si>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</si>
  <si>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</si>
  <si>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</si>
  <si>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</si>
  <si>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</si>
  <si>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</si>
  <si>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</si>
  <si>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</si>
  <si>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</si>
  <si>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</si>
  <si>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</si>
  <si>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</si>
  <si>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</si>
  <si>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</si>
  <si>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</si>
  <si>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</si>
  <si>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</si>
  <si>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</si>
  <si>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</si>
  <si>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</si>
  <si>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</si>
  <si>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</si>
  <si>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</si>
  <si>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</si>
  <si>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</si>
  <si>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</si>
  <si>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</si>
  <si>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</si>
  <si>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</si>
  <si>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</si>
  <si>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</si>
  <si>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</si>
  <si>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</si>
  <si>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</si>
  <si>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</si>
  <si>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</si>
  <si>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</si>
  <si>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</si>
  <si>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</si>
  <si>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</si>
  <si>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</si>
  <si>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</si>
  <si>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</si>
  <si>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</si>
  <si>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</si>
  <si>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</si>
  <si>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</si>
  <si>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</si>
  <si>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</si>
  <si>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</si>
  <si>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</si>
  <si>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</si>
  <si>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</si>
  <si>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</si>
  <si>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</si>
  <si>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</si>
  <si>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</si>
  <si>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</si>
  <si>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</si>
  <si>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</si>
  <si>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</si>
  <si>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</si>
  <si>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</si>
  <si>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</si>
  <si>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</si>
  <si>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</si>
  <si>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</si>
  <si>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</si>
  <si>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</si>
  <si>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</si>
  <si>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</si>
  <si>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</si>
  <si>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</si>
  <si>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</si>
  <si>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</si>
  <si>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</si>
  <si>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</si>
  <si>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</si>
  <si>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</si>
  <si>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</si>
  <si>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</si>
  <si>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</si>
  <si>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</si>
  <si>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</si>
  <si>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</si>
  <si>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</si>
  <si>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</si>
  <si>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</si>
  <si>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</si>
  <si>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</si>
  <si>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</si>
  <si>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</si>
  <si>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</si>
  <si>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</si>
  <si>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</si>
  <si>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</si>
  <si>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</si>
  <si>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</si>
  <si>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</si>
  <si>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</si>
  <si>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</si>
  <si>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</si>
  <si>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</si>
  <si>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</si>
  <si>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</si>
  <si>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</si>
  <si>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</si>
  <si>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</si>
  <si>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</si>
  <si>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</si>
  <si>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</si>
  <si>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</si>
  <si>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</si>
  <si>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</si>
  <si>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</si>
  <si>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</si>
  <si>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</si>
  <si>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</si>
  <si>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</si>
  <si>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</si>
  <si>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</si>
  <si>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</si>
  <si>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</si>
  <si>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</si>
  <si>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</si>
  <si>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</si>
  <si>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</si>
  <si>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</si>
  <si>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</si>
  <si>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</si>
  <si>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</si>
  <si>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</si>
  <si>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</si>
  <si>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</si>
  <si>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</si>
  <si>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</si>
  <si>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</si>
  <si>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</si>
  <si>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</si>
  <si>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</si>
  <si>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</si>
  <si>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</si>
  <si>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</si>
  <si>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</si>
  <si>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</si>
  <si>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</si>
  <si>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</si>
  <si>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</si>
  <si>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</si>
  <si>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</si>
  <si>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</si>
  <si>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</si>
  <si>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</si>
  <si>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</si>
  <si>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</si>
  <si>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</si>
  <si>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</si>
  <si>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</si>
  <si>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</si>
  <si>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</si>
  <si>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</si>
  <si>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</si>
  <si>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</si>
  <si>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</si>
  <si>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</si>
  <si>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</si>
  <si>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</si>
  <si>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</si>
  <si>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</si>
  <si>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</si>
  <si>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</si>
  <si>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</si>
  <si>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</si>
  <si>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</si>
  <si>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</si>
  <si>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</si>
  <si>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</si>
  <si>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</si>
  <si>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</si>
  <si>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</si>
  <si>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</si>
  <si>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</si>
  <si>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</si>
  <si>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</si>
  <si>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</si>
  <si>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</si>
  <si>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</si>
  <si>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</si>
  <si>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</si>
  <si>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</si>
  <si>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</si>
  <si>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</si>
  <si>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</si>
  <si>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</si>
  <si>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</si>
  <si>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</si>
  <si>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</si>
  <si>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</si>
  <si>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</si>
  <si>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</si>
  <si>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</si>
  <si>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</si>
  <si>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</si>
  <si>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</si>
  <si>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</si>
  <si>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</si>
  <si>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</si>
  <si>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</si>
  <si>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</si>
  <si>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</si>
  <si>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</si>
  <si>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</si>
  <si>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</si>
  <si>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</si>
  <si>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</si>
  <si>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</si>
  <si>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</si>
  <si>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</si>
  <si>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</si>
  <si>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</si>
  <si>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</si>
  <si>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</si>
  <si>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</si>
  <si>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</si>
  <si>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</si>
  <si>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</si>
  <si>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</si>
  <si>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</si>
  <si>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</si>
  <si>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</si>
  <si>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</si>
  <si>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</si>
  <si>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</si>
  <si>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</si>
  <si>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</si>
  <si>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</si>
  <si>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</si>
  <si>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</si>
  <si>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</si>
  <si>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</si>
  <si>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</si>
  <si>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</si>
  <si>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</si>
  <si>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</si>
  <si>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</si>
  <si>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</si>
  <si>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</si>
  <si>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</si>
  <si>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</si>
  <si>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</si>
  <si>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</si>
  <si>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</si>
  <si>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</si>
  <si>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</si>
  <si>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</si>
  <si>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</si>
  <si>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</si>
  <si>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</si>
  <si>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</si>
  <si>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</si>
  <si>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</si>
  <si>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</si>
  <si>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</si>
  <si>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</si>
  <si>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</si>
  <si>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</si>
  <si>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</si>
  <si>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</si>
  <si>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</si>
  <si>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</si>
  <si>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</si>
  <si>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</si>
  <si>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</si>
  <si>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</si>
  <si>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</si>
  <si>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</si>
  <si>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</si>
  <si>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</si>
  <si>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</si>
  <si>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</si>
  <si>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</si>
  <si>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</si>
  <si>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</si>
  <si>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</si>
  <si>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</si>
  <si>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</si>
  <si>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</si>
  <si>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</si>
  <si>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</si>
  <si>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</si>
  <si>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</si>
  <si>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</si>
  <si>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</si>
  <si>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</si>
  <si>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</si>
  <si>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</si>
  <si>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</si>
  <si>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</si>
  <si>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</si>
  <si>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</si>
  <si>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</si>
  <si>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</si>
  <si>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</si>
  <si>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</si>
  <si>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</si>
  <si>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</si>
  <si>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</si>
  <si>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</si>
  <si>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</si>
  <si>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</si>
  <si>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</si>
  <si>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</si>
  <si>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</si>
  <si>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</si>
  <si>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</si>
  <si>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</si>
  <si>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</si>
  <si>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</si>
  <si>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</si>
  <si>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</si>
  <si>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</si>
  <si>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</si>
  <si>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</si>
  <si>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</si>
  <si>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</si>
  <si>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</si>
  <si>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</si>
  <si>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</si>
  <si>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</si>
  <si>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</si>
  <si>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</si>
  <si>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</si>
  <si>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</si>
  <si>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</si>
  <si>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</si>
  <si>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</si>
  <si>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</si>
  <si>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</si>
  <si>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</si>
  <si>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</si>
  <si>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</si>
  <si>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</si>
  <si>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</si>
  <si>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</si>
  <si>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</si>
  <si>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</si>
  <si>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</si>
  <si>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</si>
  <si>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</si>
  <si>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</si>
  <si>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</si>
  <si>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</si>
  <si>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</si>
  <si>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</si>
  <si>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</si>
  <si>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</si>
  <si>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</si>
  <si>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</si>
  <si>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</si>
  <si>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</si>
  <si>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</si>
  <si>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</si>
  <si>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</si>
  <si>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</si>
  <si>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</si>
  <si>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</si>
  <si>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</si>
  <si>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</si>
  <si>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</si>
  <si>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</si>
  <si>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</si>
  <si>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</si>
  <si>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</si>
  <si>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</si>
  <si>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</si>
  <si>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</si>
  <si>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</si>
  <si>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</si>
  <si>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</si>
  <si>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</si>
  <si>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</si>
  <si>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</si>
  <si>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</si>
  <si>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</si>
  <si>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</si>
  <si>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</si>
  <si>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</si>
  <si>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</si>
  <si>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</si>
  <si>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</si>
  <si>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</si>
  <si>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</si>
  <si>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</si>
  <si>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</si>
  <si>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</si>
  <si>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</si>
  <si>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</si>
  <si>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</si>
  <si>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</si>
  <si>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</si>
  <si>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</si>
  <si>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</si>
  <si>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</si>
  <si>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</si>
  <si>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</si>
  <si>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</si>
  <si>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</si>
  <si>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</si>
  <si>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</si>
  <si>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</si>
  <si>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</si>
  <si>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</si>
  <si>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</si>
  <si>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</si>
  <si>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</si>
  <si>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</si>
  <si>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</si>
  <si>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</si>
  <si>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</si>
  <si>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</si>
  <si>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</si>
  <si>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</si>
  <si>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</si>
  <si>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</si>
  <si>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</si>
  <si>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</si>
  <si>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</si>
  <si>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</si>
  <si>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</si>
  <si>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</si>
  <si>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</si>
  <si>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</si>
  <si>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</si>
  <si>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</si>
  <si>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</si>
  <si>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</si>
  <si>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</si>
  <si>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</si>
  <si>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</si>
  <si>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</si>
  <si>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</si>
  <si>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</si>
  <si>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</si>
  <si>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</si>
  <si>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</si>
  <si>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</si>
  <si>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</si>
  <si>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</si>
  <si>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</si>
  <si>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</si>
  <si>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</si>
  <si>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</si>
  <si>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</si>
  <si>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</si>
  <si>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</si>
  <si>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</si>
  <si>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</si>
  <si>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</si>
  <si>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</si>
  <si>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</si>
  <si>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</si>
  <si>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</si>
  <si>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</si>
  <si>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</si>
  <si>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</si>
  <si>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</si>
  <si>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</si>
  <si>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</si>
  <si>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</si>
  <si>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</si>
  <si>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</si>
  <si>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</si>
  <si>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</si>
  <si>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</si>
  <si>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</si>
  <si>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</si>
  <si>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</si>
  <si>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</si>
  <si>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</si>
  <si>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</si>
  <si>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</si>
  <si>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</si>
  <si>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</si>
  <si>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</si>
  <si>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</si>
  <si>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</si>
  <si>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</si>
  <si>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</si>
  <si>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</si>
  <si>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</si>
  <si>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</si>
  <si>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</si>
  <si>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</si>
  <si>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</si>
  <si>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</si>
  <si>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</si>
  <si>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</si>
  <si>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</si>
  <si>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</si>
  <si>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</si>
  <si>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</si>
  <si>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</si>
  <si>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</si>
  <si>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</si>
  <si>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</si>
  <si>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</si>
  <si>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</si>
  <si>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</si>
  <si>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</si>
  <si>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</si>
  <si>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</si>
  <si>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</si>
  <si>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</si>
  <si>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</si>
  <si>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</si>
  <si>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</si>
  <si>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</si>
  <si>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</si>
  <si>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</si>
  <si>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</si>
  <si>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</si>
  <si>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</si>
  <si>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</si>
  <si>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</si>
  <si>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</si>
  <si>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</si>
  <si>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</si>
  <si>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</si>
  <si>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</si>
  <si>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</si>
  <si>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</si>
  <si>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</si>
  <si>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</si>
  <si>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</si>
  <si>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</si>
  <si>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</si>
  <si>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</si>
  <si>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</si>
  <si>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</si>
  <si>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</si>
  <si>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</si>
  <si>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</si>
  <si>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</si>
  <si>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</si>
  <si>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</si>
  <si>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</si>
  <si>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</si>
  <si>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</si>
  <si>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</si>
  <si>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</si>
  <si>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</si>
  <si>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</si>
  <si>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</si>
  <si>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</si>
  <si>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</si>
  <si>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</si>
  <si>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</si>
  <si>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</si>
  <si>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</si>
  <si>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</si>
  <si>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</si>
  <si>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</si>
  <si>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</si>
  <si>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</si>
  <si>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</si>
  <si>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EB-2021-0027</t>
  </si>
  <si>
    <t>2022 COS Application</t>
  </si>
  <si>
    <t>2015-2020</t>
  </si>
  <si>
    <t>EB-2022-0035</t>
  </si>
  <si>
    <t>2023 IRM Application</t>
  </si>
  <si>
    <t>2021-2027</t>
  </si>
  <si>
    <t>GS 50 - 4,999 kW</t>
  </si>
  <si>
    <t>2016 (Full Year)</t>
  </si>
  <si>
    <t>2016 Settlement Agreement, p. 23</t>
  </si>
  <si>
    <t>EB-2009-0198</t>
  </si>
  <si>
    <t>EB-2010-0129</t>
  </si>
  <si>
    <t>EB-2011-0273</t>
  </si>
  <si>
    <t>EB-2012-0127</t>
  </si>
  <si>
    <t>EB-2013-0132</t>
  </si>
  <si>
    <t>EB-2014-0076</t>
  </si>
  <si>
    <t>EB-2015-0072</t>
  </si>
  <si>
    <t>EB-2016-0073</t>
  </si>
  <si>
    <t>EB-2017-0043</t>
  </si>
  <si>
    <t>EB-2018-0035</t>
  </si>
  <si>
    <t>EB-2019-0038</t>
  </si>
  <si>
    <t>EB-2020-0025</t>
  </si>
  <si>
    <t>Tier 1</t>
  </si>
  <si>
    <t>Consumer</t>
  </si>
  <si>
    <t>Grimsby Power Inc.</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</si>
  <si>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</si>
  <si>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</si>
  <si>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</si>
  <si>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</si>
  <si>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</si>
  <si>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</si>
  <si>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</si>
  <si>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</si>
  <si>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</si>
  <si>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Tier 1 - 2011 Adjustment</t>
  </si>
  <si>
    <t>DR-3</t>
  </si>
  <si>
    <t>Small Business Lighting</t>
  </si>
  <si>
    <t>Annual Coupons</t>
  </si>
  <si>
    <t>Bi-Annual Retailer Events</t>
  </si>
  <si>
    <t>HVAC</t>
  </si>
  <si>
    <t>peaksaverPLUS</t>
  </si>
  <si>
    <t>peaksaverPLUS (IHD)</t>
  </si>
  <si>
    <t>Commercial</t>
  </si>
  <si>
    <t>Time-of-Use Savings</t>
  </si>
  <si>
    <t xml:space="preserve">Demand Response 3 </t>
  </si>
  <si>
    <t>Energy Managers</t>
  </si>
  <si>
    <t>Save on Energy Heating &amp; Cooling Program</t>
  </si>
  <si>
    <t>Save on Energy Instant Discount Program</t>
  </si>
  <si>
    <t>Whole Home Pilot Program</t>
  </si>
  <si>
    <t>Non-Residential</t>
  </si>
  <si>
    <t>Save on Energy Business Refrigeration Program</t>
  </si>
  <si>
    <t>Instant Discount Program</t>
  </si>
  <si>
    <t>Whole Home Pilot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</si>
</sst>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66"/>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4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285" fontId="45" fillId="28" borderId="34" xfId="0" applyNumberFormat="1" applyFont="1" applyFill="1" applyBorder="1" applyAlignment="1" applyProtection="1">
      <alignment horizontal="center" vertical="center"/>
      <protection locked="0"/>
    </xf>
    <xf numFmtId="0" fontId="91" fillId="95" borderId="0" xfId="0" applyFont="1" applyFill="1" applyBorder="1" applyAlignment="1" applyProtection="1">
      <alignment vertical="top" wrapText="1"/>
      <protection locked="0"/>
    </xf>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3825"/>
          <a:ext cx="17754171" cy="212981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23087"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85</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85</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85</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85</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85</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85</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85</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85</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85</xdr:row>
          <xdr:rowOff>133350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85</xdr:row>
          <xdr:rowOff>133350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269516"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1836" y="216648"/>
          <a:ext cx="21753582"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2546349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62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762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Cost%20of%20Service%20Application%20Preparation/1.%20Final/1.%20Initial%20Application%20to%20OEB/Model%20Documents%20to%20OEB%20Excel/GPI_2022_LRAMVA_Workform_20210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0">
          <cell r="U40">
            <v>21.498070600205818</v>
          </cell>
          <cell r="V40">
            <v>21.498070600205818</v>
          </cell>
          <cell r="W40">
            <v>21.498070600205818</v>
          </cell>
          <cell r="X40">
            <v>21.498070600205818</v>
          </cell>
          <cell r="Y40">
            <v>21.498070600205818</v>
          </cell>
          <cell r="Z40">
            <v>21.498070600205818</v>
          </cell>
          <cell r="AA40">
            <v>7.3070600205815822E-2</v>
          </cell>
          <cell r="AB40">
            <v>7.3070600205815822E-2</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topLeftCell="A13" zoomScaleNormal="100" workbookViewId="0">
      <selection activeCell="B5" sqref="B5"/>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62" t="s">
        <v>174</v>
      </c>
      <c r="C3" s="862"/>
    </row>
    <row r="4" spans="1:3" ht="11.25" customHeight="1"/>
    <row r="5" spans="1:3" s="30" customFormat="1" ht="25.5" customHeight="1">
      <c r="B5" s="60" t="s">
        <v>419</v>
      </c>
      <c r="C5" s="60" t="s">
        <v>173</v>
      </c>
    </row>
    <row r="6" spans="1:3" s="173" customFormat="1" ht="48" customHeight="1">
      <c r="A6" s="238"/>
      <c r="B6" s="605" t="s">
        <v>170</v>
      </c>
      <c r="C6" s="657" t="s">
        <v>953</v>
      </c>
    </row>
    <row r="7" spans="1:3" s="173" customFormat="1" ht="21" customHeight="1">
      <c r="A7" s="238"/>
      <c r="B7" s="599" t="s">
        <v>549</v>
      </c>
      <c r="C7" s="658" t="s">
        <v>598</v>
      </c>
    </row>
    <row r="8" spans="1:3" s="173" customFormat="1" ht="32.25" customHeight="1">
      <c r="B8" s="599" t="s">
        <v>366</v>
      </c>
      <c r="C8" s="659" t="s">
        <v>588</v>
      </c>
    </row>
    <row r="9" spans="1:3" s="173" customFormat="1" ht="27.75" customHeight="1">
      <c r="B9" s="599" t="s">
        <v>169</v>
      </c>
      <c r="C9" s="659" t="s">
        <v>589</v>
      </c>
    </row>
    <row r="10" spans="1:3" s="173" customFormat="1" ht="26.25" customHeight="1">
      <c r="B10" s="613" t="s">
        <v>367</v>
      </c>
      <c r="C10" s="661" t="s">
        <v>590</v>
      </c>
    </row>
    <row r="11" spans="1:3" s="173" customFormat="1" ht="39.75" customHeight="1">
      <c r="B11" s="599" t="s">
        <v>832</v>
      </c>
      <c r="C11" s="659" t="s">
        <v>833</v>
      </c>
    </row>
    <row r="12" spans="1:3" s="173" customFormat="1" ht="18" customHeight="1">
      <c r="B12" s="599" t="s">
        <v>369</v>
      </c>
      <c r="C12" s="659" t="s">
        <v>591</v>
      </c>
    </row>
    <row r="13" spans="1:3" s="173" customFormat="1" ht="13.5" customHeight="1">
      <c r="B13" s="599"/>
      <c r="C13" s="660"/>
    </row>
    <row r="14" spans="1:3" s="173" customFormat="1" ht="18" customHeight="1">
      <c r="B14" s="599" t="s">
        <v>644</v>
      </c>
      <c r="C14" s="658" t="s">
        <v>642</v>
      </c>
    </row>
    <row r="15" spans="1:3" s="173" customFormat="1" ht="8.25" customHeight="1">
      <c r="B15" s="599"/>
      <c r="C15" s="660"/>
    </row>
    <row r="16" spans="1:3" s="173" customFormat="1" ht="33" customHeight="1">
      <c r="B16" s="662" t="s">
        <v>587</v>
      </c>
      <c r="C16" s="663" t="s">
        <v>643</v>
      </c>
    </row>
    <row r="17" spans="2:2" s="101" customFormat="1" ht="15.75">
      <c r="B17" s="173"/>
    </row>
    <row r="18" spans="2:2" s="32" customFormat="1">
      <c r="B18"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7 LRAM'!Print_Area" display="5.  2015-2027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74"/>
  <sheetViews>
    <sheetView zoomScale="70" zoomScaleNormal="70" workbookViewId="0">
      <pane ySplit="16" topLeftCell="A17" activePane="bottomLeft" state="frozen"/>
      <selection pane="bottomLeft" activeCell="B18" sqref="B18"/>
    </sheetView>
  </sheetViews>
  <sheetFormatPr defaultColWidth="9" defaultRowHeight="15"/>
  <cols>
    <col min="1" max="1" width="9" style="12"/>
    <col min="2" max="2" width="37" style="687" customWidth="1"/>
    <col min="3" max="3" width="9" style="10"/>
    <col min="4" max="13" width="9" style="12"/>
    <col min="14" max="14" width="17.140625" style="12" customWidth="1"/>
    <col min="15" max="20" width="9" style="12"/>
    <col min="21" max="21" width="20.5703125" style="12" customWidth="1"/>
    <col min="22" max="16384" width="9" style="12"/>
  </cols>
  <sheetData>
    <row r="16" spans="2:21" ht="26.25" customHeight="1">
      <c r="B16" s="688" t="s">
        <v>558</v>
      </c>
      <c r="C16" s="875" t="s">
        <v>502</v>
      </c>
      <c r="D16" s="876"/>
      <c r="E16" s="876"/>
      <c r="F16" s="876"/>
      <c r="G16" s="876"/>
      <c r="H16" s="876"/>
      <c r="I16" s="876"/>
      <c r="J16" s="876"/>
      <c r="K16" s="876"/>
      <c r="L16" s="876"/>
      <c r="M16" s="876"/>
      <c r="N16" s="876"/>
      <c r="O16" s="876"/>
      <c r="P16" s="876"/>
      <c r="Q16" s="876"/>
      <c r="R16" s="876"/>
      <c r="S16" s="876"/>
      <c r="T16" s="876"/>
      <c r="U16" s="876"/>
    </row>
    <row r="17" spans="2:21" ht="6.95" customHeight="1">
      <c r="B17" s="853"/>
      <c r="C17" s="854"/>
      <c r="D17" s="854"/>
      <c r="E17" s="854"/>
      <c r="F17" s="854"/>
      <c r="G17" s="854"/>
      <c r="H17" s="854"/>
      <c r="I17" s="854"/>
      <c r="J17" s="854"/>
      <c r="K17" s="854"/>
      <c r="L17" s="854"/>
      <c r="M17" s="854"/>
      <c r="N17" s="854"/>
      <c r="O17" s="854"/>
      <c r="P17" s="854"/>
      <c r="Q17" s="854"/>
      <c r="R17" s="854"/>
      <c r="S17" s="854"/>
      <c r="T17" s="854"/>
      <c r="U17" s="854"/>
    </row>
    <row r="18" spans="2:21" ht="26.25" customHeight="1">
      <c r="B18" s="855" t="s">
        <v>975</v>
      </c>
      <c r="C18" s="864" t="s">
        <v>996</v>
      </c>
      <c r="D18" s="864"/>
      <c r="E18" s="864"/>
      <c r="F18" s="864"/>
      <c r="G18" s="864"/>
      <c r="H18" s="864"/>
      <c r="I18" s="864"/>
      <c r="J18" s="864"/>
      <c r="K18" s="864"/>
      <c r="L18" s="864"/>
      <c r="M18" s="864"/>
      <c r="N18" s="864"/>
      <c r="O18" s="864"/>
      <c r="P18" s="864"/>
      <c r="Q18" s="864"/>
      <c r="R18" s="864"/>
      <c r="S18" s="864"/>
      <c r="T18" s="864"/>
      <c r="U18" s="865"/>
    </row>
    <row r="19" spans="2:21" ht="15.75">
      <c r="B19" s="851" t="s">
        <v>543</v>
      </c>
      <c r="C19" s="866" t="s">
        <v>976</v>
      </c>
      <c r="D19" s="866"/>
      <c r="E19" s="866"/>
      <c r="F19" s="866"/>
      <c r="G19" s="866"/>
      <c r="H19" s="867" t="s">
        <v>977</v>
      </c>
      <c r="I19" s="867"/>
      <c r="J19" s="867"/>
      <c r="K19" s="867"/>
      <c r="L19" s="867"/>
      <c r="M19" s="867"/>
      <c r="N19" s="867"/>
      <c r="O19" s="867" t="s">
        <v>978</v>
      </c>
      <c r="P19" s="867"/>
      <c r="Q19" s="867"/>
      <c r="R19" s="867"/>
      <c r="S19" s="867"/>
      <c r="T19" s="867"/>
      <c r="U19" s="867"/>
    </row>
    <row r="20" spans="2:21" ht="15.75">
      <c r="B20" s="852">
        <v>1</v>
      </c>
      <c r="C20" s="863" t="s">
        <v>979</v>
      </c>
      <c r="D20" s="863"/>
      <c r="E20" s="863"/>
      <c r="F20" s="863"/>
      <c r="G20" s="863"/>
      <c r="H20" s="863" t="s">
        <v>994</v>
      </c>
      <c r="I20" s="863"/>
      <c r="J20" s="863"/>
      <c r="K20" s="863"/>
      <c r="L20" s="863"/>
      <c r="M20" s="863"/>
      <c r="N20" s="863"/>
      <c r="O20" s="863" t="s">
        <v>995</v>
      </c>
      <c r="P20" s="863"/>
      <c r="Q20" s="863"/>
      <c r="R20" s="863"/>
      <c r="S20" s="863"/>
      <c r="T20" s="863"/>
      <c r="U20" s="863"/>
    </row>
    <row r="21" spans="2:21" ht="15.75">
      <c r="B21" s="852">
        <v>2</v>
      </c>
      <c r="C21" s="863" t="s">
        <v>980</v>
      </c>
      <c r="D21" s="863"/>
      <c r="E21" s="863"/>
      <c r="F21" s="863"/>
      <c r="G21" s="863"/>
      <c r="H21" s="863" t="s">
        <v>981</v>
      </c>
      <c r="I21" s="863"/>
      <c r="J21" s="863"/>
      <c r="K21" s="863"/>
      <c r="L21" s="863"/>
      <c r="M21" s="863"/>
      <c r="N21" s="863"/>
      <c r="O21" s="863" t="s">
        <v>982</v>
      </c>
      <c r="P21" s="863"/>
      <c r="Q21" s="863"/>
      <c r="R21" s="863"/>
      <c r="S21" s="863"/>
      <c r="T21" s="863"/>
      <c r="U21" s="863"/>
    </row>
    <row r="22" spans="2:21" ht="15.75">
      <c r="B22" s="852">
        <v>3</v>
      </c>
      <c r="C22" s="863" t="s">
        <v>999</v>
      </c>
      <c r="D22" s="863"/>
      <c r="E22" s="863"/>
      <c r="F22" s="863"/>
      <c r="G22" s="863"/>
      <c r="H22" s="863" t="s">
        <v>983</v>
      </c>
      <c r="I22" s="863"/>
      <c r="J22" s="863"/>
      <c r="K22" s="863"/>
      <c r="L22" s="863"/>
      <c r="M22" s="863"/>
      <c r="N22" s="863"/>
      <c r="O22" s="863" t="s">
        <v>984</v>
      </c>
      <c r="P22" s="863"/>
      <c r="Q22" s="863"/>
      <c r="R22" s="863"/>
      <c r="S22" s="863"/>
      <c r="T22" s="863"/>
      <c r="U22" s="863"/>
    </row>
    <row r="23" spans="2:21" ht="15.75">
      <c r="B23" s="852">
        <v>4</v>
      </c>
      <c r="C23" s="863" t="s">
        <v>1000</v>
      </c>
      <c r="D23" s="863"/>
      <c r="E23" s="863"/>
      <c r="F23" s="863"/>
      <c r="G23" s="863"/>
      <c r="H23" s="863" t="s">
        <v>985</v>
      </c>
      <c r="I23" s="863"/>
      <c r="J23" s="863"/>
      <c r="K23" s="863"/>
      <c r="L23" s="863"/>
      <c r="M23" s="863"/>
      <c r="N23" s="863"/>
      <c r="O23" s="863" t="s">
        <v>986</v>
      </c>
      <c r="P23" s="863"/>
      <c r="Q23" s="863"/>
      <c r="R23" s="863"/>
      <c r="S23" s="863"/>
      <c r="T23" s="863"/>
      <c r="U23" s="863"/>
    </row>
    <row r="24" spans="2:21" ht="15.75">
      <c r="B24" s="852">
        <v>5</v>
      </c>
      <c r="C24" s="863" t="s">
        <v>1001</v>
      </c>
      <c r="D24" s="863"/>
      <c r="E24" s="863"/>
      <c r="F24" s="863"/>
      <c r="G24" s="863"/>
      <c r="H24" s="863" t="s">
        <v>987</v>
      </c>
      <c r="I24" s="863"/>
      <c r="J24" s="863"/>
      <c r="K24" s="863"/>
      <c r="L24" s="863"/>
      <c r="M24" s="863"/>
      <c r="N24" s="863"/>
      <c r="O24" s="863" t="s">
        <v>988</v>
      </c>
      <c r="P24" s="863"/>
      <c r="Q24" s="863"/>
      <c r="R24" s="863"/>
      <c r="S24" s="863"/>
      <c r="T24" s="863"/>
      <c r="U24" s="863"/>
    </row>
    <row r="25" spans="2:21" ht="15.75">
      <c r="B25" s="852">
        <v>6</v>
      </c>
      <c r="C25" s="863" t="s">
        <v>1002</v>
      </c>
      <c r="D25" s="863"/>
      <c r="E25" s="863"/>
      <c r="F25" s="863"/>
      <c r="G25" s="863"/>
      <c r="H25" s="863" t="s">
        <v>989</v>
      </c>
      <c r="I25" s="863"/>
      <c r="J25" s="863"/>
      <c r="K25" s="863"/>
      <c r="L25" s="863"/>
      <c r="M25" s="863"/>
      <c r="N25" s="863"/>
      <c r="O25" s="863" t="s">
        <v>990</v>
      </c>
      <c r="P25" s="863"/>
      <c r="Q25" s="863"/>
      <c r="R25" s="863"/>
      <c r="S25" s="863"/>
      <c r="T25" s="863"/>
      <c r="U25" s="863"/>
    </row>
    <row r="26" spans="2:21" ht="15.75">
      <c r="B26" s="852">
        <v>7</v>
      </c>
      <c r="C26" s="863" t="s">
        <v>991</v>
      </c>
      <c r="D26" s="863"/>
      <c r="E26" s="863"/>
      <c r="F26" s="863"/>
      <c r="G26" s="863"/>
      <c r="H26" s="863" t="s">
        <v>992</v>
      </c>
      <c r="I26" s="863"/>
      <c r="J26" s="863"/>
      <c r="K26" s="863"/>
      <c r="L26" s="863"/>
      <c r="M26" s="863"/>
      <c r="N26" s="863"/>
      <c r="O26" s="863" t="s">
        <v>993</v>
      </c>
      <c r="P26" s="863"/>
      <c r="Q26" s="863"/>
      <c r="R26" s="863"/>
      <c r="S26" s="863"/>
      <c r="T26" s="863"/>
      <c r="U26" s="863"/>
    </row>
    <row r="27" spans="2:21" ht="15.75">
      <c r="B27" s="857"/>
      <c r="C27" s="858"/>
      <c r="D27" s="858"/>
      <c r="E27" s="858"/>
      <c r="F27" s="858"/>
      <c r="G27" s="858"/>
      <c r="H27" s="858"/>
      <c r="I27" s="858"/>
      <c r="J27" s="858"/>
      <c r="K27" s="858"/>
      <c r="L27" s="858"/>
      <c r="M27" s="858"/>
      <c r="N27" s="858"/>
      <c r="O27" s="858"/>
      <c r="P27" s="858"/>
      <c r="Q27" s="858"/>
      <c r="R27" s="858"/>
      <c r="S27" s="858"/>
      <c r="T27" s="858"/>
      <c r="U27" s="859"/>
    </row>
    <row r="28" spans="2:21" ht="26.25" customHeight="1">
      <c r="B28" s="855" t="s">
        <v>975</v>
      </c>
      <c r="C28" s="864" t="s">
        <v>997</v>
      </c>
      <c r="D28" s="864"/>
      <c r="E28" s="864"/>
      <c r="F28" s="864"/>
      <c r="G28" s="864"/>
      <c r="H28" s="864"/>
      <c r="I28" s="864"/>
      <c r="J28" s="864"/>
      <c r="K28" s="864"/>
      <c r="L28" s="864"/>
      <c r="M28" s="864"/>
      <c r="N28" s="864"/>
      <c r="O28" s="864"/>
      <c r="P28" s="864"/>
      <c r="Q28" s="864"/>
      <c r="R28" s="864"/>
      <c r="S28" s="864"/>
      <c r="T28" s="864"/>
      <c r="U28" s="865"/>
    </row>
    <row r="29" spans="2:21" ht="15.75">
      <c r="B29" s="856" t="s">
        <v>543</v>
      </c>
      <c r="C29" s="866" t="s">
        <v>976</v>
      </c>
      <c r="D29" s="866"/>
      <c r="E29" s="866"/>
      <c r="F29" s="866"/>
      <c r="G29" s="866"/>
      <c r="H29" s="867" t="s">
        <v>1010</v>
      </c>
      <c r="I29" s="867"/>
      <c r="J29" s="867"/>
      <c r="K29" s="867"/>
      <c r="L29" s="867"/>
      <c r="M29" s="867"/>
      <c r="N29" s="867"/>
      <c r="O29" s="867" t="s">
        <v>1011</v>
      </c>
      <c r="P29" s="867"/>
      <c r="Q29" s="867"/>
      <c r="R29" s="867"/>
      <c r="S29" s="867"/>
      <c r="T29" s="867"/>
      <c r="U29" s="867"/>
    </row>
    <row r="30" spans="2:21" ht="15.75">
      <c r="B30" s="852">
        <v>1</v>
      </c>
      <c r="C30" s="863" t="s">
        <v>998</v>
      </c>
      <c r="D30" s="863"/>
      <c r="E30" s="863"/>
      <c r="F30" s="863"/>
      <c r="G30" s="863"/>
      <c r="H30" s="863" t="s">
        <v>989</v>
      </c>
      <c r="I30" s="863"/>
      <c r="J30" s="863"/>
      <c r="K30" s="863"/>
      <c r="L30" s="863"/>
      <c r="M30" s="863"/>
      <c r="N30" s="863"/>
      <c r="O30" s="863" t="s">
        <v>1007</v>
      </c>
      <c r="P30" s="863"/>
      <c r="Q30" s="863"/>
      <c r="R30" s="863"/>
      <c r="S30" s="863"/>
      <c r="T30" s="863"/>
      <c r="U30" s="863"/>
    </row>
    <row r="31" spans="2:21" ht="15.75">
      <c r="B31" s="852">
        <v>2</v>
      </c>
      <c r="C31" s="863" t="s">
        <v>1003</v>
      </c>
      <c r="D31" s="863"/>
      <c r="E31" s="863"/>
      <c r="F31" s="863"/>
      <c r="G31" s="863"/>
      <c r="H31" s="863" t="s">
        <v>1005</v>
      </c>
      <c r="I31" s="863"/>
      <c r="J31" s="863"/>
      <c r="K31" s="863"/>
      <c r="L31" s="863"/>
      <c r="M31" s="863"/>
      <c r="N31" s="863"/>
      <c r="O31" s="863" t="s">
        <v>1008</v>
      </c>
      <c r="P31" s="863"/>
      <c r="Q31" s="863"/>
      <c r="R31" s="863"/>
      <c r="S31" s="863"/>
      <c r="T31" s="863"/>
      <c r="U31" s="863"/>
    </row>
    <row r="32" spans="2:21" ht="15.75">
      <c r="B32" s="852">
        <v>3</v>
      </c>
      <c r="C32" s="863" t="s">
        <v>1004</v>
      </c>
      <c r="D32" s="863"/>
      <c r="E32" s="863"/>
      <c r="F32" s="863"/>
      <c r="G32" s="863"/>
      <c r="H32" s="863" t="s">
        <v>1006</v>
      </c>
      <c r="I32" s="863"/>
      <c r="J32" s="863"/>
      <c r="K32" s="863"/>
      <c r="L32" s="863"/>
      <c r="M32" s="863"/>
      <c r="N32" s="863"/>
      <c r="O32" s="863" t="s">
        <v>1009</v>
      </c>
      <c r="P32" s="863"/>
      <c r="Q32" s="863"/>
      <c r="R32" s="863"/>
      <c r="S32" s="863"/>
      <c r="T32" s="863"/>
      <c r="U32" s="863"/>
    </row>
    <row r="33" spans="2:21" ht="55.5" customHeight="1">
      <c r="B33" s="702" t="s">
        <v>617</v>
      </c>
      <c r="C33" s="870" t="s">
        <v>707</v>
      </c>
      <c r="D33" s="870"/>
      <c r="E33" s="870"/>
      <c r="F33" s="870"/>
      <c r="G33" s="870"/>
      <c r="H33" s="870"/>
      <c r="I33" s="870"/>
      <c r="J33" s="870"/>
      <c r="K33" s="870"/>
      <c r="L33" s="870"/>
      <c r="M33" s="870"/>
      <c r="N33" s="870"/>
      <c r="O33" s="870"/>
      <c r="P33" s="870"/>
      <c r="Q33" s="870"/>
      <c r="R33" s="870"/>
      <c r="S33" s="870"/>
      <c r="T33" s="870"/>
      <c r="U33" s="877"/>
    </row>
    <row r="34" spans="2:21" ht="15.75">
      <c r="B34" s="690"/>
      <c r="C34" s="691"/>
      <c r="D34" s="692"/>
      <c r="E34" s="692"/>
      <c r="F34" s="692"/>
      <c r="G34" s="692"/>
      <c r="H34" s="692"/>
      <c r="I34" s="692"/>
      <c r="J34" s="692"/>
      <c r="K34" s="692"/>
      <c r="L34" s="692"/>
      <c r="M34" s="692"/>
      <c r="N34" s="692"/>
      <c r="O34" s="692"/>
      <c r="P34" s="692"/>
      <c r="Q34" s="692"/>
      <c r="R34" s="692"/>
      <c r="S34" s="692"/>
      <c r="T34" s="692"/>
      <c r="U34" s="693"/>
    </row>
    <row r="35" spans="2:21" ht="15.75">
      <c r="B35" s="690"/>
      <c r="C35" s="691" t="s">
        <v>621</v>
      </c>
      <c r="D35" s="692"/>
      <c r="E35" s="692"/>
      <c r="F35" s="692"/>
      <c r="G35" s="692"/>
      <c r="H35" s="692"/>
      <c r="I35" s="692"/>
      <c r="J35" s="692"/>
      <c r="K35" s="692"/>
      <c r="L35" s="692"/>
      <c r="M35" s="692"/>
      <c r="N35" s="692"/>
      <c r="O35" s="692"/>
      <c r="P35" s="692"/>
      <c r="Q35" s="692"/>
      <c r="R35" s="692"/>
      <c r="S35" s="692"/>
      <c r="T35" s="692"/>
      <c r="U35" s="693"/>
    </row>
    <row r="36" spans="2:21" ht="15.75">
      <c r="B36" s="690"/>
      <c r="C36" s="691"/>
      <c r="D36" s="692"/>
      <c r="E36" s="692"/>
      <c r="F36" s="692"/>
      <c r="G36" s="692"/>
      <c r="H36" s="692"/>
      <c r="I36" s="692"/>
      <c r="J36" s="692"/>
      <c r="K36" s="692"/>
      <c r="L36" s="692"/>
      <c r="M36" s="692"/>
      <c r="N36" s="692"/>
      <c r="O36" s="692"/>
      <c r="P36" s="692"/>
      <c r="Q36" s="692"/>
      <c r="R36" s="692"/>
      <c r="S36" s="692"/>
      <c r="T36" s="692"/>
      <c r="U36" s="693"/>
    </row>
    <row r="37" spans="2:21" ht="15.75">
      <c r="B37" s="690"/>
      <c r="C37" s="691" t="s">
        <v>618</v>
      </c>
      <c r="D37" s="692"/>
      <c r="E37" s="692"/>
      <c r="F37" s="692"/>
      <c r="G37" s="692"/>
      <c r="H37" s="692"/>
      <c r="I37" s="692"/>
      <c r="J37" s="692"/>
      <c r="K37" s="692"/>
      <c r="L37" s="692"/>
      <c r="M37" s="692"/>
      <c r="N37" s="692"/>
      <c r="O37" s="692"/>
      <c r="P37" s="692"/>
      <c r="Q37" s="692"/>
      <c r="R37" s="692"/>
      <c r="S37" s="692"/>
      <c r="T37" s="692"/>
      <c r="U37" s="693"/>
    </row>
    <row r="38" spans="2:21" ht="15.75">
      <c r="B38" s="690"/>
      <c r="C38" s="691"/>
      <c r="D38" s="692"/>
      <c r="E38" s="692"/>
      <c r="F38" s="692"/>
      <c r="G38" s="692"/>
      <c r="H38" s="692"/>
      <c r="I38" s="692"/>
      <c r="J38" s="692"/>
      <c r="K38" s="692"/>
      <c r="L38" s="692"/>
      <c r="M38" s="692"/>
      <c r="N38" s="692"/>
      <c r="O38" s="692"/>
      <c r="P38" s="692"/>
      <c r="Q38" s="692"/>
      <c r="R38" s="692"/>
      <c r="S38" s="692"/>
      <c r="T38" s="692"/>
      <c r="U38" s="693"/>
    </row>
    <row r="39" spans="2:21" ht="30" customHeight="1">
      <c r="B39" s="690"/>
      <c r="C39" s="870" t="s">
        <v>619</v>
      </c>
      <c r="D39" s="870"/>
      <c r="E39" s="870"/>
      <c r="F39" s="870"/>
      <c r="G39" s="870"/>
      <c r="H39" s="870"/>
      <c r="I39" s="870"/>
      <c r="J39" s="870"/>
      <c r="K39" s="870"/>
      <c r="L39" s="870"/>
      <c r="M39" s="870"/>
      <c r="N39" s="870"/>
      <c r="O39" s="870"/>
      <c r="P39" s="870"/>
      <c r="Q39" s="870"/>
      <c r="R39" s="870"/>
      <c r="S39" s="870"/>
      <c r="T39" s="692"/>
      <c r="U39" s="693"/>
    </row>
    <row r="40" spans="2:21" ht="15.75">
      <c r="B40" s="690"/>
      <c r="C40" s="691"/>
      <c r="D40" s="692"/>
      <c r="E40" s="692"/>
      <c r="F40" s="692"/>
      <c r="G40" s="692"/>
      <c r="H40" s="692"/>
      <c r="I40" s="692"/>
      <c r="J40" s="692"/>
      <c r="K40" s="692"/>
      <c r="L40" s="692"/>
      <c r="M40" s="692"/>
      <c r="N40" s="692"/>
      <c r="O40" s="692"/>
      <c r="P40" s="692"/>
      <c r="Q40" s="692"/>
      <c r="R40" s="692"/>
      <c r="S40" s="692"/>
      <c r="T40" s="692"/>
      <c r="U40" s="693"/>
    </row>
    <row r="41" spans="2:21" ht="15.75">
      <c r="B41" s="690"/>
      <c r="C41" s="691" t="s">
        <v>622</v>
      </c>
      <c r="D41" s="692"/>
      <c r="E41" s="692"/>
      <c r="F41" s="692"/>
      <c r="G41" s="692"/>
      <c r="H41" s="692"/>
      <c r="I41" s="692"/>
      <c r="J41" s="692"/>
      <c r="K41" s="692"/>
      <c r="L41" s="692"/>
      <c r="M41" s="692"/>
      <c r="N41" s="692"/>
      <c r="O41" s="692"/>
      <c r="P41" s="692"/>
      <c r="Q41" s="692"/>
      <c r="R41" s="692"/>
      <c r="S41" s="692"/>
      <c r="T41" s="692"/>
      <c r="U41" s="693"/>
    </row>
    <row r="42" spans="2:21" ht="15.75">
      <c r="B42" s="690"/>
      <c r="C42" s="691"/>
      <c r="D42" s="692"/>
      <c r="E42" s="692"/>
      <c r="F42" s="692"/>
      <c r="G42" s="692"/>
      <c r="H42" s="692"/>
      <c r="I42" s="692"/>
      <c r="J42" s="692"/>
      <c r="K42" s="692"/>
      <c r="L42" s="692"/>
      <c r="M42" s="692"/>
      <c r="N42" s="692"/>
      <c r="O42" s="692"/>
      <c r="P42" s="692"/>
      <c r="Q42" s="692"/>
      <c r="R42" s="692"/>
      <c r="S42" s="692"/>
      <c r="T42" s="692"/>
      <c r="U42" s="693"/>
    </row>
    <row r="43" spans="2:21" ht="31.5" customHeight="1">
      <c r="B43" s="690"/>
      <c r="C43" s="870" t="s">
        <v>620</v>
      </c>
      <c r="D43" s="870"/>
      <c r="E43" s="870"/>
      <c r="F43" s="870"/>
      <c r="G43" s="870"/>
      <c r="H43" s="870"/>
      <c r="I43" s="870"/>
      <c r="J43" s="870"/>
      <c r="K43" s="870"/>
      <c r="L43" s="870"/>
      <c r="M43" s="870"/>
      <c r="N43" s="870"/>
      <c r="O43" s="870"/>
      <c r="P43" s="870"/>
      <c r="Q43" s="870"/>
      <c r="R43" s="870"/>
      <c r="S43" s="870"/>
      <c r="T43" s="870"/>
      <c r="U43" s="877"/>
    </row>
    <row r="44" spans="2:21" ht="15.75">
      <c r="B44" s="690"/>
      <c r="C44" s="691"/>
      <c r="D44" s="692"/>
      <c r="E44" s="692"/>
      <c r="F44" s="692"/>
      <c r="G44" s="692"/>
      <c r="H44" s="692"/>
      <c r="I44" s="692"/>
      <c r="J44" s="692"/>
      <c r="K44" s="692"/>
      <c r="L44" s="692"/>
      <c r="M44" s="692"/>
      <c r="N44" s="692"/>
      <c r="O44" s="692"/>
      <c r="P44" s="692"/>
      <c r="Q44" s="692"/>
      <c r="R44" s="692"/>
      <c r="S44" s="692"/>
      <c r="T44" s="692"/>
      <c r="U44" s="693"/>
    </row>
    <row r="45" spans="2:21" ht="31.5" customHeight="1">
      <c r="B45" s="690"/>
      <c r="C45" s="870" t="s">
        <v>623</v>
      </c>
      <c r="D45" s="870"/>
      <c r="E45" s="870"/>
      <c r="F45" s="870"/>
      <c r="G45" s="870"/>
      <c r="H45" s="870"/>
      <c r="I45" s="870"/>
      <c r="J45" s="870"/>
      <c r="K45" s="870"/>
      <c r="L45" s="870"/>
      <c r="M45" s="870"/>
      <c r="N45" s="870"/>
      <c r="O45" s="870"/>
      <c r="P45" s="870"/>
      <c r="Q45" s="870"/>
      <c r="R45" s="870"/>
      <c r="S45" s="870"/>
      <c r="T45" s="870"/>
      <c r="U45" s="877"/>
    </row>
    <row r="46" spans="2:21" ht="15.75">
      <c r="B46" s="690"/>
      <c r="C46" s="691"/>
      <c r="D46" s="692"/>
      <c r="E46" s="692"/>
      <c r="F46" s="692"/>
      <c r="G46" s="692"/>
      <c r="H46" s="692"/>
      <c r="I46" s="692"/>
      <c r="J46" s="692"/>
      <c r="K46" s="692"/>
      <c r="L46" s="692"/>
      <c r="M46" s="692"/>
      <c r="N46" s="692"/>
      <c r="O46" s="692"/>
      <c r="P46" s="692"/>
      <c r="Q46" s="692"/>
      <c r="R46" s="692"/>
      <c r="S46" s="692"/>
      <c r="T46" s="692"/>
      <c r="U46" s="693"/>
    </row>
    <row r="47" spans="2:21" ht="15.75">
      <c r="B47" s="690"/>
      <c r="C47" s="691" t="s">
        <v>624</v>
      </c>
      <c r="D47" s="692"/>
      <c r="E47" s="692"/>
      <c r="F47" s="692"/>
      <c r="G47" s="692"/>
      <c r="H47" s="692"/>
      <c r="I47" s="692"/>
      <c r="J47" s="692"/>
      <c r="K47" s="692"/>
      <c r="L47" s="692"/>
      <c r="M47" s="692"/>
      <c r="N47" s="692"/>
      <c r="O47" s="692"/>
      <c r="P47" s="692"/>
      <c r="Q47" s="692"/>
      <c r="R47" s="692"/>
      <c r="S47" s="692"/>
      <c r="T47" s="692"/>
      <c r="U47" s="693"/>
    </row>
    <row r="48" spans="2:21" ht="15.75">
      <c r="B48" s="694"/>
      <c r="C48" s="695"/>
      <c r="D48" s="696"/>
      <c r="E48" s="696"/>
      <c r="F48" s="696"/>
      <c r="G48" s="696"/>
      <c r="H48" s="696"/>
      <c r="I48" s="696"/>
      <c r="J48" s="696"/>
      <c r="K48" s="696"/>
      <c r="L48" s="696"/>
      <c r="M48" s="696"/>
      <c r="N48" s="696"/>
      <c r="O48" s="696"/>
      <c r="P48" s="696"/>
      <c r="Q48" s="696"/>
      <c r="R48" s="696"/>
      <c r="S48" s="696"/>
      <c r="T48" s="696"/>
      <c r="U48" s="697"/>
    </row>
    <row r="49" spans="2:21" ht="51" customHeight="1">
      <c r="B49" s="698" t="s">
        <v>625</v>
      </c>
      <c r="C49" s="878" t="s">
        <v>950</v>
      </c>
      <c r="D49" s="878"/>
      <c r="E49" s="878"/>
      <c r="F49" s="878"/>
      <c r="G49" s="878"/>
      <c r="H49" s="878"/>
      <c r="I49" s="878"/>
      <c r="J49" s="878"/>
      <c r="K49" s="878"/>
      <c r="L49" s="878"/>
      <c r="M49" s="878"/>
      <c r="N49" s="878"/>
      <c r="O49" s="878"/>
      <c r="P49" s="878"/>
      <c r="Q49" s="878"/>
      <c r="R49" s="878"/>
      <c r="S49" s="878"/>
      <c r="T49" s="878"/>
      <c r="U49" s="879"/>
    </row>
    <row r="50" spans="2:21">
      <c r="B50" s="699"/>
      <c r="C50" s="700"/>
      <c r="D50" s="700"/>
      <c r="E50" s="700"/>
      <c r="F50" s="700"/>
      <c r="G50" s="700"/>
      <c r="H50" s="700"/>
      <c r="I50" s="700"/>
      <c r="J50" s="700"/>
      <c r="K50" s="700"/>
      <c r="L50" s="700"/>
      <c r="M50" s="700"/>
      <c r="N50" s="700"/>
      <c r="O50" s="700"/>
      <c r="P50" s="700"/>
      <c r="Q50" s="700"/>
      <c r="R50" s="700"/>
      <c r="S50" s="700"/>
      <c r="T50" s="700"/>
      <c r="U50" s="701"/>
    </row>
    <row r="51" spans="2:21" ht="15.75">
      <c r="B51" s="702" t="s">
        <v>626</v>
      </c>
      <c r="C51" s="703" t="s">
        <v>627</v>
      </c>
      <c r="D51" s="692"/>
      <c r="E51" s="692"/>
      <c r="F51" s="692"/>
      <c r="G51" s="692"/>
      <c r="H51" s="692"/>
      <c r="I51" s="692"/>
      <c r="J51" s="692"/>
      <c r="K51" s="692"/>
      <c r="L51" s="692"/>
      <c r="M51" s="692"/>
      <c r="N51" s="692"/>
      <c r="O51" s="692"/>
      <c r="P51" s="692"/>
      <c r="Q51" s="692"/>
      <c r="R51" s="692"/>
      <c r="S51" s="692"/>
      <c r="T51" s="692"/>
      <c r="U51" s="693"/>
    </row>
    <row r="52" spans="2:21">
      <c r="B52" s="704"/>
      <c r="C52" s="696"/>
      <c r="D52" s="696"/>
      <c r="E52" s="696"/>
      <c r="F52" s="696"/>
      <c r="G52" s="696"/>
      <c r="H52" s="696"/>
      <c r="I52" s="696"/>
      <c r="J52" s="696"/>
      <c r="K52" s="696"/>
      <c r="L52" s="696"/>
      <c r="M52" s="696"/>
      <c r="N52" s="696"/>
      <c r="O52" s="696"/>
      <c r="P52" s="696"/>
      <c r="Q52" s="696"/>
      <c r="R52" s="696"/>
      <c r="S52" s="696"/>
      <c r="T52" s="696"/>
      <c r="U52" s="697"/>
    </row>
    <row r="53" spans="2:21" ht="34.5" customHeight="1">
      <c r="B53" s="689" t="s">
        <v>628</v>
      </c>
      <c r="C53" s="871" t="s">
        <v>629</v>
      </c>
      <c r="D53" s="871"/>
      <c r="E53" s="871"/>
      <c r="F53" s="871"/>
      <c r="G53" s="871"/>
      <c r="H53" s="871"/>
      <c r="I53" s="871"/>
      <c r="J53" s="871"/>
      <c r="K53" s="871"/>
      <c r="L53" s="871"/>
      <c r="M53" s="871"/>
      <c r="N53" s="871"/>
      <c r="O53" s="871"/>
      <c r="P53" s="871"/>
      <c r="Q53" s="871"/>
      <c r="R53" s="871"/>
      <c r="S53" s="871"/>
      <c r="T53" s="871"/>
      <c r="U53" s="872"/>
    </row>
    <row r="54" spans="2:21">
      <c r="B54" s="704"/>
      <c r="C54" s="696"/>
      <c r="D54" s="696"/>
      <c r="E54" s="696"/>
      <c r="F54" s="696"/>
      <c r="G54" s="696"/>
      <c r="H54" s="696"/>
      <c r="I54" s="696"/>
      <c r="J54" s="696"/>
      <c r="K54" s="696"/>
      <c r="L54" s="696"/>
      <c r="M54" s="696"/>
      <c r="N54" s="696"/>
      <c r="O54" s="696"/>
      <c r="P54" s="696"/>
      <c r="Q54" s="696"/>
      <c r="R54" s="696"/>
      <c r="S54" s="696"/>
      <c r="T54" s="696"/>
      <c r="U54" s="697"/>
    </row>
    <row r="55" spans="2:21" ht="15.75">
      <c r="B55" s="689" t="s">
        <v>630</v>
      </c>
      <c r="C55" s="705" t="s">
        <v>631</v>
      </c>
      <c r="D55" s="700"/>
      <c r="E55" s="700"/>
      <c r="F55" s="700"/>
      <c r="G55" s="700"/>
      <c r="H55" s="700"/>
      <c r="I55" s="700"/>
      <c r="J55" s="700"/>
      <c r="K55" s="700"/>
      <c r="L55" s="700"/>
      <c r="M55" s="700"/>
      <c r="N55" s="700"/>
      <c r="O55" s="700"/>
      <c r="P55" s="700"/>
      <c r="Q55" s="700"/>
      <c r="R55" s="700"/>
      <c r="S55" s="700"/>
      <c r="T55" s="700"/>
      <c r="U55" s="701"/>
    </row>
    <row r="56" spans="2:21">
      <c r="B56" s="704"/>
      <c r="C56" s="696"/>
      <c r="D56" s="696"/>
      <c r="E56" s="696"/>
      <c r="F56" s="696"/>
      <c r="G56" s="696"/>
      <c r="H56" s="696"/>
      <c r="I56" s="696"/>
      <c r="J56" s="696"/>
      <c r="K56" s="696"/>
      <c r="L56" s="696"/>
      <c r="M56" s="696"/>
      <c r="N56" s="696"/>
      <c r="O56" s="696"/>
      <c r="P56" s="696"/>
      <c r="Q56" s="696"/>
      <c r="R56" s="696"/>
      <c r="S56" s="696"/>
      <c r="T56" s="696"/>
      <c r="U56" s="697"/>
    </row>
    <row r="57" spans="2:21">
      <c r="B57" s="706"/>
      <c r="C57" s="700"/>
      <c r="D57" s="700"/>
      <c r="E57" s="700"/>
      <c r="F57" s="700"/>
      <c r="G57" s="700"/>
      <c r="H57" s="700"/>
      <c r="I57" s="700"/>
      <c r="J57" s="700"/>
      <c r="K57" s="700"/>
      <c r="L57" s="700"/>
      <c r="M57" s="700"/>
      <c r="N57" s="700"/>
      <c r="O57" s="700"/>
      <c r="P57" s="700"/>
      <c r="Q57" s="700"/>
      <c r="R57" s="700"/>
      <c r="S57" s="700"/>
      <c r="T57" s="700"/>
      <c r="U57" s="701"/>
    </row>
    <row r="58" spans="2:21" ht="37.5" customHeight="1">
      <c r="B58" s="702" t="s">
        <v>709</v>
      </c>
      <c r="C58" s="873" t="s">
        <v>951</v>
      </c>
      <c r="D58" s="873"/>
      <c r="E58" s="873"/>
      <c r="F58" s="873"/>
      <c r="G58" s="873"/>
      <c r="H58" s="873"/>
      <c r="I58" s="873"/>
      <c r="J58" s="873"/>
      <c r="K58" s="873"/>
      <c r="L58" s="873"/>
      <c r="M58" s="873"/>
      <c r="N58" s="873"/>
      <c r="O58" s="873"/>
      <c r="P58" s="873"/>
      <c r="Q58" s="873"/>
      <c r="R58" s="873"/>
      <c r="S58" s="873"/>
      <c r="T58" s="873"/>
      <c r="U58" s="874"/>
    </row>
    <row r="59" spans="2:21">
      <c r="B59" s="707"/>
      <c r="C59" s="692"/>
      <c r="D59" s="692"/>
      <c r="E59" s="692"/>
      <c r="F59" s="692"/>
      <c r="G59" s="692"/>
      <c r="H59" s="692"/>
      <c r="I59" s="692"/>
      <c r="J59" s="692"/>
      <c r="K59" s="692"/>
      <c r="L59" s="692"/>
      <c r="M59" s="692"/>
      <c r="N59" s="692"/>
      <c r="O59" s="692"/>
      <c r="P59" s="692"/>
      <c r="Q59" s="692"/>
      <c r="R59" s="692"/>
      <c r="S59" s="692"/>
      <c r="T59" s="692"/>
      <c r="U59" s="693"/>
    </row>
    <row r="60" spans="2:21" ht="36" customHeight="1">
      <c r="B60" s="707"/>
      <c r="C60" s="868" t="s">
        <v>646</v>
      </c>
      <c r="D60" s="868"/>
      <c r="E60" s="868"/>
      <c r="F60" s="868"/>
      <c r="G60" s="868"/>
      <c r="H60" s="868"/>
      <c r="I60" s="868"/>
      <c r="J60" s="868"/>
      <c r="K60" s="868"/>
      <c r="L60" s="868"/>
      <c r="M60" s="868"/>
      <c r="N60" s="868"/>
      <c r="O60" s="868"/>
      <c r="P60" s="868"/>
      <c r="Q60" s="868"/>
      <c r="R60" s="868"/>
      <c r="S60" s="868"/>
      <c r="T60" s="868"/>
      <c r="U60" s="869"/>
    </row>
    <row r="61" spans="2:21">
      <c r="B61" s="707"/>
      <c r="C61" s="708"/>
      <c r="D61" s="692"/>
      <c r="E61" s="692"/>
      <c r="F61" s="692"/>
      <c r="G61" s="692"/>
      <c r="H61" s="692"/>
      <c r="I61" s="692"/>
      <c r="J61" s="692"/>
      <c r="K61" s="692"/>
      <c r="L61" s="692"/>
      <c r="M61" s="692"/>
      <c r="N61" s="692"/>
      <c r="O61" s="692"/>
      <c r="P61" s="692"/>
      <c r="Q61" s="692"/>
      <c r="R61" s="692"/>
      <c r="S61" s="692"/>
      <c r="T61" s="692"/>
      <c r="U61" s="693"/>
    </row>
    <row r="62" spans="2:21" ht="35.25" customHeight="1">
      <c r="B62" s="707"/>
      <c r="C62" s="868" t="s">
        <v>632</v>
      </c>
      <c r="D62" s="868"/>
      <c r="E62" s="868"/>
      <c r="F62" s="868"/>
      <c r="G62" s="868"/>
      <c r="H62" s="868"/>
      <c r="I62" s="868"/>
      <c r="J62" s="868"/>
      <c r="K62" s="868"/>
      <c r="L62" s="868"/>
      <c r="M62" s="868"/>
      <c r="N62" s="868"/>
      <c r="O62" s="868"/>
      <c r="P62" s="868"/>
      <c r="Q62" s="868"/>
      <c r="R62" s="868"/>
      <c r="S62" s="868"/>
      <c r="T62" s="868"/>
      <c r="U62" s="869"/>
    </row>
    <row r="63" spans="2:21">
      <c r="B63" s="707"/>
      <c r="C63" s="708"/>
      <c r="D63" s="692"/>
      <c r="E63" s="692"/>
      <c r="F63" s="692"/>
      <c r="G63" s="692"/>
      <c r="H63" s="692"/>
      <c r="I63" s="692"/>
      <c r="J63" s="692"/>
      <c r="K63" s="692"/>
      <c r="L63" s="692"/>
      <c r="M63" s="692"/>
      <c r="N63" s="692"/>
      <c r="O63" s="692"/>
      <c r="P63" s="692"/>
      <c r="Q63" s="692"/>
      <c r="R63" s="692"/>
      <c r="S63" s="692"/>
      <c r="T63" s="692"/>
      <c r="U63" s="693"/>
    </row>
    <row r="64" spans="2:21" ht="40.5" customHeight="1">
      <c r="B64" s="707"/>
      <c r="C64" s="868" t="s">
        <v>633</v>
      </c>
      <c r="D64" s="868"/>
      <c r="E64" s="868"/>
      <c r="F64" s="868"/>
      <c r="G64" s="868"/>
      <c r="H64" s="868"/>
      <c r="I64" s="868"/>
      <c r="J64" s="868"/>
      <c r="K64" s="868"/>
      <c r="L64" s="868"/>
      <c r="M64" s="868"/>
      <c r="N64" s="868"/>
      <c r="O64" s="868"/>
      <c r="P64" s="868"/>
      <c r="Q64" s="868"/>
      <c r="R64" s="868"/>
      <c r="S64" s="868"/>
      <c r="T64" s="868"/>
      <c r="U64" s="869"/>
    </row>
    <row r="65" spans="2:21">
      <c r="B65" s="707"/>
      <c r="C65" s="708"/>
      <c r="D65" s="692"/>
      <c r="E65" s="692"/>
      <c r="F65" s="692"/>
      <c r="G65" s="692"/>
      <c r="H65" s="692"/>
      <c r="I65" s="692"/>
      <c r="J65" s="692"/>
      <c r="K65" s="692"/>
      <c r="L65" s="692"/>
      <c r="M65" s="692"/>
      <c r="N65" s="692"/>
      <c r="O65" s="692"/>
      <c r="P65" s="692"/>
      <c r="Q65" s="692"/>
      <c r="R65" s="692"/>
      <c r="S65" s="692"/>
      <c r="T65" s="692"/>
      <c r="U65" s="693"/>
    </row>
    <row r="66" spans="2:21" ht="30" customHeight="1">
      <c r="B66" s="707"/>
      <c r="C66" s="868" t="s">
        <v>634</v>
      </c>
      <c r="D66" s="868"/>
      <c r="E66" s="868"/>
      <c r="F66" s="868"/>
      <c r="G66" s="868"/>
      <c r="H66" s="868"/>
      <c r="I66" s="868"/>
      <c r="J66" s="868"/>
      <c r="K66" s="868"/>
      <c r="L66" s="868"/>
      <c r="M66" s="868"/>
      <c r="N66" s="868"/>
      <c r="O66" s="868"/>
      <c r="P66" s="868"/>
      <c r="Q66" s="868"/>
      <c r="R66" s="868"/>
      <c r="S66" s="868"/>
      <c r="T66" s="868"/>
      <c r="U66" s="869"/>
    </row>
    <row r="67" spans="2:21" ht="15.75">
      <c r="B67" s="707"/>
      <c r="C67" s="691"/>
      <c r="D67" s="692"/>
      <c r="E67" s="692"/>
      <c r="F67" s="692"/>
      <c r="G67" s="692"/>
      <c r="H67" s="692"/>
      <c r="I67" s="692"/>
      <c r="J67" s="692"/>
      <c r="K67" s="692"/>
      <c r="L67" s="692"/>
      <c r="M67" s="692"/>
      <c r="N67" s="692"/>
      <c r="O67" s="692"/>
      <c r="P67" s="692"/>
      <c r="Q67" s="692"/>
      <c r="R67" s="692"/>
      <c r="S67" s="692"/>
      <c r="T67" s="692"/>
      <c r="U67" s="693"/>
    </row>
    <row r="68" spans="2:21" ht="31.5" customHeight="1">
      <c r="B68" s="707"/>
      <c r="C68" s="870" t="s">
        <v>645</v>
      </c>
      <c r="D68" s="870"/>
      <c r="E68" s="870"/>
      <c r="F68" s="870"/>
      <c r="G68" s="870"/>
      <c r="H68" s="870"/>
      <c r="I68" s="870"/>
      <c r="J68" s="870"/>
      <c r="K68" s="870"/>
      <c r="L68" s="870"/>
      <c r="M68" s="870"/>
      <c r="N68" s="870"/>
      <c r="O68" s="870"/>
      <c r="P68" s="870"/>
      <c r="Q68" s="870"/>
      <c r="R68" s="870"/>
      <c r="S68" s="870"/>
      <c r="T68" s="870"/>
      <c r="U68" s="877"/>
    </row>
    <row r="69" spans="2:21">
      <c r="B69" s="704"/>
      <c r="C69" s="696"/>
      <c r="D69" s="696"/>
      <c r="E69" s="696"/>
      <c r="F69" s="696"/>
      <c r="G69" s="696"/>
      <c r="H69" s="696"/>
      <c r="I69" s="696"/>
      <c r="J69" s="696"/>
      <c r="K69" s="696"/>
      <c r="L69" s="696"/>
      <c r="M69" s="696"/>
      <c r="N69" s="696"/>
      <c r="O69" s="696"/>
      <c r="P69" s="696"/>
      <c r="Q69" s="696"/>
      <c r="R69" s="696"/>
      <c r="S69" s="696"/>
      <c r="T69" s="696"/>
      <c r="U69" s="697"/>
    </row>
    <row r="70" spans="2:21" ht="66.599999999999994" customHeight="1">
      <c r="B70" s="813" t="s">
        <v>635</v>
      </c>
      <c r="C70" s="871" t="s">
        <v>952</v>
      </c>
      <c r="D70" s="871"/>
      <c r="E70" s="871"/>
      <c r="F70" s="871"/>
      <c r="G70" s="871"/>
      <c r="H70" s="871"/>
      <c r="I70" s="871"/>
      <c r="J70" s="871"/>
      <c r="K70" s="871"/>
      <c r="L70" s="871"/>
      <c r="M70" s="871"/>
      <c r="N70" s="871"/>
      <c r="O70" s="871"/>
      <c r="P70" s="871"/>
      <c r="Q70" s="871"/>
      <c r="R70" s="871"/>
      <c r="S70" s="871"/>
      <c r="T70" s="871"/>
      <c r="U70" s="872"/>
    </row>
    <row r="71" spans="2:21">
      <c r="B71" s="704"/>
      <c r="C71" s="696"/>
      <c r="D71" s="696"/>
      <c r="E71" s="696"/>
      <c r="F71" s="696"/>
      <c r="G71" s="696"/>
      <c r="H71" s="696"/>
      <c r="I71" s="696"/>
      <c r="J71" s="696"/>
      <c r="K71" s="696"/>
      <c r="L71" s="696"/>
      <c r="M71" s="696"/>
      <c r="N71" s="696"/>
      <c r="O71" s="696"/>
      <c r="P71" s="696"/>
      <c r="Q71" s="696"/>
      <c r="R71" s="696"/>
      <c r="S71" s="696"/>
      <c r="T71" s="696"/>
      <c r="U71" s="697"/>
    </row>
    <row r="72" spans="2:21" ht="34.5" customHeight="1">
      <c r="B72" s="689" t="s">
        <v>636</v>
      </c>
      <c r="C72" s="871" t="s">
        <v>637</v>
      </c>
      <c r="D72" s="871"/>
      <c r="E72" s="871"/>
      <c r="F72" s="871"/>
      <c r="G72" s="871"/>
      <c r="H72" s="871"/>
      <c r="I72" s="871"/>
      <c r="J72" s="871"/>
      <c r="K72" s="871"/>
      <c r="L72" s="871"/>
      <c r="M72" s="871"/>
      <c r="N72" s="871"/>
      <c r="O72" s="871"/>
      <c r="P72" s="871"/>
      <c r="Q72" s="871"/>
      <c r="R72" s="871"/>
      <c r="S72" s="871"/>
      <c r="T72" s="871"/>
      <c r="U72" s="872"/>
    </row>
    <row r="73" spans="2:21">
      <c r="B73" s="709"/>
      <c r="C73" s="696"/>
      <c r="D73" s="696"/>
      <c r="E73" s="696"/>
      <c r="F73" s="696"/>
      <c r="G73" s="696"/>
      <c r="H73" s="696"/>
      <c r="I73" s="696"/>
      <c r="J73" s="696"/>
      <c r="K73" s="696"/>
      <c r="L73" s="696"/>
      <c r="M73" s="696"/>
      <c r="N73" s="696"/>
      <c r="O73" s="696"/>
      <c r="P73" s="696"/>
      <c r="Q73" s="696"/>
      <c r="R73" s="696"/>
      <c r="S73" s="696"/>
      <c r="T73" s="696"/>
      <c r="U73" s="697"/>
    </row>
    <row r="74" spans="2:21" ht="30.75" customHeight="1">
      <c r="B74" s="698" t="s">
        <v>638</v>
      </c>
      <c r="C74" s="710" t="s">
        <v>639</v>
      </c>
      <c r="D74" s="711"/>
      <c r="E74" s="711"/>
      <c r="F74" s="711"/>
      <c r="G74" s="711"/>
      <c r="H74" s="711"/>
      <c r="I74" s="711"/>
      <c r="J74" s="711"/>
      <c r="K74" s="711"/>
      <c r="L74" s="711"/>
      <c r="M74" s="711"/>
      <c r="N74" s="711"/>
      <c r="O74" s="711"/>
      <c r="P74" s="711"/>
      <c r="Q74" s="711"/>
      <c r="R74" s="711"/>
      <c r="S74" s="711"/>
      <c r="T74" s="711"/>
      <c r="U74" s="712"/>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zoomScale="70" zoomScaleNormal="70" workbookViewId="0">
      <selection activeCell="B3" sqref="B3:F6"/>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81" t="s">
        <v>948</v>
      </c>
      <c r="C3" s="882"/>
      <c r="D3" s="882"/>
      <c r="E3" s="882"/>
      <c r="F3" s="883"/>
      <c r="G3" s="120"/>
    </row>
    <row r="4" spans="2:20" ht="16.5" customHeight="1">
      <c r="B4" s="884"/>
      <c r="C4" s="885"/>
      <c r="D4" s="885"/>
      <c r="E4" s="885"/>
      <c r="F4" s="886"/>
      <c r="G4" s="120"/>
    </row>
    <row r="5" spans="2:20" ht="71.25" customHeight="1">
      <c r="B5" s="884"/>
      <c r="C5" s="885"/>
      <c r="D5" s="885"/>
      <c r="E5" s="885"/>
      <c r="F5" s="886"/>
      <c r="G5" s="120"/>
    </row>
    <row r="6" spans="2:20" ht="21.75" customHeight="1">
      <c r="B6" s="887"/>
      <c r="C6" s="888"/>
      <c r="D6" s="888"/>
      <c r="E6" s="888"/>
      <c r="F6" s="889"/>
      <c r="G6" s="120"/>
    </row>
    <row r="8" spans="2:20" ht="21">
      <c r="B8" s="880" t="s">
        <v>478</v>
      </c>
      <c r="C8" s="880"/>
      <c r="D8" s="880"/>
      <c r="E8" s="880"/>
      <c r="F8" s="880"/>
      <c r="G8" s="880"/>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580</v>
      </c>
      <c r="G12" s="28"/>
      <c r="L12" s="33"/>
      <c r="M12" s="33"/>
      <c r="N12" s="33"/>
      <c r="O12" s="33"/>
      <c r="P12" s="33"/>
      <c r="Q12" s="68"/>
      <c r="S12" s="8"/>
      <c r="T12" s="8"/>
    </row>
    <row r="13" spans="2:20" s="9" customFormat="1" ht="26.25" customHeight="1" thickBot="1">
      <c r="B13" s="100"/>
      <c r="C13" s="122" t="s">
        <v>613</v>
      </c>
      <c r="G13" s="107"/>
      <c r="L13" s="33"/>
      <c r="M13" s="33"/>
      <c r="N13" s="33"/>
      <c r="O13" s="33"/>
      <c r="P13" s="33"/>
      <c r="Q13" s="68"/>
      <c r="S13" s="8"/>
      <c r="T13" s="8"/>
    </row>
    <row r="14" spans="2:20" s="9" customFormat="1" ht="26.25" customHeight="1" thickBot="1">
      <c r="B14" s="100"/>
      <c r="C14" s="169" t="s">
        <v>608</v>
      </c>
      <c r="G14" s="121"/>
      <c r="L14" s="33"/>
      <c r="M14" s="33"/>
      <c r="N14" s="33"/>
      <c r="O14" s="33"/>
      <c r="P14" s="33"/>
      <c r="Q14" s="68"/>
      <c r="S14" s="8"/>
      <c r="T14" s="8"/>
    </row>
    <row r="15" spans="2:20" s="9" customFormat="1" ht="26.25" customHeight="1" thickBot="1">
      <c r="B15" s="100"/>
      <c r="C15" s="169" t="s">
        <v>609</v>
      </c>
      <c r="G15" s="121"/>
      <c r="L15" s="33"/>
      <c r="M15" s="33"/>
      <c r="N15" s="33"/>
      <c r="O15" s="33"/>
      <c r="P15" s="33"/>
      <c r="Q15" s="68"/>
      <c r="S15" s="8"/>
      <c r="T15" s="8"/>
    </row>
    <row r="16" spans="2:20" s="9" customFormat="1" ht="26.25" customHeight="1" thickBot="1">
      <c r="B16" s="100"/>
      <c r="C16" s="169" t="s">
        <v>610</v>
      </c>
      <c r="G16" s="121"/>
      <c r="L16" s="33"/>
      <c r="M16" s="33"/>
      <c r="N16" s="33"/>
      <c r="O16" s="33"/>
      <c r="P16" s="33"/>
      <c r="Q16" s="68"/>
      <c r="S16" s="8"/>
      <c r="T16" s="8"/>
    </row>
    <row r="17" spans="2:20" s="9" customFormat="1" ht="26.25" customHeight="1" thickBot="1">
      <c r="B17" s="100"/>
      <c r="C17" s="122" t="s">
        <v>611</v>
      </c>
      <c r="G17" s="107"/>
      <c r="L17" s="33"/>
      <c r="M17" s="33"/>
      <c r="N17" s="33"/>
      <c r="O17" s="33"/>
      <c r="P17" s="33"/>
      <c r="Q17" s="68"/>
      <c r="S17" s="8"/>
      <c r="T17" s="8"/>
    </row>
    <row r="18" spans="2:20" s="9" customFormat="1" ht="26.25" customHeight="1" thickBot="1">
      <c r="B18" s="100"/>
      <c r="C18" s="122" t="s">
        <v>612</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537</v>
      </c>
      <c r="C20" s="240" t="s">
        <v>468</v>
      </c>
      <c r="D20" s="240" t="s">
        <v>444</v>
      </c>
      <c r="E20" s="240" t="s">
        <v>436</v>
      </c>
      <c r="F20" s="240" t="s">
        <v>550</v>
      </c>
      <c r="G20" s="40"/>
      <c r="M20" s="25"/>
      <c r="T20" s="25"/>
    </row>
    <row r="21" spans="2:20" s="101" customFormat="1" ht="50.45" customHeight="1">
      <c r="B21" s="633" t="s">
        <v>540</v>
      </c>
      <c r="C21" s="639" t="s">
        <v>949</v>
      </c>
      <c r="D21" s="642" t="s">
        <v>440</v>
      </c>
      <c r="E21" s="646" t="s">
        <v>579</v>
      </c>
      <c r="F21" s="642" t="s">
        <v>445</v>
      </c>
      <c r="G21" s="171"/>
      <c r="M21" s="631"/>
      <c r="T21" s="631"/>
    </row>
    <row r="22" spans="2:20" s="101" customFormat="1" ht="47.45" customHeight="1">
      <c r="B22" s="634" t="s">
        <v>455</v>
      </c>
      <c r="C22" s="640" t="s">
        <v>960</v>
      </c>
      <c r="D22" s="643" t="s">
        <v>441</v>
      </c>
      <c r="E22" s="647" t="s">
        <v>579</v>
      </c>
      <c r="F22" s="643" t="s">
        <v>445</v>
      </c>
      <c r="G22" s="171"/>
      <c r="M22" s="631"/>
      <c r="T22" s="631"/>
    </row>
    <row r="23" spans="2:20" s="101" customFormat="1" ht="45.6" customHeight="1">
      <c r="B23" s="634" t="s">
        <v>452</v>
      </c>
      <c r="C23" s="640" t="s">
        <v>960</v>
      </c>
      <c r="D23" s="643" t="s">
        <v>442</v>
      </c>
      <c r="E23" s="647" t="s">
        <v>579</v>
      </c>
      <c r="F23" s="643" t="s">
        <v>445</v>
      </c>
      <c r="G23" s="171"/>
      <c r="M23" s="631"/>
      <c r="T23" s="631"/>
    </row>
    <row r="24" spans="2:20" s="101" customFormat="1" ht="32.25" customHeight="1">
      <c r="B24" s="635" t="s">
        <v>453</v>
      </c>
      <c r="C24" s="640" t="s">
        <v>949</v>
      </c>
      <c r="D24" s="643" t="s">
        <v>443</v>
      </c>
      <c r="E24" s="648" t="s">
        <v>593</v>
      </c>
      <c r="F24" s="651"/>
      <c r="G24" s="171"/>
      <c r="M24" s="631"/>
      <c r="T24" s="631"/>
    </row>
    <row r="25" spans="2:20" s="101" customFormat="1" ht="30.75" customHeight="1">
      <c r="B25" s="636" t="s">
        <v>538</v>
      </c>
      <c r="C25" s="640" t="s">
        <v>949</v>
      </c>
      <c r="D25" s="643"/>
      <c r="E25" s="648"/>
      <c r="F25" s="651"/>
      <c r="G25" s="171"/>
      <c r="M25" s="631"/>
      <c r="T25" s="631"/>
    </row>
    <row r="26" spans="2:20" s="101" customFormat="1" ht="32.25" customHeight="1">
      <c r="B26" s="637" t="s">
        <v>539</v>
      </c>
      <c r="C26" s="640" t="s">
        <v>949</v>
      </c>
      <c r="D26" s="644" t="s">
        <v>535</v>
      </c>
      <c r="E26" s="648"/>
      <c r="F26" s="651"/>
      <c r="G26" s="171"/>
      <c r="M26" s="631"/>
      <c r="T26" s="631"/>
    </row>
    <row r="27" spans="2:20" s="101" customFormat="1" ht="27" customHeight="1">
      <c r="B27" s="635" t="s">
        <v>454</v>
      </c>
      <c r="C27" s="640" t="s">
        <v>437</v>
      </c>
      <c r="D27" s="643" t="s">
        <v>479</v>
      </c>
      <c r="E27" s="648" t="s">
        <v>456</v>
      </c>
      <c r="F27" s="651"/>
      <c r="G27" s="171"/>
      <c r="M27" s="631"/>
      <c r="T27" s="631"/>
    </row>
    <row r="28" spans="2:20" s="101" customFormat="1" ht="27" customHeight="1">
      <c r="B28" s="637" t="s">
        <v>449</v>
      </c>
      <c r="C28" s="640" t="s">
        <v>949</v>
      </c>
      <c r="D28" s="643"/>
      <c r="E28" s="648"/>
      <c r="F28" s="643" t="s">
        <v>406</v>
      </c>
      <c r="G28" s="171"/>
      <c r="M28" s="631"/>
      <c r="T28" s="631"/>
    </row>
    <row r="29" spans="2:20" s="101" customFormat="1" ht="32.25" customHeight="1">
      <c r="B29" s="635" t="s">
        <v>207</v>
      </c>
      <c r="C29" s="640" t="s">
        <v>439</v>
      </c>
      <c r="D29" s="643" t="s">
        <v>552</v>
      </c>
      <c r="E29" s="649"/>
      <c r="F29" s="643" t="s">
        <v>551</v>
      </c>
      <c r="G29" s="632"/>
      <c r="M29" s="631"/>
    </row>
    <row r="30" spans="2:20" s="101" customFormat="1" ht="27.75" customHeight="1">
      <c r="B30" s="638" t="s">
        <v>536</v>
      </c>
      <c r="C30" s="641" t="s">
        <v>438</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409</v>
      </c>
      <c r="B1" s="8" t="s">
        <v>41</v>
      </c>
      <c r="C1" s="118" t="s">
        <v>234</v>
      </c>
      <c r="D1" s="8" t="s">
        <v>414</v>
      </c>
      <c r="E1" s="118" t="s">
        <v>447</v>
      </c>
      <c r="F1" s="118" t="s">
        <v>546</v>
      </c>
      <c r="G1" s="118" t="s">
        <v>562</v>
      </c>
      <c r="H1" s="118" t="s">
        <v>573</v>
      </c>
    </row>
    <row r="2" spans="1:8">
      <c r="A2" s="12" t="s">
        <v>29</v>
      </c>
      <c r="B2" s="12" t="s">
        <v>27</v>
      </c>
      <c r="C2" s="10">
        <v>2006</v>
      </c>
      <c r="D2" s="12" t="s">
        <v>415</v>
      </c>
      <c r="E2" s="10">
        <f>'2. LRAMVA Threshold'!D9</f>
        <v>2016</v>
      </c>
      <c r="F2" s="26" t="s">
        <v>170</v>
      </c>
      <c r="G2" s="12" t="s">
        <v>563</v>
      </c>
      <c r="H2" s="12" t="s">
        <v>581</v>
      </c>
    </row>
    <row r="3" spans="1:8">
      <c r="A3" s="12" t="s">
        <v>370</v>
      </c>
      <c r="B3" s="12" t="s">
        <v>27</v>
      </c>
      <c r="C3" s="10">
        <v>2007</v>
      </c>
      <c r="D3" s="12" t="s">
        <v>416</v>
      </c>
      <c r="E3" s="10">
        <f>'2. LRAMVA Threshold'!D24</f>
        <v>0</v>
      </c>
      <c r="F3" s="12" t="s">
        <v>547</v>
      </c>
      <c r="G3" s="12" t="s">
        <v>564</v>
      </c>
      <c r="H3" s="12" t="s">
        <v>574</v>
      </c>
    </row>
    <row r="4" spans="1:8">
      <c r="A4" s="12" t="s">
        <v>371</v>
      </c>
      <c r="B4" s="12" t="s">
        <v>28</v>
      </c>
      <c r="C4" s="10">
        <v>2008</v>
      </c>
      <c r="D4" s="12" t="s">
        <v>417</v>
      </c>
      <c r="F4" s="12" t="s">
        <v>169</v>
      </c>
      <c r="G4" s="12" t="s">
        <v>565</v>
      </c>
    </row>
    <row r="5" spans="1:8">
      <c r="A5" s="12" t="s">
        <v>372</v>
      </c>
      <c r="B5" s="12" t="s">
        <v>28</v>
      </c>
      <c r="C5" s="10">
        <v>2009</v>
      </c>
      <c r="F5" s="12" t="s">
        <v>367</v>
      </c>
      <c r="G5" s="12" t="s">
        <v>566</v>
      </c>
    </row>
    <row r="6" spans="1:8">
      <c r="A6" s="12" t="s">
        <v>373</v>
      </c>
      <c r="B6" s="12" t="s">
        <v>28</v>
      </c>
      <c r="C6" s="10">
        <v>2010</v>
      </c>
      <c r="F6" s="12" t="s">
        <v>368</v>
      </c>
      <c r="G6" s="12" t="s">
        <v>567</v>
      </c>
    </row>
    <row r="7" spans="1:8">
      <c r="A7" s="12" t="s">
        <v>374</v>
      </c>
      <c r="B7" s="12" t="s">
        <v>28</v>
      </c>
      <c r="C7" s="10">
        <v>2011</v>
      </c>
      <c r="F7" s="12" t="s">
        <v>369</v>
      </c>
      <c r="G7" s="12" t="s">
        <v>568</v>
      </c>
    </row>
    <row r="8" spans="1:8">
      <c r="A8" s="12" t="s">
        <v>375</v>
      </c>
      <c r="B8" s="12" t="s">
        <v>28</v>
      </c>
      <c r="C8" s="10">
        <v>2012</v>
      </c>
      <c r="F8" s="12" t="s">
        <v>555</v>
      </c>
      <c r="G8" s="12" t="s">
        <v>569</v>
      </c>
    </row>
    <row r="9" spans="1:8">
      <c r="A9" s="12" t="s">
        <v>376</v>
      </c>
      <c r="B9" s="12" t="s">
        <v>28</v>
      </c>
      <c r="C9" s="10">
        <v>2013</v>
      </c>
      <c r="G9" s="12" t="s">
        <v>570</v>
      </c>
    </row>
    <row r="10" spans="1:8">
      <c r="A10" s="12" t="s">
        <v>377</v>
      </c>
      <c r="B10" s="12" t="s">
        <v>28</v>
      </c>
      <c r="C10" s="10">
        <v>2014</v>
      </c>
      <c r="G10" s="12" t="s">
        <v>571</v>
      </c>
    </row>
    <row r="11" spans="1:8">
      <c r="A11" s="12" t="s">
        <v>378</v>
      </c>
      <c r="B11" s="12" t="s">
        <v>28</v>
      </c>
      <c r="C11" s="10">
        <v>2015</v>
      </c>
      <c r="G11" s="12" t="s">
        <v>572</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44"/>
  <sheetViews>
    <sheetView tabSelected="1" zoomScale="70" zoomScaleNormal="70" workbookViewId="0">
      <selection activeCell="C8" sqref="C8"/>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548</v>
      </c>
      <c r="D6" s="17"/>
      <c r="E6" s="9"/>
      <c r="T6" s="9"/>
      <c r="V6" s="8"/>
    </row>
    <row r="7" spans="2:22" ht="21" customHeight="1">
      <c r="B7" s="526"/>
      <c r="C7" s="17"/>
      <c r="D7" s="17"/>
      <c r="E7" s="9"/>
      <c r="T7" s="9"/>
      <c r="V7" s="8"/>
    </row>
    <row r="8" spans="2:22" ht="24.75" customHeight="1">
      <c r="B8" s="115" t="s">
        <v>239</v>
      </c>
      <c r="C8" s="186" t="s">
        <v>1035</v>
      </c>
      <c r="D8" s="589"/>
      <c r="E8" s="9"/>
      <c r="T8" s="9"/>
      <c r="V8" s="8"/>
    </row>
    <row r="9" spans="2:22" ht="41.25" customHeight="1">
      <c r="B9" s="540" t="s">
        <v>517</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553</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505</v>
      </c>
      <c r="C13" s="17"/>
      <c r="F13" s="182" t="s">
        <v>506</v>
      </c>
      <c r="G13" s="36"/>
      <c r="H13" s="31"/>
      <c r="I13" s="9"/>
      <c r="J13" s="181" t="s">
        <v>503</v>
      </c>
      <c r="N13" s="101"/>
      <c r="P13" s="9"/>
      <c r="Q13" s="184"/>
      <c r="R13" s="42"/>
      <c r="T13" s="183"/>
      <c r="U13" s="183"/>
    </row>
    <row r="14" spans="2:22" ht="29.25" customHeight="1" thickBot="1">
      <c r="B14" s="122" t="s">
        <v>544</v>
      </c>
      <c r="D14" s="531" t="s">
        <v>1012</v>
      </c>
      <c r="E14" s="128"/>
      <c r="F14" s="122" t="s">
        <v>545</v>
      </c>
      <c r="H14" s="531" t="s">
        <v>1015</v>
      </c>
      <c r="J14" s="122" t="s">
        <v>512</v>
      </c>
      <c r="L14" s="130"/>
      <c r="N14" s="101"/>
      <c r="Q14" s="97"/>
      <c r="R14" s="94"/>
    </row>
    <row r="15" spans="2:22" ht="26.25" customHeight="1" thickBot="1">
      <c r="B15" s="122" t="s">
        <v>423</v>
      </c>
      <c r="C15" s="104"/>
      <c r="D15" s="531" t="s">
        <v>1013</v>
      </c>
      <c r="F15" s="122" t="s">
        <v>413</v>
      </c>
      <c r="G15" s="125"/>
      <c r="H15" s="531" t="s">
        <v>1016</v>
      </c>
      <c r="I15" s="17"/>
      <c r="J15" s="122" t="s">
        <v>513</v>
      </c>
      <c r="L15" s="130"/>
      <c r="M15" s="101"/>
      <c r="Q15" s="106"/>
      <c r="R15" s="94"/>
    </row>
    <row r="16" spans="2:22" ht="28.5" customHeight="1" thickBot="1">
      <c r="B16" s="122" t="s">
        <v>451</v>
      </c>
      <c r="C16" s="104"/>
      <c r="D16" s="532" t="s">
        <v>1014</v>
      </c>
      <c r="E16" s="101"/>
      <c r="F16" s="122" t="s">
        <v>433</v>
      </c>
      <c r="G16" s="123"/>
      <c r="H16" s="532" t="s">
        <v>1017</v>
      </c>
      <c r="I16" s="101"/>
      <c r="K16" s="192"/>
      <c r="L16" s="192"/>
      <c r="M16" s="192"/>
      <c r="N16" s="192"/>
      <c r="Q16" s="113"/>
      <c r="R16" s="94"/>
    </row>
    <row r="17" spans="1:21" ht="29.25" customHeight="1">
      <c r="B17" s="122" t="s">
        <v>420</v>
      </c>
      <c r="C17" s="104"/>
      <c r="D17" s="716">
        <v>105500.69567132897</v>
      </c>
      <c r="E17" s="119"/>
      <c r="F17" s="723" t="s">
        <v>649</v>
      </c>
      <c r="G17" s="192"/>
      <c r="H17" s="717">
        <v>1</v>
      </c>
      <c r="I17" s="17"/>
      <c r="M17" s="192"/>
      <c r="N17" s="192"/>
      <c r="P17" s="97"/>
      <c r="Q17" s="97"/>
      <c r="R17" s="94"/>
    </row>
    <row r="18" spans="1:21" s="28" customFormat="1" ht="29.25" customHeight="1">
      <c r="B18" s="122"/>
      <c r="C18" s="718"/>
      <c r="D18" s="715"/>
      <c r="E18" s="719"/>
      <c r="F18" s="714"/>
      <c r="G18" s="720"/>
      <c r="H18" s="721"/>
      <c r="I18" s="160"/>
      <c r="M18" s="720"/>
      <c r="N18" s="720"/>
      <c r="P18" s="720"/>
      <c r="Q18" s="720"/>
      <c r="R18" s="722"/>
      <c r="T18" s="37"/>
      <c r="U18" s="37"/>
    </row>
    <row r="19" spans="1:21" ht="27.75" customHeight="1" thickBot="1">
      <c r="E19" s="9"/>
      <c r="F19" s="122" t="s">
        <v>434</v>
      </c>
      <c r="G19" s="591" t="s">
        <v>362</v>
      </c>
      <c r="H19" s="239">
        <f>SUM(R55,R58,R61,R64,R67,R70,R73,R76,R79,R82, R85, R88)</f>
        <v>32968.782757533765</v>
      </c>
      <c r="I19" s="17"/>
      <c r="J19" s="113"/>
      <c r="K19" s="113"/>
      <c r="L19" s="113"/>
      <c r="M19" s="113"/>
      <c r="N19" s="113"/>
      <c r="P19" s="113"/>
      <c r="Q19" s="113"/>
      <c r="R19" s="94"/>
    </row>
    <row r="20" spans="1:21" ht="27.75" customHeight="1" thickBot="1">
      <c r="E20" s="9"/>
      <c r="F20" s="122" t="s">
        <v>435</v>
      </c>
      <c r="G20" s="591" t="s">
        <v>363</v>
      </c>
      <c r="H20" s="129">
        <f>-SUM(R56,R59,R62,R65,R68,R71,R74,R77,R80,R83,R86,R89)</f>
        <v>10805.2444</v>
      </c>
      <c r="I20" s="17"/>
      <c r="J20" s="113"/>
      <c r="P20" s="113"/>
      <c r="Q20" s="113"/>
      <c r="R20" s="94"/>
    </row>
    <row r="21" spans="1:21" ht="27.75" customHeight="1" thickBot="1">
      <c r="C21" s="32"/>
      <c r="D21" s="32"/>
      <c r="E21" s="32"/>
      <c r="F21" s="122" t="s">
        <v>407</v>
      </c>
      <c r="G21" s="591" t="s">
        <v>364</v>
      </c>
      <c r="H21" s="185">
        <f>R91</f>
        <v>146.00230893025372</v>
      </c>
      <c r="I21" s="101"/>
      <c r="P21" s="113"/>
      <c r="Q21" s="113"/>
      <c r="R21" s="94"/>
    </row>
    <row r="22" spans="1:21" ht="27.75" customHeight="1">
      <c r="C22" s="32"/>
      <c r="D22" s="32"/>
      <c r="E22" s="32"/>
      <c r="F22" s="805" t="s">
        <v>507</v>
      </c>
      <c r="G22" s="806" t="s">
        <v>446</v>
      </c>
      <c r="H22" s="807">
        <f>H19-H20+H21</f>
        <v>22309.540666464018</v>
      </c>
      <c r="I22" s="101"/>
      <c r="P22" s="192"/>
      <c r="Q22" s="192"/>
      <c r="R22" s="94"/>
    </row>
    <row r="23" spans="1:21" ht="35.450000000000003" customHeight="1">
      <c r="C23" s="32"/>
      <c r="D23" s="32"/>
      <c r="E23" s="32"/>
      <c r="F23" s="123" t="s">
        <v>972</v>
      </c>
      <c r="G23" s="848" t="s">
        <v>973</v>
      </c>
      <c r="H23" s="808">
        <f>R121</f>
        <v>0</v>
      </c>
      <c r="I23" s="101"/>
      <c r="P23" s="192"/>
      <c r="Q23" s="192"/>
      <c r="R23" s="94"/>
    </row>
    <row r="24" spans="1:21" ht="22.5" customHeight="1">
      <c r="A24" s="28"/>
      <c r="E24" s="9"/>
    </row>
    <row r="25" spans="1:21" ht="13.5" customHeight="1">
      <c r="A25" s="28"/>
      <c r="B25" s="116" t="s">
        <v>418</v>
      </c>
      <c r="C25" s="35"/>
      <c r="E25" s="9"/>
    </row>
    <row r="26" spans="1:21" ht="13.5" customHeight="1">
      <c r="A26" s="28"/>
      <c r="B26" s="116"/>
      <c r="C26" s="35"/>
      <c r="E26" s="9"/>
    </row>
    <row r="27" spans="1:21" ht="147.6" customHeight="1">
      <c r="A27" s="28"/>
      <c r="B27" s="894" t="s">
        <v>655</v>
      </c>
      <c r="C27" s="894"/>
      <c r="D27" s="894"/>
      <c r="E27" s="894"/>
      <c r="F27" s="894"/>
      <c r="G27" s="894"/>
    </row>
    <row r="28" spans="1:21" ht="14.25" customHeight="1">
      <c r="A28" s="28"/>
      <c r="B28" s="537"/>
      <c r="C28" s="537"/>
      <c r="D28" s="527"/>
      <c r="E28" s="527"/>
      <c r="F28" s="527"/>
      <c r="G28" s="537"/>
    </row>
    <row r="29" spans="1:21" s="17" customFormat="1" ht="27" customHeight="1">
      <c r="B29" s="897" t="s">
        <v>504</v>
      </c>
      <c r="C29" s="898"/>
      <c r="D29" s="131" t="s">
        <v>41</v>
      </c>
      <c r="E29" s="132" t="s">
        <v>647</v>
      </c>
      <c r="F29" s="132" t="s">
        <v>407</v>
      </c>
      <c r="G29" s="133" t="s">
        <v>408</v>
      </c>
      <c r="T29" s="134"/>
      <c r="U29" s="134"/>
    </row>
    <row r="30" spans="1:21" ht="20.25" customHeight="1">
      <c r="B30" s="892" t="s">
        <v>29</v>
      </c>
      <c r="C30" s="893"/>
      <c r="D30" s="624" t="s">
        <v>27</v>
      </c>
      <c r="E30" s="136">
        <f>SUM(D55:D90)</f>
        <v>0</v>
      </c>
      <c r="F30" s="768">
        <f>D91</f>
        <v>0</v>
      </c>
      <c r="G30" s="136">
        <f>E30+F30</f>
        <v>0</v>
      </c>
    </row>
    <row r="31" spans="1:21" ht="20.25" customHeight="1">
      <c r="B31" s="892" t="s">
        <v>370</v>
      </c>
      <c r="C31" s="893"/>
      <c r="D31" s="624" t="s">
        <v>27</v>
      </c>
      <c r="E31" s="137">
        <f>SUM(E55:E90)</f>
        <v>9912.6723100471499</v>
      </c>
      <c r="F31" s="766">
        <f>E91</f>
        <v>65.299728842435599</v>
      </c>
      <c r="G31" s="137">
        <f>E31+F31</f>
        <v>9977.9720388895857</v>
      </c>
    </row>
    <row r="32" spans="1:21" ht="20.25" customHeight="1">
      <c r="B32" s="892" t="s">
        <v>1018</v>
      </c>
      <c r="C32" s="893"/>
      <c r="D32" s="624" t="s">
        <v>28</v>
      </c>
      <c r="E32" s="137">
        <f>SUM(F55:F90)</f>
        <v>12250.866047486619</v>
      </c>
      <c r="F32" s="766">
        <f>F91</f>
        <v>80.702580087818106</v>
      </c>
      <c r="G32" s="137">
        <f>E32+F32</f>
        <v>12331.568627574437</v>
      </c>
    </row>
    <row r="33" spans="2:22" ht="20.25" customHeight="1">
      <c r="B33" s="892"/>
      <c r="C33" s="893"/>
      <c r="D33" s="624"/>
      <c r="E33" s="137">
        <f>SUM(G55:G90)</f>
        <v>0</v>
      </c>
      <c r="F33" s="766">
        <f>G91</f>
        <v>0</v>
      </c>
      <c r="G33" s="137">
        <f>E33+F33</f>
        <v>0</v>
      </c>
    </row>
    <row r="34" spans="2:22" ht="20.25" customHeight="1">
      <c r="B34" s="892"/>
      <c r="C34" s="893"/>
      <c r="D34" s="624"/>
      <c r="E34" s="137">
        <f>SUM(H55:H90)</f>
        <v>0</v>
      </c>
      <c r="F34" s="767">
        <f>H91</f>
        <v>0</v>
      </c>
      <c r="G34" s="137">
        <f>E34+F34</f>
        <v>0</v>
      </c>
    </row>
    <row r="35" spans="2:22" ht="20.25" customHeight="1">
      <c r="B35" s="892"/>
      <c r="C35" s="893"/>
      <c r="D35" s="624"/>
      <c r="E35" s="137">
        <f>SUM(I55:I90)</f>
        <v>0</v>
      </c>
      <c r="F35" s="138">
        <f>I91</f>
        <v>0</v>
      </c>
      <c r="G35" s="137">
        <f t="shared" ref="G35" si="0">E35+F35</f>
        <v>0</v>
      </c>
    </row>
    <row r="36" spans="2:22" ht="20.25" customHeight="1">
      <c r="B36" s="892"/>
      <c r="C36" s="893"/>
      <c r="D36" s="624"/>
      <c r="E36" s="137">
        <f>SUM(J55:J90)</f>
        <v>0</v>
      </c>
      <c r="F36" s="138">
        <f>J91</f>
        <v>0</v>
      </c>
      <c r="G36" s="137">
        <f>E36+F36</f>
        <v>0</v>
      </c>
    </row>
    <row r="37" spans="2:22" ht="20.25" customHeight="1">
      <c r="B37" s="892"/>
      <c r="C37" s="893"/>
      <c r="D37" s="624"/>
      <c r="E37" s="137">
        <f>SUM(K55:K90)</f>
        <v>0</v>
      </c>
      <c r="F37" s="138">
        <f>K91</f>
        <v>0</v>
      </c>
      <c r="G37" s="137">
        <f t="shared" ref="G37:G40" si="1">E37+F37</f>
        <v>0</v>
      </c>
    </row>
    <row r="38" spans="2:22" ht="20.25" customHeight="1">
      <c r="B38" s="892"/>
      <c r="C38" s="893"/>
      <c r="D38" s="624"/>
      <c r="E38" s="137">
        <f>SUM(L55:L90)</f>
        <v>0</v>
      </c>
      <c r="F38" s="138">
        <f>L91</f>
        <v>0</v>
      </c>
      <c r="G38" s="137">
        <f t="shared" si="1"/>
        <v>0</v>
      </c>
    </row>
    <row r="39" spans="2:22" ht="20.25" customHeight="1">
      <c r="B39" s="892"/>
      <c r="C39" s="893"/>
      <c r="D39" s="624"/>
      <c r="E39" s="137">
        <f>SUM(M55:M90)</f>
        <v>0</v>
      </c>
      <c r="F39" s="138">
        <f>M91</f>
        <v>0</v>
      </c>
      <c r="G39" s="137">
        <f t="shared" si="1"/>
        <v>0</v>
      </c>
    </row>
    <row r="40" spans="2:22" ht="20.25" customHeight="1">
      <c r="B40" s="892"/>
      <c r="C40" s="893"/>
      <c r="D40" s="624"/>
      <c r="E40" s="137">
        <f>SUM(N55:N90)</f>
        <v>0</v>
      </c>
      <c r="F40" s="138">
        <f>N91</f>
        <v>0</v>
      </c>
      <c r="G40" s="137">
        <f t="shared" si="1"/>
        <v>0</v>
      </c>
    </row>
    <row r="41" spans="2:22" ht="20.25" customHeight="1">
      <c r="B41" s="892"/>
      <c r="C41" s="893"/>
      <c r="D41" s="624"/>
      <c r="E41" s="137">
        <f>SUM(O55:O90)</f>
        <v>0</v>
      </c>
      <c r="F41" s="138">
        <f>O91</f>
        <v>0</v>
      </c>
      <c r="G41" s="137">
        <f>E41+F41</f>
        <v>0</v>
      </c>
    </row>
    <row r="42" spans="2:22" ht="20.25" customHeight="1">
      <c r="B42" s="892"/>
      <c r="C42" s="893"/>
      <c r="D42" s="624"/>
      <c r="E42" s="137">
        <f>SUM(P55:P90)</f>
        <v>0</v>
      </c>
      <c r="F42" s="138">
        <f>P91</f>
        <v>0</v>
      </c>
      <c r="G42" s="137">
        <f>E42+F42</f>
        <v>0</v>
      </c>
    </row>
    <row r="43" spans="2:22" ht="20.25" customHeight="1">
      <c r="B43" s="892"/>
      <c r="C43" s="893"/>
      <c r="D43" s="625"/>
      <c r="E43" s="139">
        <f>SUM(Q55:Q90)</f>
        <v>0</v>
      </c>
      <c r="F43" s="140">
        <f>Q91</f>
        <v>0</v>
      </c>
      <c r="G43" s="139">
        <f>E43+F43</f>
        <v>0</v>
      </c>
    </row>
    <row r="44" spans="2:22" s="8" customFormat="1" ht="21" customHeight="1">
      <c r="B44" s="895" t="s">
        <v>26</v>
      </c>
      <c r="C44" s="896"/>
      <c r="D44" s="135"/>
      <c r="E44" s="141">
        <f>SUM(E30:E43)</f>
        <v>22163.538357533769</v>
      </c>
      <c r="F44" s="141">
        <f>SUM(F30:F43)</f>
        <v>146.00230893025372</v>
      </c>
      <c r="G44" s="141">
        <f>SUM(G30:G43)</f>
        <v>22309.540666464025</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457</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894" t="s">
        <v>596</v>
      </c>
      <c r="C49" s="894"/>
      <c r="D49" s="894"/>
      <c r="E49" s="894"/>
      <c r="F49" s="894"/>
      <c r="G49" s="894"/>
      <c r="H49" s="894"/>
      <c r="I49" s="894"/>
      <c r="J49" s="894"/>
      <c r="K49" s="894"/>
      <c r="L49" s="894"/>
      <c r="M49" s="604"/>
      <c r="N49" s="103"/>
      <c r="O49" s="103"/>
      <c r="P49" s="103"/>
      <c r="Q49" s="103"/>
      <c r="R49" s="103"/>
      <c r="T49" s="37"/>
      <c r="U49" s="19"/>
      <c r="V49" s="38"/>
    </row>
    <row r="50" spans="2:22" s="28" customFormat="1" ht="41.1" customHeight="1">
      <c r="B50" s="894" t="s">
        <v>559</v>
      </c>
      <c r="C50" s="894"/>
      <c r="D50" s="894"/>
      <c r="E50" s="894"/>
      <c r="F50" s="894"/>
      <c r="G50" s="894"/>
      <c r="H50" s="894"/>
      <c r="I50" s="894"/>
      <c r="J50" s="894"/>
      <c r="K50" s="894"/>
      <c r="L50" s="894"/>
      <c r="M50" s="604"/>
      <c r="N50" s="103"/>
      <c r="O50" s="103"/>
      <c r="P50" s="103"/>
      <c r="Q50" s="103"/>
      <c r="R50" s="103"/>
      <c r="T50" s="37"/>
      <c r="U50" s="19"/>
      <c r="V50" s="38"/>
    </row>
    <row r="51" spans="2:22" s="28" customFormat="1" ht="18" customHeight="1">
      <c r="B51" s="894" t="s">
        <v>956</v>
      </c>
      <c r="C51" s="894"/>
      <c r="D51" s="894"/>
      <c r="E51" s="894"/>
      <c r="F51" s="894"/>
      <c r="G51" s="894"/>
      <c r="H51" s="894"/>
      <c r="I51" s="894"/>
      <c r="J51" s="894"/>
      <c r="K51" s="894"/>
      <c r="L51" s="894"/>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514</v>
      </c>
      <c r="D53" s="133" t="str">
        <f>IF($B$30&lt;&gt;"",$B$30,"")</f>
        <v>Residential</v>
      </c>
      <c r="E53" s="133" t="str">
        <f>IF($B$31&lt;&gt;"",$B$31,"")</f>
        <v>GS&lt;50 kW</v>
      </c>
      <c r="F53" s="133" t="str">
        <f>IF($B$32&lt;&gt;"",$B$32,"")</f>
        <v>GS 50 - 4,999 kW</v>
      </c>
      <c r="G53" s="133" t="str">
        <f>IF($B$33&lt;&gt;"",$B$33,"")</f>
        <v/>
      </c>
      <c r="H53" s="133" t="str">
        <f>IF($B$34&lt;&gt;"",$B$34,"")</f>
        <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hidden="1" customHeight="1">
      <c r="B54" s="564"/>
      <c r="C54" s="565"/>
      <c r="D54" s="565" t="str">
        <f>D30</f>
        <v>kWh</v>
      </c>
      <c r="E54" s="565" t="str">
        <f>D31</f>
        <v>kWh</v>
      </c>
      <c r="F54" s="565" t="str">
        <f>D32</f>
        <v>kW</v>
      </c>
      <c r="G54" s="565">
        <f>D33</f>
        <v>0</v>
      </c>
      <c r="H54" s="565">
        <f>D34</f>
        <v>0</v>
      </c>
      <c r="I54" s="565">
        <f>D35</f>
        <v>0</v>
      </c>
      <c r="J54" s="565">
        <f>D36</f>
        <v>0</v>
      </c>
      <c r="K54" s="565">
        <f>D37</f>
        <v>0</v>
      </c>
      <c r="L54" s="565">
        <f>D38</f>
        <v>0</v>
      </c>
      <c r="M54" s="565">
        <f>D39</f>
        <v>0</v>
      </c>
      <c r="N54" s="565">
        <f>D40</f>
        <v>0</v>
      </c>
      <c r="O54" s="565">
        <f>D41</f>
        <v>0</v>
      </c>
      <c r="P54" s="565">
        <f>D42</f>
        <v>0</v>
      </c>
      <c r="Q54" s="565">
        <f>D43</f>
        <v>0</v>
      </c>
      <c r="R54" s="566"/>
      <c r="U54" s="144"/>
    </row>
    <row r="55" spans="2:22" s="17" customFormat="1" hidden="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hidden="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hidden="1">
      <c r="B57" s="611" t="s">
        <v>67</v>
      </c>
      <c r="C57" s="607"/>
      <c r="D57" s="157"/>
      <c r="E57" s="157"/>
      <c r="F57" s="157"/>
      <c r="G57" s="157"/>
      <c r="H57" s="157"/>
      <c r="I57" s="157"/>
      <c r="J57" s="157"/>
      <c r="K57" s="158"/>
      <c r="L57" s="158"/>
      <c r="M57" s="158"/>
      <c r="N57" s="158"/>
      <c r="O57" s="158"/>
      <c r="P57" s="158"/>
      <c r="Q57" s="158"/>
      <c r="R57" s="159"/>
      <c r="U57" s="156"/>
      <c r="V57" s="150"/>
    </row>
    <row r="58" spans="2:22" s="17" customFormat="1" hidden="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hidden="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hidden="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hidden="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hidden="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hidden="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hidden="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hidden="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hidden="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hidden="1">
      <c r="B67" s="151" t="s">
        <v>94</v>
      </c>
      <c r="C67" s="524"/>
      <c r="D67" s="161">
        <v>0</v>
      </c>
      <c r="E67" s="161">
        <v>0</v>
      </c>
      <c r="F67" s="161">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hidden="1">
      <c r="B68" s="151" t="s">
        <v>93</v>
      </c>
      <c r="C68" s="152"/>
      <c r="D68" s="161">
        <v>0</v>
      </c>
      <c r="E68" s="161">
        <v>0</v>
      </c>
      <c r="F68" s="161">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hidden="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hidden="1">
      <c r="B70" s="151" t="s">
        <v>225</v>
      </c>
      <c r="C70" s="524"/>
      <c r="D70" s="153">
        <v>0</v>
      </c>
      <c r="E70" s="153">
        <v>0</v>
      </c>
      <c r="F70" s="153">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hidden="1">
      <c r="B71" s="151" t="s">
        <v>224</v>
      </c>
      <c r="C71" s="152"/>
      <c r="D71" s="153">
        <v>0</v>
      </c>
      <c r="E71" s="153">
        <v>0</v>
      </c>
      <c r="F71" s="153">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hidden="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hidden="1">
      <c r="B73" s="151" t="s">
        <v>227</v>
      </c>
      <c r="C73" s="524"/>
      <c r="D73" s="153">
        <v>0</v>
      </c>
      <c r="E73" s="153">
        <v>0</v>
      </c>
      <c r="F73" s="153">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hidden="1">
      <c r="B74" s="151" t="s">
        <v>226</v>
      </c>
      <c r="C74" s="152"/>
      <c r="D74" s="153">
        <v>0</v>
      </c>
      <c r="E74" s="153">
        <v>0</v>
      </c>
      <c r="F74" s="153">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hidden="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hidden="1">
      <c r="B76" s="151" t="s">
        <v>229</v>
      </c>
      <c r="C76" s="524"/>
      <c r="D76" s="153">
        <v>0</v>
      </c>
      <c r="E76" s="153">
        <v>0</v>
      </c>
      <c r="F76" s="153">
        <v>0</v>
      </c>
      <c r="G76" s="153">
        <f>'5.  2015-2027 LRAM'!AH777</f>
        <v>0</v>
      </c>
      <c r="H76" s="153">
        <f>'5.  2015-2027 LRAM'!AI777</f>
        <v>0</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0</v>
      </c>
      <c r="U76" s="149"/>
      <c r="V76" s="150"/>
    </row>
    <row r="77" spans="2:22" s="160" customFormat="1" ht="16.5" hidden="1" customHeight="1">
      <c r="B77" s="151" t="s">
        <v>228</v>
      </c>
      <c r="C77" s="152"/>
      <c r="D77" s="153">
        <v>0</v>
      </c>
      <c r="E77" s="153">
        <v>0</v>
      </c>
      <c r="F77" s="153">
        <v>0</v>
      </c>
      <c r="G77" s="153">
        <f>-'5.  2015-2027 LRAM'!AH778</f>
        <v>0</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0</v>
      </c>
      <c r="S77" s="155"/>
      <c r="U77" s="149"/>
      <c r="V77" s="150"/>
    </row>
    <row r="78" spans="2:22" s="134" customFormat="1" hidden="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hidden="1">
      <c r="B79" s="151" t="s">
        <v>231</v>
      </c>
      <c r="C79" s="152"/>
      <c r="D79" s="153">
        <f>'5.  2015-2027 LRAM'!AE973</f>
        <v>0</v>
      </c>
      <c r="E79" s="153">
        <v>0</v>
      </c>
      <c r="F79" s="153">
        <v>0</v>
      </c>
      <c r="G79" s="153">
        <f>'5.  2015-2027 LRAM'!AH973</f>
        <v>0</v>
      </c>
      <c r="H79" s="153">
        <f>'5.  2015-2027 LRAM'!AI973</f>
        <v>0</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0</v>
      </c>
      <c r="U79" s="149"/>
      <c r="V79" s="150"/>
    </row>
    <row r="80" spans="2:22" s="160" customFormat="1" hidden="1">
      <c r="B80" s="151" t="s">
        <v>230</v>
      </c>
      <c r="C80" s="152"/>
      <c r="D80" s="153">
        <f>-'5.  2015-2027 LRAM'!AE974</f>
        <v>0</v>
      </c>
      <c r="E80" s="153">
        <v>0</v>
      </c>
      <c r="F80" s="153">
        <v>0</v>
      </c>
      <c r="G80" s="153">
        <f>-'5.  2015-2027 LRAM'!AH974</f>
        <v>0</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0</v>
      </c>
      <c r="S80" s="155"/>
      <c r="U80" s="149"/>
      <c r="V80" s="150"/>
    </row>
    <row r="81" spans="2:22" s="134" customFormat="1" hidden="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hidden="1">
      <c r="B82" s="151" t="s">
        <v>233</v>
      </c>
      <c r="C82" s="524"/>
      <c r="D82" s="153">
        <f>'5.  2015-2027 LRAM'!AE1169</f>
        <v>0</v>
      </c>
      <c r="E82" s="153">
        <v>0</v>
      </c>
      <c r="F82" s="153">
        <v>0</v>
      </c>
      <c r="G82" s="153">
        <f>'5.  2015-2027 LRAM'!AH1169</f>
        <v>0</v>
      </c>
      <c r="H82" s="153">
        <f>'5.  2015-2027 LRAM'!AI1169</f>
        <v>0</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0</v>
      </c>
      <c r="U82" s="149"/>
      <c r="V82" s="150"/>
    </row>
    <row r="83" spans="2:22" s="160" customFormat="1" hidden="1">
      <c r="B83" s="151" t="s">
        <v>232</v>
      </c>
      <c r="C83" s="152"/>
      <c r="D83" s="153">
        <f>-'5.  2015-2027 LRAM'!AE1170</f>
        <v>0</v>
      </c>
      <c r="E83" s="153">
        <v>0</v>
      </c>
      <c r="F83" s="153">
        <v>0</v>
      </c>
      <c r="G83" s="153">
        <f>-'5.  2015-2027 LRAM'!AH1170</f>
        <v>0</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0</v>
      </c>
      <c r="S83" s="155"/>
      <c r="U83" s="149"/>
      <c r="V83" s="150"/>
    </row>
    <row r="84" spans="2:22" s="134" customFormat="1" hidden="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710</v>
      </c>
      <c r="C85" s="524"/>
      <c r="D85" s="153">
        <f>'5.  2015-2027 LRAM'!AE1365</f>
        <v>0</v>
      </c>
      <c r="E85" s="153">
        <f>'5.  2015-2027 LRAM'!AF1365</f>
        <v>17507.308310047149</v>
      </c>
      <c r="F85" s="153">
        <f>'5.  2015-2027 LRAM'!AG1365</f>
        <v>15461.474447486618</v>
      </c>
      <c r="G85" s="153">
        <f>'5.  2015-2027 LRAM'!AH1365</f>
        <v>0</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32968.782757533765</v>
      </c>
      <c r="U85" s="149"/>
      <c r="V85" s="150"/>
    </row>
    <row r="86" spans="2:22" s="160" customFormat="1">
      <c r="B86" s="151" t="s">
        <v>711</v>
      </c>
      <c r="C86" s="152"/>
      <c r="D86" s="153">
        <f>-'5.  2015-2027 LRAM'!AE1366</f>
        <v>0</v>
      </c>
      <c r="E86" s="153">
        <f>-'5.  2015-2027 LRAM'!AF1366</f>
        <v>-7594.6359999999995</v>
      </c>
      <c r="F86" s="153">
        <f>-'5.  2015-2027 LRAM'!AG1366</f>
        <v>-3210.6084000000001</v>
      </c>
      <c r="G86" s="153">
        <f>-'5.  2015-2027 LRAM'!AH1366</f>
        <v>0</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-10805.2444</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712</v>
      </c>
      <c r="C88" s="524"/>
      <c r="D88" s="153">
        <f>'5.  2015-2027 LRAM'!AE1560</f>
        <v>0</v>
      </c>
      <c r="E88" s="153">
        <f>'5.  2015-2027 LRAM'!AF1560</f>
        <v>0</v>
      </c>
      <c r="F88" s="153">
        <f>'5.  2015-2027 LRAM'!AG1560</f>
        <v>0</v>
      </c>
      <c r="G88" s="153">
        <f>'5.  2015-2027 LRAM'!AH1560</f>
        <v>0</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0</v>
      </c>
      <c r="U88" s="149"/>
      <c r="V88" s="150"/>
    </row>
    <row r="89" spans="2:22" s="160" customFormat="1">
      <c r="B89" s="151" t="s">
        <v>713</v>
      </c>
      <c r="C89" s="152"/>
      <c r="D89" s="153">
        <f>-'5.  2015-2027 LRAM'!AE1561</f>
        <v>0</v>
      </c>
      <c r="E89" s="153">
        <f>-'5.  2015-2027 LRAM'!AF1561</f>
        <v>0</v>
      </c>
      <c r="F89" s="153">
        <f>-'5.  2015-2027 LRAM'!AG1561</f>
        <v>0</v>
      </c>
      <c r="G89" s="153">
        <f>-'5.  2015-2027 LRAM'!AH1561</f>
        <v>0</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0</v>
      </c>
      <c r="S89" s="155"/>
      <c r="U89" s="149"/>
      <c r="V89" s="150"/>
    </row>
    <row r="90" spans="2:22" s="134" customFormat="1">
      <c r="B90" s="758"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0</v>
      </c>
      <c r="E91" s="665">
        <f>'6.  Carrying Charges'!J192</f>
        <v>65.299728842435599</v>
      </c>
      <c r="F91" s="665">
        <f>'6.  Carrying Charges'!K192</f>
        <v>80.702580087818106</v>
      </c>
      <c r="G91" s="665">
        <f>'6.  Carrying Charges'!L192</f>
        <v>0</v>
      </c>
      <c r="H91" s="665">
        <f>'6.  Carrying Charges'!M192</f>
        <v>0</v>
      </c>
      <c r="I91" s="665">
        <f>'6.  Carrying Charges'!N192</f>
        <v>0</v>
      </c>
      <c r="J91" s="665">
        <f>'6.  Carrying Charges'!O192</f>
        <v>0</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146.00230893025372</v>
      </c>
      <c r="U91" s="149"/>
      <c r="V91" s="150"/>
    </row>
    <row r="92" spans="2:22" s="160" customFormat="1" ht="36.6" customHeight="1">
      <c r="B92" s="765" t="s">
        <v>947</v>
      </c>
      <c r="C92" s="610"/>
      <c r="D92" s="798">
        <f>SUM(D55:D89)+D91</f>
        <v>0</v>
      </c>
      <c r="E92" s="798">
        <f t="shared" ref="E92:R92" si="2">SUM(E55:E89)+E91</f>
        <v>9977.9720388895857</v>
      </c>
      <c r="F92" s="798">
        <f t="shared" si="2"/>
        <v>12331.568627574437</v>
      </c>
      <c r="G92" s="798">
        <f t="shared" si="2"/>
        <v>0</v>
      </c>
      <c r="H92" s="798">
        <f t="shared" si="2"/>
        <v>0</v>
      </c>
      <c r="I92" s="798">
        <f t="shared" si="2"/>
        <v>0</v>
      </c>
      <c r="J92" s="798">
        <f t="shared" si="2"/>
        <v>0</v>
      </c>
      <c r="K92" s="798">
        <f t="shared" si="2"/>
        <v>0</v>
      </c>
      <c r="L92" s="798">
        <f t="shared" si="2"/>
        <v>0</v>
      </c>
      <c r="M92" s="798">
        <f t="shared" si="2"/>
        <v>0</v>
      </c>
      <c r="N92" s="798">
        <f t="shared" si="2"/>
        <v>0</v>
      </c>
      <c r="O92" s="798">
        <f t="shared" si="2"/>
        <v>0</v>
      </c>
      <c r="P92" s="798">
        <f t="shared" si="2"/>
        <v>0</v>
      </c>
      <c r="Q92" s="798">
        <f t="shared" si="2"/>
        <v>0</v>
      </c>
      <c r="R92" s="798">
        <f t="shared" si="2"/>
        <v>22309.540666464018</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9" t="s">
        <v>912</v>
      </c>
      <c r="C95" s="810"/>
      <c r="D95" s="810"/>
      <c r="E95" s="811"/>
      <c r="F95" s="811"/>
      <c r="G95" s="811"/>
      <c r="H95" s="811"/>
      <c r="I95" s="811"/>
      <c r="J95" s="811"/>
      <c r="K95" s="811"/>
      <c r="L95" s="812"/>
      <c r="M95" s="153"/>
      <c r="N95" s="153"/>
      <c r="O95" s="153"/>
      <c r="P95" s="153"/>
      <c r="Q95" s="153"/>
      <c r="R95" s="153"/>
      <c r="U95" s="156"/>
      <c r="V95" s="150"/>
    </row>
    <row r="96" spans="2:22" s="134" customFormat="1" ht="59.1" customHeight="1">
      <c r="B96" s="890" t="s">
        <v>957</v>
      </c>
      <c r="C96" s="890"/>
      <c r="D96" s="890"/>
      <c r="E96" s="890"/>
      <c r="F96" s="890"/>
      <c r="G96" s="890"/>
      <c r="H96" s="890"/>
      <c r="I96" s="890"/>
      <c r="J96" s="890"/>
      <c r="K96" s="890"/>
      <c r="L96" s="890"/>
      <c r="M96" s="819"/>
      <c r="N96" s="819"/>
      <c r="O96" s="819"/>
      <c r="P96" s="819"/>
      <c r="Q96" s="819"/>
      <c r="R96" s="819"/>
      <c r="U96" s="156"/>
      <c r="V96" s="150"/>
    </row>
    <row r="97" spans="2:22" s="134" customFormat="1" ht="27.6" customHeight="1">
      <c r="B97" s="891" t="s">
        <v>958</v>
      </c>
      <c r="C97" s="891"/>
      <c r="D97" s="891"/>
      <c r="E97" s="891"/>
      <c r="F97" s="891"/>
      <c r="G97" s="891"/>
      <c r="H97" s="891"/>
      <c r="I97" s="891"/>
      <c r="J97" s="891"/>
      <c r="K97" s="891"/>
      <c r="L97" s="891"/>
      <c r="M97" s="819"/>
      <c r="N97" s="819"/>
      <c r="O97" s="819"/>
      <c r="P97" s="819"/>
      <c r="Q97" s="819"/>
      <c r="R97" s="819"/>
      <c r="U97" s="156"/>
      <c r="V97" s="150"/>
    </row>
    <row r="98" spans="2:22" s="134" customFormat="1" ht="33.6" customHeight="1">
      <c r="B98" s="891" t="s">
        <v>959</v>
      </c>
      <c r="C98" s="891"/>
      <c r="D98" s="891"/>
      <c r="E98" s="891"/>
      <c r="F98" s="891"/>
      <c r="G98" s="891"/>
      <c r="H98" s="891"/>
      <c r="I98" s="891"/>
      <c r="J98" s="891"/>
      <c r="K98" s="891"/>
      <c r="L98" s="891"/>
      <c r="M98" s="818"/>
      <c r="N98" s="818"/>
      <c r="O98" s="818"/>
      <c r="P98" s="818"/>
      <c r="Q98" s="818"/>
      <c r="R98" s="818"/>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7" t="s">
        <v>34</v>
      </c>
      <c r="C100" s="797" t="s">
        <v>514</v>
      </c>
      <c r="D100" s="133" t="str">
        <f>IF($B$30&lt;&gt;"",$B$30,"")</f>
        <v>Residential</v>
      </c>
      <c r="E100" s="133" t="str">
        <f>IF($B$31&lt;&gt;"",$B$31,"")</f>
        <v>GS&lt;50 kW</v>
      </c>
      <c r="F100" s="133" t="str">
        <f>IF($B$32&lt;&gt;"",$B$32,"")</f>
        <v>GS 50 - 4,999 kW</v>
      </c>
      <c r="G100" s="133" t="str">
        <f>IF($B$33&lt;&gt;"",$B$33,"")</f>
        <v/>
      </c>
      <c r="H100" s="133" t="str">
        <f>IF($B$34&lt;&gt;"",$B$34,"")</f>
        <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935</v>
      </c>
      <c r="C101" s="524"/>
      <c r="D101" s="153">
        <f>'5.  2015-2027 LRAM'!AE1594</f>
        <v>0</v>
      </c>
      <c r="E101" s="153">
        <f>'5.  2015-2027 LRAM'!AF1594</f>
        <v>0</v>
      </c>
      <c r="F101" s="153">
        <f>'5.  2015-2027 LRAM'!AG1594</f>
        <v>0</v>
      </c>
      <c r="G101" s="153">
        <f>'5.  2015-2027 LRAM'!AH1594</f>
        <v>0</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0</v>
      </c>
      <c r="U101" s="149"/>
      <c r="V101" s="150"/>
    </row>
    <row r="102" spans="2:22" s="160" customFormat="1">
      <c r="B102" s="151" t="s">
        <v>936</v>
      </c>
      <c r="C102" s="152"/>
      <c r="D102" s="153">
        <f>-'5.  2015-2027 LRAM'!AE1595</f>
        <v>0</v>
      </c>
      <c r="E102" s="153">
        <f>-'5.  2015-2027 LRAM'!AF1595</f>
        <v>0</v>
      </c>
      <c r="F102" s="153">
        <f>-'5.  2015-2027 LRAM'!AG1595</f>
        <v>0</v>
      </c>
      <c r="G102" s="153">
        <f>-'5.  2015-2027 LRAM'!AH1595</f>
        <v>0</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0</v>
      </c>
      <c r="S102" s="155"/>
      <c r="U102" s="149"/>
      <c r="V102" s="150"/>
    </row>
    <row r="103" spans="2:22" s="160" customFormat="1">
      <c r="B103" s="844" t="s">
        <v>966</v>
      </c>
      <c r="C103" s="845"/>
      <c r="D103" s="846">
        <f>SUM(D101:D102)</f>
        <v>0</v>
      </c>
      <c r="E103" s="846">
        <f t="shared" ref="E103:Q103" si="3">SUM(E101:E102)</f>
        <v>0</v>
      </c>
      <c r="F103" s="846">
        <f t="shared" si="3"/>
        <v>0</v>
      </c>
      <c r="G103" s="846">
        <f t="shared" si="3"/>
        <v>0</v>
      </c>
      <c r="H103" s="846">
        <f t="shared" si="3"/>
        <v>0</v>
      </c>
      <c r="I103" s="846">
        <f t="shared" si="3"/>
        <v>0</v>
      </c>
      <c r="J103" s="846">
        <f t="shared" si="3"/>
        <v>0</v>
      </c>
      <c r="K103" s="846">
        <f t="shared" si="3"/>
        <v>0</v>
      </c>
      <c r="L103" s="846">
        <f t="shared" si="3"/>
        <v>0</v>
      </c>
      <c r="M103" s="846">
        <f t="shared" si="3"/>
        <v>0</v>
      </c>
      <c r="N103" s="846">
        <f t="shared" si="3"/>
        <v>0</v>
      </c>
      <c r="O103" s="846">
        <f t="shared" si="3"/>
        <v>0</v>
      </c>
      <c r="P103" s="846">
        <f t="shared" si="3"/>
        <v>0</v>
      </c>
      <c r="Q103" s="846">
        <f t="shared" si="3"/>
        <v>0</v>
      </c>
      <c r="R103" s="847">
        <f>SUM(R101:R102)</f>
        <v>0</v>
      </c>
      <c r="S103" s="155"/>
      <c r="U103" s="149"/>
      <c r="V103" s="150"/>
    </row>
    <row r="104" spans="2:22" s="134" customFormat="1">
      <c r="B104" s="836" t="s">
        <v>67</v>
      </c>
      <c r="C104" s="665"/>
      <c r="D104" s="837"/>
      <c r="E104" s="837"/>
      <c r="F104" s="837"/>
      <c r="G104" s="837"/>
      <c r="H104" s="837"/>
      <c r="I104" s="837"/>
      <c r="J104" s="837"/>
      <c r="K104" s="838"/>
      <c r="L104" s="838"/>
      <c r="M104" s="838"/>
      <c r="N104" s="838"/>
      <c r="O104" s="838"/>
      <c r="P104" s="838"/>
      <c r="Q104" s="838"/>
      <c r="R104" s="842"/>
      <c r="U104" s="156"/>
      <c r="V104" s="150"/>
    </row>
    <row r="105" spans="2:22" s="160" customFormat="1">
      <c r="B105" s="151" t="s">
        <v>937</v>
      </c>
      <c r="C105" s="152"/>
      <c r="D105" s="153">
        <f>'5.  2015-2027 LRAM'!AE1620</f>
        <v>0</v>
      </c>
      <c r="E105" s="153">
        <f>'5.  2015-2027 LRAM'!AF1620</f>
        <v>0</v>
      </c>
      <c r="F105" s="153">
        <f>'5.  2015-2027 LRAM'!AG1620</f>
        <v>0</v>
      </c>
      <c r="G105" s="153">
        <f>'5.  2015-2027 LRAM'!AH1620</f>
        <v>0</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938</v>
      </c>
      <c r="C106" s="152"/>
      <c r="D106" s="153">
        <f>-'5.  2015-2027 LRAM'!AE1621</f>
        <v>0</v>
      </c>
      <c r="E106" s="153">
        <f>-'5.  2015-2027 LRAM'!AF1621</f>
        <v>0</v>
      </c>
      <c r="F106" s="153">
        <f>-'5.  2015-2027 LRAM'!AG1621</f>
        <v>0</v>
      </c>
      <c r="G106" s="153">
        <f>-'5.  2015-2027 LRAM'!AH1621</f>
        <v>0</v>
      </c>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44" t="s">
        <v>967</v>
      </c>
      <c r="C107" s="845"/>
      <c r="D107" s="846">
        <f>SUM(D105:D106)</f>
        <v>0</v>
      </c>
      <c r="E107" s="846">
        <f t="shared" ref="E107:Q107" si="4">SUM(E105:E106)</f>
        <v>0</v>
      </c>
      <c r="F107" s="846">
        <f t="shared" si="4"/>
        <v>0</v>
      </c>
      <c r="G107" s="846">
        <f t="shared" si="4"/>
        <v>0</v>
      </c>
      <c r="H107" s="846">
        <f t="shared" si="4"/>
        <v>0</v>
      </c>
      <c r="I107" s="846">
        <f t="shared" si="4"/>
        <v>0</v>
      </c>
      <c r="J107" s="846">
        <f t="shared" si="4"/>
        <v>0</v>
      </c>
      <c r="K107" s="846">
        <f t="shared" si="4"/>
        <v>0</v>
      </c>
      <c r="L107" s="846">
        <f t="shared" si="4"/>
        <v>0</v>
      </c>
      <c r="M107" s="846">
        <f t="shared" si="4"/>
        <v>0</v>
      </c>
      <c r="N107" s="846">
        <f t="shared" si="4"/>
        <v>0</v>
      </c>
      <c r="O107" s="846">
        <f t="shared" si="4"/>
        <v>0</v>
      </c>
      <c r="P107" s="846">
        <f t="shared" si="4"/>
        <v>0</v>
      </c>
      <c r="Q107" s="846">
        <f t="shared" si="4"/>
        <v>0</v>
      </c>
      <c r="R107" s="847">
        <f>SUM(R105:R106)</f>
        <v>0</v>
      </c>
      <c r="S107" s="155"/>
      <c r="U107" s="149"/>
      <c r="V107" s="150"/>
    </row>
    <row r="108" spans="2:22" s="134" customFormat="1">
      <c r="B108" s="836" t="s">
        <v>67</v>
      </c>
      <c r="C108" s="665"/>
      <c r="D108" s="837"/>
      <c r="E108" s="837"/>
      <c r="F108" s="837"/>
      <c r="G108" s="837"/>
      <c r="H108" s="837"/>
      <c r="I108" s="837"/>
      <c r="J108" s="837"/>
      <c r="K108" s="838"/>
      <c r="L108" s="838"/>
      <c r="M108" s="838"/>
      <c r="N108" s="838"/>
      <c r="O108" s="838"/>
      <c r="P108" s="838"/>
      <c r="Q108" s="838"/>
      <c r="R108" s="842"/>
      <c r="U108" s="156"/>
      <c r="V108" s="150"/>
    </row>
    <row r="109" spans="2:22" s="160" customFormat="1">
      <c r="B109" s="151" t="s">
        <v>939</v>
      </c>
      <c r="C109" s="152"/>
      <c r="D109" s="153">
        <f>'5.  2015-2027 LRAM'!AE1647</f>
        <v>0</v>
      </c>
      <c r="E109" s="153">
        <f>'5.  2015-2027 LRAM'!AF1647</f>
        <v>0</v>
      </c>
      <c r="F109" s="153">
        <f>'5.  2015-2027 LRAM'!AG1647</f>
        <v>0</v>
      </c>
      <c r="G109" s="153">
        <f>'5.  2015-2027 LRAM'!AH1647</f>
        <v>0</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940</v>
      </c>
      <c r="C110" s="152"/>
      <c r="D110" s="153">
        <f>-'5.  2015-2027 LRAM'!AE1648</f>
        <v>0</v>
      </c>
      <c r="E110" s="153">
        <f>-'5.  2015-2027 LRAM'!AF1648</f>
        <v>0</v>
      </c>
      <c r="F110" s="153">
        <f>-'5.  2015-2027 LRAM'!AG1648</f>
        <v>0</v>
      </c>
      <c r="G110" s="153">
        <f>-'5.  2015-2027 LRAM'!AH1648</f>
        <v>0</v>
      </c>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44" t="s">
        <v>968</v>
      </c>
      <c r="C111" s="845"/>
      <c r="D111" s="846">
        <f>SUM(D109:D110)</f>
        <v>0</v>
      </c>
      <c r="E111" s="846">
        <f t="shared" ref="E111:Q111" si="5">SUM(E109:E110)</f>
        <v>0</v>
      </c>
      <c r="F111" s="846">
        <f t="shared" si="5"/>
        <v>0</v>
      </c>
      <c r="G111" s="846">
        <f t="shared" si="5"/>
        <v>0</v>
      </c>
      <c r="H111" s="846">
        <f t="shared" si="5"/>
        <v>0</v>
      </c>
      <c r="I111" s="846">
        <f t="shared" si="5"/>
        <v>0</v>
      </c>
      <c r="J111" s="846">
        <f t="shared" si="5"/>
        <v>0</v>
      </c>
      <c r="K111" s="846">
        <f t="shared" si="5"/>
        <v>0</v>
      </c>
      <c r="L111" s="846">
        <f t="shared" si="5"/>
        <v>0</v>
      </c>
      <c r="M111" s="846">
        <f t="shared" si="5"/>
        <v>0</v>
      </c>
      <c r="N111" s="846">
        <f t="shared" si="5"/>
        <v>0</v>
      </c>
      <c r="O111" s="846">
        <f t="shared" si="5"/>
        <v>0</v>
      </c>
      <c r="P111" s="846">
        <f t="shared" si="5"/>
        <v>0</v>
      </c>
      <c r="Q111" s="846">
        <f t="shared" si="5"/>
        <v>0</v>
      </c>
      <c r="R111" s="847">
        <f>SUM(R109:R110)</f>
        <v>0</v>
      </c>
      <c r="S111" s="155"/>
      <c r="U111" s="149"/>
      <c r="V111" s="150"/>
    </row>
    <row r="112" spans="2:22" s="134" customFormat="1">
      <c r="B112" s="836" t="s">
        <v>67</v>
      </c>
      <c r="C112" s="665"/>
      <c r="D112" s="837"/>
      <c r="E112" s="837"/>
      <c r="F112" s="837"/>
      <c r="G112" s="837"/>
      <c r="H112" s="837"/>
      <c r="I112" s="837"/>
      <c r="J112" s="837"/>
      <c r="K112" s="838"/>
      <c r="L112" s="838"/>
      <c r="M112" s="838"/>
      <c r="N112" s="838"/>
      <c r="O112" s="838"/>
      <c r="P112" s="838"/>
      <c r="Q112" s="838"/>
      <c r="R112" s="842"/>
      <c r="U112" s="156"/>
      <c r="V112" s="150"/>
    </row>
    <row r="113" spans="2:22" s="160" customFormat="1">
      <c r="B113" s="151" t="s">
        <v>941</v>
      </c>
      <c r="C113" s="152"/>
      <c r="D113" s="153">
        <f>'5.  2015-2027 LRAM'!AE1674</f>
        <v>0</v>
      </c>
      <c r="E113" s="153">
        <f>'5.  2015-2027 LRAM'!AF1674</f>
        <v>0</v>
      </c>
      <c r="F113" s="153">
        <f>'5.  2015-2027 LRAM'!AG1674</f>
        <v>0</v>
      </c>
      <c r="G113" s="153">
        <f>'5.  2015-2027 LRAM'!AH1674</f>
        <v>0</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942</v>
      </c>
      <c r="C114" s="152"/>
      <c r="D114" s="153">
        <f>-'5.  2015-2027 LRAM'!AE1675</f>
        <v>0</v>
      </c>
      <c r="E114" s="153">
        <f>-'5.  2015-2027 LRAM'!AF1675</f>
        <v>0</v>
      </c>
      <c r="F114" s="153">
        <f>-'5.  2015-2027 LRAM'!AG1675</f>
        <v>0</v>
      </c>
      <c r="G114" s="153">
        <f>-'5.  2015-2027 LRAM'!AH1675</f>
        <v>0</v>
      </c>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44" t="s">
        <v>969</v>
      </c>
      <c r="C115" s="845"/>
      <c r="D115" s="846">
        <f>SUM(D113:D114)</f>
        <v>0</v>
      </c>
      <c r="E115" s="846">
        <f t="shared" ref="E115:Q115" si="6">SUM(E113:E114)</f>
        <v>0</v>
      </c>
      <c r="F115" s="846">
        <f t="shared" si="6"/>
        <v>0</v>
      </c>
      <c r="G115" s="846">
        <f t="shared" si="6"/>
        <v>0</v>
      </c>
      <c r="H115" s="846">
        <f t="shared" si="6"/>
        <v>0</v>
      </c>
      <c r="I115" s="846">
        <f t="shared" si="6"/>
        <v>0</v>
      </c>
      <c r="J115" s="846">
        <f t="shared" si="6"/>
        <v>0</v>
      </c>
      <c r="K115" s="846">
        <f t="shared" si="6"/>
        <v>0</v>
      </c>
      <c r="L115" s="846">
        <f t="shared" si="6"/>
        <v>0</v>
      </c>
      <c r="M115" s="846">
        <f t="shared" si="6"/>
        <v>0</v>
      </c>
      <c r="N115" s="846">
        <f t="shared" si="6"/>
        <v>0</v>
      </c>
      <c r="O115" s="846">
        <f t="shared" si="6"/>
        <v>0</v>
      </c>
      <c r="P115" s="846">
        <f t="shared" si="6"/>
        <v>0</v>
      </c>
      <c r="Q115" s="846">
        <f t="shared" si="6"/>
        <v>0</v>
      </c>
      <c r="R115" s="847">
        <f>SUM(R113:R114)</f>
        <v>0</v>
      </c>
      <c r="S115" s="155"/>
      <c r="U115" s="149"/>
      <c r="V115" s="150"/>
    </row>
    <row r="116" spans="2:22" s="134" customFormat="1">
      <c r="B116" s="836" t="s">
        <v>67</v>
      </c>
      <c r="C116" s="665"/>
      <c r="D116" s="837"/>
      <c r="E116" s="837"/>
      <c r="F116" s="837"/>
      <c r="G116" s="837"/>
      <c r="H116" s="837"/>
      <c r="I116" s="837"/>
      <c r="J116" s="837"/>
      <c r="K116" s="838"/>
      <c r="L116" s="838"/>
      <c r="M116" s="838"/>
      <c r="N116" s="838"/>
      <c r="O116" s="838"/>
      <c r="P116" s="838"/>
      <c r="Q116" s="838"/>
      <c r="R116" s="842"/>
      <c r="U116" s="156"/>
      <c r="V116" s="150"/>
    </row>
    <row r="117" spans="2:22" s="160" customFormat="1">
      <c r="B117" s="151" t="s">
        <v>943</v>
      </c>
      <c r="C117" s="152"/>
      <c r="D117" s="153">
        <f>'5.  2015-2027 LRAM'!AE1701</f>
        <v>0</v>
      </c>
      <c r="E117" s="153">
        <f>'5.  2015-2027 LRAM'!AF1701</f>
        <v>0</v>
      </c>
      <c r="F117" s="153">
        <f>'5.  2015-2027 LRAM'!AG1701</f>
        <v>0</v>
      </c>
      <c r="G117" s="153">
        <f>'5.  2015-2027 LRAM'!AH1701</f>
        <v>0</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944</v>
      </c>
      <c r="C118" s="152"/>
      <c r="D118" s="153">
        <f>-'5.  2015-2027 LRAM'!AE1702</f>
        <v>0</v>
      </c>
      <c r="E118" s="153">
        <f>-'5.  2015-2027 LRAM'!AF1702</f>
        <v>0</v>
      </c>
      <c r="F118" s="153">
        <f>-'5.  2015-2027 LRAM'!AG1702</f>
        <v>0</v>
      </c>
      <c r="G118" s="153">
        <f>-'5.  2015-2027 LRAM'!AH1702</f>
        <v>0</v>
      </c>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44" t="s">
        <v>971</v>
      </c>
      <c r="C119" s="845"/>
      <c r="D119" s="846">
        <f>SUM(D117:D118)</f>
        <v>0</v>
      </c>
      <c r="E119" s="846">
        <f t="shared" ref="E119:Q119" si="7">SUM(E117:E118)</f>
        <v>0</v>
      </c>
      <c r="F119" s="846">
        <f t="shared" si="7"/>
        <v>0</v>
      </c>
      <c r="G119" s="846">
        <f t="shared" si="7"/>
        <v>0</v>
      </c>
      <c r="H119" s="846">
        <f t="shared" si="7"/>
        <v>0</v>
      </c>
      <c r="I119" s="846">
        <f t="shared" si="7"/>
        <v>0</v>
      </c>
      <c r="J119" s="846">
        <f t="shared" si="7"/>
        <v>0</v>
      </c>
      <c r="K119" s="846">
        <f t="shared" si="7"/>
        <v>0</v>
      </c>
      <c r="L119" s="846">
        <f t="shared" si="7"/>
        <v>0</v>
      </c>
      <c r="M119" s="846">
        <f t="shared" si="7"/>
        <v>0</v>
      </c>
      <c r="N119" s="846">
        <f t="shared" si="7"/>
        <v>0</v>
      </c>
      <c r="O119" s="846">
        <f t="shared" si="7"/>
        <v>0</v>
      </c>
      <c r="P119" s="846">
        <f t="shared" si="7"/>
        <v>0</v>
      </c>
      <c r="Q119" s="846">
        <f t="shared" si="7"/>
        <v>0</v>
      </c>
      <c r="R119" s="847">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43"/>
      <c r="U120" s="156"/>
      <c r="V120" s="150"/>
    </row>
    <row r="121" spans="2:22" s="160" customFormat="1" ht="32.25" customHeight="1">
      <c r="B121" s="765" t="s">
        <v>945</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533</v>
      </c>
      <c r="C122" s="590"/>
      <c r="D122" s="589"/>
      <c r="E122" s="589"/>
      <c r="F122" s="589"/>
      <c r="G122" s="589"/>
      <c r="H122" s="589"/>
      <c r="I122" s="589"/>
      <c r="J122" s="589"/>
      <c r="K122" s="589"/>
      <c r="L122" s="589"/>
      <c r="M122" s="589"/>
      <c r="N122" s="589"/>
      <c r="O122" s="589"/>
      <c r="P122" s="589"/>
      <c r="Q122" s="589"/>
      <c r="R122" s="589"/>
      <c r="V122" s="13"/>
    </row>
    <row r="123" spans="2:22" ht="20.25" customHeight="1">
      <c r="B123" s="839" t="s">
        <v>970</v>
      </c>
      <c r="C123" s="840"/>
      <c r="D123" s="841"/>
      <c r="E123" s="841"/>
      <c r="F123" s="841"/>
      <c r="G123" s="841"/>
      <c r="H123" s="841"/>
      <c r="I123" s="841"/>
      <c r="J123" s="841"/>
      <c r="K123" s="841"/>
      <c r="L123" s="841"/>
      <c r="M123" s="841"/>
      <c r="N123" s="841"/>
      <c r="O123" s="841"/>
      <c r="P123" s="841"/>
      <c r="Q123" s="841"/>
      <c r="R123" s="841"/>
      <c r="V123" s="13"/>
    </row>
    <row r="124" spans="2:22" ht="15">
      <c r="E124" s="9"/>
    </row>
    <row r="125" spans="2:22" ht="21" hidden="1" customHeight="1">
      <c r="B125" s="116" t="s">
        <v>534</v>
      </c>
      <c r="F125" s="578"/>
    </row>
    <row r="126" spans="2:22" s="538" customFormat="1" ht="27.75" hidden="1" customHeight="1">
      <c r="B126" s="559" t="s">
        <v>554</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0</v>
      </c>
      <c r="G129" s="546">
        <f>SUM('5.  2015-2027 LRAM'!AE199:AR199)</f>
        <v>0</v>
      </c>
      <c r="H129" s="545">
        <f>SUM('5.  2015-2027 LRAM'!AE389:AR389)</f>
        <v>0</v>
      </c>
      <c r="I129" s="546">
        <f>SUM('5.  2015-2027 LRAM'!AE579:AR579)</f>
        <v>0</v>
      </c>
      <c r="J129" s="545">
        <f>SUM('5.  2015-2027 LRAM'!AE769:AR769)</f>
        <v>0</v>
      </c>
      <c r="K129" s="545">
        <f>SUM('5.  2015-2027 LRAM'!AE964:AR964)</f>
        <v>0</v>
      </c>
      <c r="L129" s="545">
        <f>SUM('5.  2015-2027 LRAM'!AE1159:AR1159)</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LRAM'!AM542:AZ542)</f>
        <v>0</v>
      </c>
      <c r="G130" s="546">
        <f>SUM('5.  2015-2027 LRAM'!AE200:AR200)</f>
        <v>0</v>
      </c>
      <c r="H130" s="545">
        <f>SUM('5.  2015-2027 LRAM'!AE390:AR390)</f>
        <v>0</v>
      </c>
      <c r="I130" s="546">
        <f>SUM('5.  2015-2027 LRAM'!AE580:AR580)</f>
        <v>0</v>
      </c>
      <c r="J130" s="545">
        <f>SUM('5.  2015-2027 LRAM'!AE770:AR770)</f>
        <v>0</v>
      </c>
      <c r="K130" s="545">
        <f>SUM('5.  2015-2027 LRAM'!AE965:AR965)</f>
        <v>0</v>
      </c>
      <c r="L130" s="545">
        <f>SUM('5.  2015-2027 LRAM'!AE1160:AR1160)</f>
        <v>0</v>
      </c>
      <c r="M130" s="545">
        <f>SUM(D130:L130)</f>
        <v>0</v>
      </c>
      <c r="T130" s="194"/>
      <c r="U130" s="194"/>
    </row>
    <row r="131" spans="2:21" s="88" customFormat="1" ht="23.25" hidden="1" customHeight="1">
      <c r="B131" s="195">
        <v>2013</v>
      </c>
      <c r="C131" s="548"/>
      <c r="D131" s="548"/>
      <c r="E131" s="546">
        <f>SUM('4.  2011-2014 LRAM'!AM407:AZ407)</f>
        <v>0</v>
      </c>
      <c r="F131" s="546">
        <f>SUM('4.  2011-2014 LRAM'!AM543:AZ543)</f>
        <v>0</v>
      </c>
      <c r="G131" s="546">
        <f>SUM('5.  2015-2027 LRAM'!AE201:AR201)</f>
        <v>0</v>
      </c>
      <c r="H131" s="545">
        <f>SUM('5.  2015-2027 LRAM'!AE391:AR391)</f>
        <v>0</v>
      </c>
      <c r="I131" s="546">
        <f>SUM('5.  2015-2027 LRAM'!AE581:AR581)</f>
        <v>0</v>
      </c>
      <c r="J131" s="545">
        <f>SUM('5.  2015-2027 LRAM'!AE771:AR771)</f>
        <v>0</v>
      </c>
      <c r="K131" s="545">
        <f>SUM('5.  2015-2027 LRAM'!AE966:AR966)</f>
        <v>0</v>
      </c>
      <c r="L131" s="545">
        <f>SUM('5.  2015-2027 LRAM'!AE1161:AR1161)</f>
        <v>0</v>
      </c>
      <c r="M131" s="545">
        <f>SUM(C131:L131)</f>
        <v>0</v>
      </c>
      <c r="T131" s="194"/>
      <c r="U131" s="194"/>
    </row>
    <row r="132" spans="2:21" s="88" customFormat="1" ht="23.25" hidden="1" customHeight="1">
      <c r="B132" s="195">
        <v>2014</v>
      </c>
      <c r="C132" s="548"/>
      <c r="D132" s="548"/>
      <c r="E132" s="548"/>
      <c r="F132" s="546">
        <f>SUM('4.  2011-2014 LRAM'!AM544:AZ544)</f>
        <v>0</v>
      </c>
      <c r="G132" s="546">
        <f>SUM('5.  2015-2027 LRAM'!AE202:AR202)</f>
        <v>0</v>
      </c>
      <c r="H132" s="545">
        <f>SUM('5.  2015-2027 LRAM'!AE392:AR392)</f>
        <v>0</v>
      </c>
      <c r="I132" s="546">
        <f>SUM('5.  2015-2027 LRAM'!AE582:AR582)</f>
        <v>0</v>
      </c>
      <c r="J132" s="545">
        <f>SUM('5.  2015-2027 LRAM'!AE772:AR772)</f>
        <v>0</v>
      </c>
      <c r="K132" s="545">
        <f>SUM('5.  2015-2027 LRAM'!AE967:AR967)</f>
        <v>0</v>
      </c>
      <c r="L132" s="545">
        <f>SUM('5.  2015-2027 LRAM'!AE1162:AR1162)</f>
        <v>0</v>
      </c>
      <c r="M132" s="545">
        <f>SUM(F132:L132)</f>
        <v>0</v>
      </c>
      <c r="T132" s="194"/>
      <c r="U132" s="194"/>
    </row>
    <row r="133" spans="2:21" s="88" customFormat="1" ht="23.25" hidden="1" customHeight="1">
      <c r="B133" s="195">
        <v>2015</v>
      </c>
      <c r="C133" s="548"/>
      <c r="D133" s="548"/>
      <c r="E133" s="548"/>
      <c r="F133" s="548"/>
      <c r="G133" s="546">
        <f>SUM('5.  2015-2027 LRAM'!AE203:AR203)</f>
        <v>11573.78742556</v>
      </c>
      <c r="H133" s="545">
        <f>SUM('5.  2015-2027 LRAM'!AE393:AR393)</f>
        <v>14167.865233600001</v>
      </c>
      <c r="I133" s="546">
        <f>SUM('5.  2015-2027 LRAM'!AE583:AR583)</f>
        <v>12820.507056040002</v>
      </c>
      <c r="J133" s="545">
        <f>SUM('5.  2015-2027 LRAM'!AE773:AR773)</f>
        <v>11492.69754684</v>
      </c>
      <c r="K133" s="545">
        <f>SUM('5.  2015-2027 LRAM'!AE968:AR968)</f>
        <v>9525.3214380600002</v>
      </c>
      <c r="L133" s="545">
        <f>SUM('5.  2015-2027 LRAM'!AE1163:AR1163)</f>
        <v>9706.6121981000015</v>
      </c>
      <c r="M133" s="545">
        <f>SUM(G133:L133)</f>
        <v>69286.790898200008</v>
      </c>
      <c r="T133" s="194"/>
      <c r="U133" s="194"/>
    </row>
    <row r="134" spans="2:21" s="88" customFormat="1" ht="23.25" hidden="1" customHeight="1">
      <c r="B134" s="195">
        <v>2016</v>
      </c>
      <c r="C134" s="548"/>
      <c r="D134" s="548"/>
      <c r="E134" s="548"/>
      <c r="F134" s="548"/>
      <c r="G134" s="548"/>
      <c r="H134" s="545">
        <f>SUM('5.  2015-2027 LRAM'!AE394:AR394)</f>
        <v>20969.981093599999</v>
      </c>
      <c r="I134" s="546">
        <f>SUM('5.  2015-2027 LRAM'!AE584:AR584)</f>
        <v>17421.895720799999</v>
      </c>
      <c r="J134" s="545">
        <f>SUM('5.  2015-2027 LRAM'!AE774:AR774)</f>
        <v>13672.2117664</v>
      </c>
      <c r="K134" s="545">
        <f>SUM('5.  2015-2027 LRAM'!AE969:AR969)</f>
        <v>9827.5972722000006</v>
      </c>
      <c r="L134" s="545">
        <f>SUM('5.  2015-2027 LRAM'!AE1164:AR1164)</f>
        <v>9635.6889082000016</v>
      </c>
      <c r="M134" s="545">
        <f>SUM(H134:L134)</f>
        <v>71527.374761200001</v>
      </c>
      <c r="T134" s="194"/>
      <c r="U134" s="194"/>
    </row>
    <row r="135" spans="2:21" s="88" customFormat="1" ht="23.25" hidden="1" customHeight="1">
      <c r="B135" s="195">
        <v>2017</v>
      </c>
      <c r="C135" s="548"/>
      <c r="D135" s="548"/>
      <c r="E135" s="548"/>
      <c r="F135" s="548"/>
      <c r="G135" s="548"/>
      <c r="H135" s="548"/>
      <c r="I135" s="545">
        <f>SUM('5.  2015-2027 LRAM'!AE585:AR585)</f>
        <v>19544.463169242146</v>
      </c>
      <c r="J135" s="545">
        <f>SUM('5.  2015-2027 LRAM'!AE775:AR775)</f>
        <v>11900.211423263576</v>
      </c>
      <c r="K135" s="545">
        <f>SUM('5.  2015-2027 LRAM'!AE970:AR970)</f>
        <v>6715.9611985525435</v>
      </c>
      <c r="L135" s="545">
        <f>SUM('5.  2015-2027 LRAM'!AE1165:AR1165)</f>
        <v>6771.5290529699178</v>
      </c>
      <c r="M135" s="545">
        <f>SUM(I135:L135)</f>
        <v>44932.164844028186</v>
      </c>
      <c r="T135" s="194"/>
      <c r="U135" s="194"/>
    </row>
    <row r="136" spans="2:21" s="88" customFormat="1" ht="23.25" hidden="1" customHeight="1">
      <c r="B136" s="195">
        <v>2018</v>
      </c>
      <c r="C136" s="548"/>
      <c r="D136" s="548"/>
      <c r="E136" s="548"/>
      <c r="F136" s="548"/>
      <c r="G136" s="548"/>
      <c r="H136" s="548"/>
      <c r="I136" s="548"/>
      <c r="J136" s="545">
        <f>SUM('5.  2015-2027 LRAM'!AE776:AR776)</f>
        <v>6937.1911673729792</v>
      </c>
      <c r="K136" s="545">
        <f>SUM('5.  2015-2027 LRAM'!AE971:AR971)</f>
        <v>5348.1433279282428</v>
      </c>
      <c r="L136" s="545">
        <f>SUM('5.  2015-2027 LRAM'!AE1166:AR1166)</f>
        <v>4965.0023561532362</v>
      </c>
      <c r="M136" s="545">
        <f>SUM(J136:L136)</f>
        <v>17250.336851454456</v>
      </c>
      <c r="T136" s="194"/>
      <c r="U136" s="194"/>
    </row>
    <row r="137" spans="2:21" s="88" customFormat="1" ht="23.25" hidden="1" customHeight="1">
      <c r="B137" s="195">
        <v>2019</v>
      </c>
      <c r="C137" s="548"/>
      <c r="D137" s="548"/>
      <c r="E137" s="548"/>
      <c r="F137" s="548"/>
      <c r="G137" s="548"/>
      <c r="H137" s="548"/>
      <c r="I137" s="548"/>
      <c r="J137" s="548"/>
      <c r="K137" s="545">
        <f>SUM('5.  2015-2027 LRAM'!AE972:AR972)</f>
        <v>2267.2923204206536</v>
      </c>
      <c r="L137" s="545">
        <f>SUM('5.  2015-2027 LRAM'!AE1167:AR1167)</f>
        <v>2314.6722276499268</v>
      </c>
      <c r="M137" s="545">
        <f>SUM(K137:L137)</f>
        <v>4581.9645480705803</v>
      </c>
      <c r="T137" s="194"/>
      <c r="U137" s="194"/>
    </row>
    <row r="138" spans="2:21" s="88" customFormat="1" ht="23.25" hidden="1" customHeight="1">
      <c r="B138" s="195">
        <v>2020</v>
      </c>
      <c r="C138" s="548"/>
      <c r="D138" s="548"/>
      <c r="E138" s="548"/>
      <c r="F138" s="548"/>
      <c r="G138" s="548"/>
      <c r="H138" s="548"/>
      <c r="I138" s="548"/>
      <c r="J138" s="548"/>
      <c r="K138" s="548"/>
      <c r="L138" s="547">
        <f>SUM('5.  2015-2027 LRAM'!AE1168:AR1168)</f>
        <v>0</v>
      </c>
      <c r="M138" s="547">
        <f>L138</f>
        <v>0</v>
      </c>
      <c r="T138" s="194"/>
      <c r="U138" s="194"/>
    </row>
    <row r="139" spans="2:21" s="193" customFormat="1" ht="24" hidden="1" customHeight="1">
      <c r="B139" s="560" t="s">
        <v>516</v>
      </c>
      <c r="C139" s="544">
        <f>C129</f>
        <v>0</v>
      </c>
      <c r="D139" s="545">
        <f>D129+D130</f>
        <v>0</v>
      </c>
      <c r="E139" s="545">
        <f>E129+E130+E131</f>
        <v>0</v>
      </c>
      <c r="F139" s="545">
        <f>F129+F130+F131+F132</f>
        <v>0</v>
      </c>
      <c r="G139" s="545">
        <f>G129+G130+G131+G132+G133</f>
        <v>11573.78742556</v>
      </c>
      <c r="H139" s="545">
        <f>H129+H130+H131+H132+H133+H134</f>
        <v>35137.846327200001</v>
      </c>
      <c r="I139" s="545">
        <f>I129+I130+I131+I132+I133+I134+I135</f>
        <v>49786.865946082151</v>
      </c>
      <c r="J139" s="545">
        <f>J129+J130+J131+J132+J133+J134+J135+J136</f>
        <v>44002.311903876558</v>
      </c>
      <c r="K139" s="545">
        <f>K129+K130+K131+K132+K133+K134+K135+K136+K137</f>
        <v>33684.315557161441</v>
      </c>
      <c r="L139" s="545">
        <f>SUM(L129:L138)</f>
        <v>33393.504743073085</v>
      </c>
      <c r="M139" s="545">
        <f>SUM(M129:M138)</f>
        <v>207578.6319029532</v>
      </c>
      <c r="T139" s="196"/>
      <c r="U139" s="196"/>
    </row>
    <row r="140" spans="2:21" s="27" customFormat="1" ht="24.75" hidden="1" customHeight="1">
      <c r="B140" s="561" t="s">
        <v>515</v>
      </c>
      <c r="C140" s="543">
        <f>'4.  2011-2014 LRAM'!BA132</f>
        <v>0</v>
      </c>
      <c r="D140" s="543">
        <f>'4.  2011-2014 LRAM'!BA272</f>
        <v>0</v>
      </c>
      <c r="E140" s="543">
        <f>'4.  2011-2014 LRAM'!BA409</f>
        <v>0</v>
      </c>
      <c r="F140" s="543">
        <f>'4.  2011-2014 LRAM'!BA546</f>
        <v>0</v>
      </c>
      <c r="G140" s="543">
        <f>'5.  2015-2027 LRAM'!AS205</f>
        <v>10807.698924916978</v>
      </c>
      <c r="H140" s="543">
        <f>'5.  2015-2027 LRAM'!AS396</f>
        <v>21103.688600000001</v>
      </c>
      <c r="I140" s="543">
        <f>'5.  2015-2027 LRAM'!AS587</f>
        <v>17655.8354</v>
      </c>
      <c r="J140" s="543">
        <f>'5.  2015-2027 LRAM'!AS778</f>
        <v>14042.5026</v>
      </c>
      <c r="K140" s="543">
        <f>'5.  2015-2027 LRAM'!AS974</f>
        <v>10379.7966</v>
      </c>
      <c r="L140" s="543">
        <f>'5.  2015-2027 LRAM'!AS1170</f>
        <v>10586.4584</v>
      </c>
      <c r="M140" s="545">
        <f>SUM(C140:L140)</f>
        <v>84575.980524916973</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0</v>
      </c>
      <c r="M141" s="545">
        <f>SUM(C141:L141)</f>
        <v>0</v>
      </c>
    </row>
    <row r="142" spans="2:21" ht="23.25" hidden="1" customHeight="1">
      <c r="B142" s="560" t="s">
        <v>26</v>
      </c>
      <c r="C142" s="543">
        <f>C139-C140+C141</f>
        <v>0</v>
      </c>
      <c r="D142" s="543">
        <f t="shared" ref="D142:J142" si="9">D139-D140+D141</f>
        <v>0</v>
      </c>
      <c r="E142" s="543">
        <f t="shared" si="9"/>
        <v>0</v>
      </c>
      <c r="F142" s="543">
        <f t="shared" si="9"/>
        <v>0</v>
      </c>
      <c r="G142" s="543">
        <f t="shared" si="9"/>
        <v>766.08850064302169</v>
      </c>
      <c r="H142" s="543">
        <f t="shared" si="9"/>
        <v>14034.157727199999</v>
      </c>
      <c r="I142" s="543">
        <f t="shared" si="9"/>
        <v>32131.030546082151</v>
      </c>
      <c r="J142" s="543">
        <f t="shared" si="9"/>
        <v>29959.809303876558</v>
      </c>
      <c r="K142" s="543">
        <f>K139-K140+K141</f>
        <v>23304.518957161439</v>
      </c>
      <c r="L142" s="543">
        <f>L139-L140+L141</f>
        <v>22807.046343073085</v>
      </c>
      <c r="M142" s="543">
        <f>M139-M140+M141</f>
        <v>123002.65137803623</v>
      </c>
    </row>
    <row r="143" spans="2:21" ht="15.6" hidden="1" customHeight="1"/>
    <row r="144" spans="2:21">
      <c r="B144" s="578" t="s">
        <v>523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hyperlink ref="B91" location="'6.  Carrying Charges'!A1" display="Carrying Charges"/>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85</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85</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85</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85</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85</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85</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85</xdr:row>
                    <xdr:rowOff>142875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85</xdr:row>
                    <xdr:rowOff>133350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85</xdr:row>
                    <xdr:rowOff>133350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85</xdr:row>
                    <xdr:rowOff>133350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70" zoomScaleNormal="70" workbookViewId="0">
      <selection activeCell="B49" sqref="B49"/>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26" t="s">
        <v>171</v>
      </c>
      <c r="C14" s="124" t="s">
        <v>175</v>
      </c>
    </row>
    <row r="15" spans="2:3" ht="26.25" customHeight="1" thickBot="1">
      <c r="C15" s="126" t="s">
        <v>405</v>
      </c>
    </row>
    <row r="16" spans="2:3" ht="27" customHeight="1" thickBot="1">
      <c r="C16" s="558" t="s">
        <v>548</v>
      </c>
    </row>
    <row r="19" spans="2:8" ht="15.75">
      <c r="B19" s="526" t="s">
        <v>601</v>
      </c>
    </row>
    <row r="20" spans="2:8" ht="13.5" customHeight="1"/>
    <row r="21" spans="2:8" ht="41.1" customHeight="1">
      <c r="B21" s="894" t="s">
        <v>654</v>
      </c>
      <c r="C21" s="894"/>
      <c r="D21" s="894"/>
      <c r="E21" s="894"/>
      <c r="F21" s="894"/>
      <c r="G21" s="894"/>
      <c r="H21" s="894"/>
    </row>
    <row r="23" spans="2:8" s="596" customFormat="1" ht="15.75">
      <c r="B23" s="606" t="s">
        <v>543</v>
      </c>
      <c r="C23" s="606" t="s">
        <v>558</v>
      </c>
      <c r="D23" s="606" t="s">
        <v>542</v>
      </c>
      <c r="E23" s="901" t="s">
        <v>34</v>
      </c>
      <c r="F23" s="902"/>
      <c r="G23" s="901" t="s">
        <v>541</v>
      </c>
      <c r="H23" s="902"/>
    </row>
    <row r="24" spans="2:8">
      <c r="B24" s="595">
        <v>1</v>
      </c>
      <c r="C24" s="630"/>
      <c r="D24" s="594"/>
      <c r="E24" s="899"/>
      <c r="F24" s="900"/>
      <c r="G24" s="903"/>
      <c r="H24" s="904"/>
    </row>
    <row r="25" spans="2:8">
      <c r="B25" s="595">
        <v>2</v>
      </c>
      <c r="C25" s="630"/>
      <c r="D25" s="594"/>
      <c r="E25" s="899"/>
      <c r="F25" s="900"/>
      <c r="G25" s="903"/>
      <c r="H25" s="904"/>
    </row>
    <row r="26" spans="2:8">
      <c r="B26" s="595">
        <v>3</v>
      </c>
      <c r="C26" s="630"/>
      <c r="D26" s="594"/>
      <c r="E26" s="899"/>
      <c r="F26" s="900"/>
      <c r="G26" s="903"/>
      <c r="H26" s="904"/>
    </row>
    <row r="27" spans="2:8">
      <c r="B27" s="595">
        <v>4</v>
      </c>
      <c r="C27" s="630"/>
      <c r="D27" s="594"/>
      <c r="E27" s="899"/>
      <c r="F27" s="900"/>
      <c r="G27" s="903"/>
      <c r="H27" s="904"/>
    </row>
    <row r="28" spans="2:8">
      <c r="B28" s="595">
        <v>5</v>
      </c>
      <c r="C28" s="630"/>
      <c r="D28" s="594"/>
      <c r="E28" s="899"/>
      <c r="F28" s="900"/>
      <c r="G28" s="903"/>
      <c r="H28" s="904"/>
    </row>
    <row r="29" spans="2:8">
      <c r="B29" s="595">
        <v>6</v>
      </c>
      <c r="C29" s="630"/>
      <c r="D29" s="594"/>
      <c r="E29" s="899"/>
      <c r="F29" s="900"/>
      <c r="G29" s="903"/>
      <c r="H29" s="904"/>
    </row>
    <row r="30" spans="2:8">
      <c r="B30" s="595">
        <v>7</v>
      </c>
      <c r="C30" s="630"/>
      <c r="D30" s="594"/>
      <c r="E30" s="899"/>
      <c r="F30" s="900"/>
      <c r="G30" s="903"/>
      <c r="H30" s="904"/>
    </row>
    <row r="31" spans="2:8">
      <c r="B31" s="595">
        <v>8</v>
      </c>
      <c r="C31" s="630"/>
      <c r="D31" s="594"/>
      <c r="E31" s="899"/>
      <c r="F31" s="900"/>
      <c r="G31" s="903"/>
      <c r="H31" s="904"/>
    </row>
    <row r="32" spans="2:8">
      <c r="B32" s="595">
        <v>9</v>
      </c>
      <c r="C32" s="630"/>
      <c r="D32" s="594"/>
      <c r="E32" s="899"/>
      <c r="F32" s="900"/>
      <c r="G32" s="903"/>
      <c r="H32" s="904"/>
    </row>
    <row r="33" spans="2:8">
      <c r="B33" s="595">
        <v>10</v>
      </c>
      <c r="C33" s="630"/>
      <c r="D33" s="594"/>
      <c r="E33" s="899"/>
      <c r="F33" s="900"/>
      <c r="G33" s="903"/>
      <c r="H33" s="904"/>
    </row>
    <row r="34" spans="2:8">
      <c r="B34" s="595" t="s">
        <v>477</v>
      </c>
      <c r="C34" s="630"/>
      <c r="D34" s="594"/>
      <c r="E34" s="899"/>
      <c r="F34" s="900"/>
      <c r="G34" s="903"/>
      <c r="H34" s="904"/>
    </row>
    <row r="36" spans="2:8" ht="30.75" customHeight="1">
      <c r="B36" s="526" t="s">
        <v>597</v>
      </c>
    </row>
    <row r="37" spans="2:8" ht="23.25" customHeight="1">
      <c r="B37" s="557" t="s">
        <v>602</v>
      </c>
      <c r="C37" s="593"/>
      <c r="D37" s="593"/>
      <c r="E37" s="593"/>
      <c r="F37" s="593"/>
      <c r="G37" s="593"/>
      <c r="H37" s="593"/>
    </row>
    <row r="39" spans="2:8" s="88" customFormat="1" ht="15.75">
      <c r="B39" s="606" t="s">
        <v>543</v>
      </c>
      <c r="C39" s="606" t="s">
        <v>558</v>
      </c>
      <c r="D39" s="606" t="s">
        <v>542</v>
      </c>
      <c r="E39" s="901" t="s">
        <v>34</v>
      </c>
      <c r="F39" s="902"/>
      <c r="G39" s="901" t="s">
        <v>541</v>
      </c>
      <c r="H39" s="902"/>
    </row>
    <row r="40" spans="2:8">
      <c r="B40" s="595">
        <v>1</v>
      </c>
      <c r="C40" s="630"/>
      <c r="D40" s="594"/>
      <c r="E40" s="899"/>
      <c r="F40" s="900"/>
      <c r="G40" s="903"/>
      <c r="H40" s="904"/>
    </row>
    <row r="41" spans="2:8">
      <c r="B41" s="595">
        <v>2</v>
      </c>
      <c r="C41" s="630"/>
      <c r="D41" s="594"/>
      <c r="E41" s="899"/>
      <c r="F41" s="900"/>
      <c r="G41" s="903"/>
      <c r="H41" s="904"/>
    </row>
    <row r="42" spans="2:8">
      <c r="B42" s="595">
        <v>3</v>
      </c>
      <c r="C42" s="630"/>
      <c r="D42" s="594"/>
      <c r="E42" s="899"/>
      <c r="F42" s="900"/>
      <c r="G42" s="903"/>
      <c r="H42" s="904"/>
    </row>
    <row r="43" spans="2:8">
      <c r="B43" s="595">
        <v>4</v>
      </c>
      <c r="C43" s="630"/>
      <c r="D43" s="594"/>
      <c r="E43" s="899"/>
      <c r="F43" s="900"/>
      <c r="G43" s="903"/>
      <c r="H43" s="904"/>
    </row>
    <row r="44" spans="2:8">
      <c r="B44" s="595">
        <v>5</v>
      </c>
      <c r="C44" s="630"/>
      <c r="D44" s="594"/>
      <c r="E44" s="899"/>
      <c r="F44" s="900"/>
      <c r="G44" s="903"/>
      <c r="H44" s="904"/>
    </row>
    <row r="45" spans="2:8">
      <c r="B45" s="595">
        <v>6</v>
      </c>
      <c r="C45" s="630"/>
      <c r="D45" s="594"/>
      <c r="E45" s="899"/>
      <c r="F45" s="900"/>
      <c r="G45" s="903"/>
      <c r="H45" s="904"/>
    </row>
    <row r="46" spans="2:8">
      <c r="B46" s="595">
        <v>7</v>
      </c>
      <c r="C46" s="630"/>
      <c r="D46" s="594"/>
      <c r="E46" s="899"/>
      <c r="F46" s="900"/>
      <c r="G46" s="903"/>
      <c r="H46" s="904"/>
    </row>
    <row r="47" spans="2:8">
      <c r="B47" s="595">
        <v>8</v>
      </c>
      <c r="C47" s="630"/>
      <c r="D47" s="594"/>
      <c r="E47" s="899"/>
      <c r="F47" s="900"/>
      <c r="G47" s="903"/>
      <c r="H47" s="904"/>
    </row>
    <row r="48" spans="2:8">
      <c r="B48" s="595">
        <v>9</v>
      </c>
      <c r="C48" s="630"/>
      <c r="D48" s="594"/>
      <c r="E48" s="899"/>
      <c r="F48" s="900"/>
      <c r="G48" s="903"/>
      <c r="H48" s="904"/>
    </row>
    <row r="49" spans="2:8">
      <c r="B49" s="595">
        <v>10</v>
      </c>
      <c r="C49" s="630"/>
      <c r="D49" s="594"/>
      <c r="E49" s="899"/>
      <c r="F49" s="900"/>
      <c r="G49" s="903"/>
      <c r="H49" s="904"/>
    </row>
    <row r="50" spans="2:8">
      <c r="B50" s="595" t="s">
        <v>477</v>
      </c>
      <c r="C50" s="630"/>
      <c r="D50" s="594"/>
      <c r="E50" s="899"/>
      <c r="F50" s="900"/>
      <c r="G50" s="903"/>
      <c r="H50" s="90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103"/>
  <sheetViews>
    <sheetView topLeftCell="A28" zoomScale="70" zoomScaleNormal="70" workbookViewId="0">
      <selection activeCell="F38" sqref="F38"/>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548</v>
      </c>
      <c r="P7" s="103"/>
      <c r="Q7" s="103"/>
    </row>
    <row r="8" spans="2:17" s="102" customFormat="1" ht="30" customHeight="1">
      <c r="D8" s="563"/>
      <c r="P8" s="103"/>
      <c r="Q8" s="103"/>
    </row>
    <row r="9" spans="2:17" s="2" customFormat="1" ht="24.75" customHeight="1">
      <c r="B9" s="116" t="s">
        <v>410</v>
      </c>
      <c r="C9" s="17"/>
      <c r="D9" s="451">
        <v>2016</v>
      </c>
    </row>
    <row r="10" spans="2:17" s="17" customFormat="1" ht="16.5" customHeight="1"/>
    <row r="11" spans="2:17" s="17" customFormat="1" ht="36.75" customHeight="1">
      <c r="B11" s="905" t="s">
        <v>895</v>
      </c>
      <c r="C11" s="905"/>
      <c r="D11" s="905"/>
      <c r="E11" s="905"/>
      <c r="F11" s="905"/>
      <c r="G11" s="905"/>
      <c r="H11" s="905"/>
      <c r="I11" s="905"/>
      <c r="J11" s="905"/>
      <c r="K11" s="905"/>
      <c r="L11" s="905"/>
      <c r="M11" s="905"/>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50 - 4,999 kW</v>
      </c>
      <c r="G13" s="240" t="str">
        <f>'1.  LRAMVA Summary'!G53</f>
        <v/>
      </c>
      <c r="H13" s="240" t="str">
        <f>'1.  LRAMVA Summary'!H53</f>
        <v/>
      </c>
      <c r="I13" s="240" t="str">
        <f>'1.  LRAMVA Summary'!I53</f>
        <v/>
      </c>
      <c r="J13" s="240" t="str">
        <f>'1.  LRAMVA Summary'!J53</f>
        <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f>'1.  LRAMVA Summary'!G54</f>
        <v>0</v>
      </c>
      <c r="H14" s="568">
        <f>'1.  LRAMVA Summary'!H54</f>
        <v>0</v>
      </c>
      <c r="I14" s="568">
        <f>'1.  LRAMVA Summary'!I54</f>
        <v>0</v>
      </c>
      <c r="J14" s="568">
        <f>'1.  LRAMVA Summary'!J54</f>
        <v>0</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1870600</v>
      </c>
      <c r="D15" s="447">
        <v>1122360</v>
      </c>
      <c r="E15" s="447">
        <v>374120</v>
      </c>
      <c r="F15" s="447">
        <v>374120</v>
      </c>
      <c r="G15" s="447"/>
      <c r="H15" s="447"/>
      <c r="I15" s="447"/>
      <c r="J15" s="447"/>
      <c r="K15" s="447"/>
      <c r="L15" s="447"/>
      <c r="M15" s="447"/>
      <c r="N15" s="447"/>
      <c r="O15" s="447"/>
      <c r="P15" s="448"/>
      <c r="Q15" s="448"/>
    </row>
    <row r="16" spans="2:17" s="452" customFormat="1" ht="15.75" customHeight="1">
      <c r="B16" s="457" t="s">
        <v>28</v>
      </c>
      <c r="C16" s="612">
        <f>SUM(D16:Q16)</f>
        <v>1002</v>
      </c>
      <c r="D16" s="446"/>
      <c r="E16" s="446"/>
      <c r="F16" s="446">
        <v>1002</v>
      </c>
      <c r="G16" s="446"/>
      <c r="H16" s="446"/>
      <c r="I16" s="446"/>
      <c r="J16" s="446"/>
      <c r="K16" s="448"/>
      <c r="L16" s="448"/>
      <c r="M16" s="448"/>
      <c r="N16" s="448"/>
      <c r="O16" s="448"/>
      <c r="P16" s="448"/>
      <c r="Q16" s="448"/>
    </row>
    <row r="17" spans="2:17" s="17" customFormat="1" ht="15.75" customHeight="1"/>
    <row r="18" spans="2:17" s="25" customFormat="1" ht="15.75" customHeight="1">
      <c r="B18" s="188" t="s">
        <v>448</v>
      </c>
      <c r="C18" s="189"/>
      <c r="D18" s="189">
        <f t="shared" ref="D18:E18" si="0">IF(D14="kw",HLOOKUP(D14,D14:D16,3,FALSE),HLOOKUP(D14,D14:D16,2,FALSE))</f>
        <v>1122360</v>
      </c>
      <c r="E18" s="189">
        <f t="shared" si="0"/>
        <v>374120</v>
      </c>
      <c r="F18" s="189">
        <f>IF(F14="kw",HLOOKUP(F14,F14:F16,3,FALSE),HLOOKUP(F14,F14:F16,2,FALSE))</f>
        <v>1002</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648</v>
      </c>
      <c r="C20" s="449" t="s">
        <v>1019</v>
      </c>
      <c r="D20" s="450"/>
    </row>
    <row r="21" spans="2:17" s="434" customFormat="1" ht="21" customHeight="1">
      <c r="B21" s="456" t="s">
        <v>365</v>
      </c>
      <c r="C21" s="449" t="s">
        <v>1020</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05" t="s">
        <v>708</v>
      </c>
      <c r="C26" s="905"/>
      <c r="D26" s="905"/>
      <c r="E26" s="905"/>
      <c r="F26" s="905"/>
      <c r="G26" s="905"/>
      <c r="H26" s="905"/>
      <c r="I26" s="905"/>
      <c r="J26" s="905"/>
      <c r="K26" s="905"/>
      <c r="L26" s="905"/>
      <c r="M26" s="905"/>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50 - 4,999 kW</v>
      </c>
      <c r="G28" s="240" t="str">
        <f>'1.  LRAMVA Summary'!G53</f>
        <v/>
      </c>
      <c r="H28" s="240" t="str">
        <f>'1.  LRAMVA Summary'!H53</f>
        <v/>
      </c>
      <c r="I28" s="240" t="str">
        <f>'1.  LRAMVA Summary'!I53</f>
        <v/>
      </c>
      <c r="J28" s="240" t="str">
        <f>'1.  LRAMVA Summary'!J53</f>
        <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f>'1.  LRAMVA Summary'!G54</f>
        <v>0</v>
      </c>
      <c r="H29" s="568">
        <f>'1.  LRAMVA Summary'!H54</f>
        <v>0</v>
      </c>
      <c r="I29" s="568">
        <f>'1.  LRAMVA Summary'!I54</f>
        <v>0</v>
      </c>
      <c r="J29" s="568">
        <f>'1.  LRAMVA Summary'!J54</f>
        <v>0</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0</v>
      </c>
      <c r="D30" s="458"/>
      <c r="E30" s="458"/>
      <c r="F30" s="458"/>
      <c r="G30" s="458"/>
      <c r="H30" s="458"/>
      <c r="I30" s="458"/>
      <c r="J30" s="458"/>
      <c r="K30" s="458"/>
      <c r="L30" s="458"/>
      <c r="M30" s="458"/>
      <c r="N30" s="458"/>
      <c r="O30" s="458"/>
      <c r="P30" s="458"/>
      <c r="Q30" s="448"/>
    </row>
    <row r="31" spans="2:17" s="459" customFormat="1" ht="15" customHeight="1">
      <c r="B31" s="457" t="s">
        <v>28</v>
      </c>
      <c r="C31" s="612">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448</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648</v>
      </c>
      <c r="C35" s="449"/>
      <c r="D35" s="450"/>
      <c r="E35" s="91"/>
      <c r="F35" s="91"/>
      <c r="G35" s="91"/>
      <c r="H35" s="91"/>
      <c r="I35" s="91"/>
      <c r="J35" s="91"/>
      <c r="K35" s="91"/>
      <c r="L35" s="91"/>
      <c r="M35" s="91"/>
      <c r="N35" s="91"/>
      <c r="O35" s="91"/>
      <c r="P35" s="91"/>
      <c r="Q35" s="91"/>
    </row>
    <row r="36" spans="2:32" s="434" customFormat="1" ht="21" customHeight="1">
      <c r="B36" s="456" t="s">
        <v>365</v>
      </c>
      <c r="C36" s="449" t="s">
        <v>412</v>
      </c>
      <c r="D36" s="450"/>
    </row>
    <row r="37" spans="2:32" s="17" customFormat="1" ht="15.75" customHeight="1">
      <c r="B37" s="163"/>
      <c r="C37" s="164"/>
      <c r="D37" s="160"/>
      <c r="R37" s="160"/>
    </row>
    <row r="38" spans="2:32" s="17" customFormat="1" ht="15.75" customHeight="1">
      <c r="B38" s="163"/>
      <c r="C38" s="163"/>
      <c r="D38" s="160"/>
      <c r="R38" s="160"/>
    </row>
    <row r="39" spans="2:32" s="20" customFormat="1" ht="15.75">
      <c r="B39" s="116" t="s">
        <v>450</v>
      </c>
      <c r="C39" s="35"/>
      <c r="D39" s="34"/>
      <c r="E39" s="39"/>
      <c r="F39" s="40"/>
    </row>
    <row r="40" spans="2:32" s="70" customFormat="1" ht="39" customHeight="1">
      <c r="B40" s="905" t="s">
        <v>595</v>
      </c>
      <c r="C40" s="905"/>
      <c r="D40" s="905"/>
      <c r="E40" s="905"/>
      <c r="F40" s="905"/>
      <c r="G40" s="905"/>
      <c r="H40" s="905"/>
      <c r="I40" s="905"/>
      <c r="J40" s="905"/>
      <c r="K40" s="905"/>
      <c r="L40" s="905"/>
      <c r="M40" s="905"/>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592</v>
      </c>
      <c r="D42" s="240" t="str">
        <f>'1.  LRAMVA Summary'!D53</f>
        <v>Residential</v>
      </c>
      <c r="E42" s="240" t="str">
        <f>'1.  LRAMVA Summary'!E53</f>
        <v>GS&lt;50 kW</v>
      </c>
      <c r="F42" s="240" t="str">
        <f>'1.  LRAMVA Summary'!F53</f>
        <v>GS 50 - 4,999 kW</v>
      </c>
      <c r="G42" s="240" t="str">
        <f>'1.  LRAMVA Summary'!G53</f>
        <v/>
      </c>
      <c r="H42" s="240" t="str">
        <f>'1.  LRAMVA Summary'!H53</f>
        <v/>
      </c>
      <c r="I42" s="240" t="str">
        <f>'1.  LRAMVA Summary'!I53</f>
        <v/>
      </c>
      <c r="J42" s="240" t="str">
        <f>'1.  LRAMVA Summary'!J53</f>
        <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f>'1.  LRAMVA Summary'!G54</f>
        <v>0</v>
      </c>
      <c r="H43" s="572">
        <f>'1.  LRAMVA Summary'!H54</f>
        <v>0</v>
      </c>
      <c r="I43" s="572">
        <f>'1.  LRAMVA Summary'!I54</f>
        <v>0</v>
      </c>
      <c r="J43" s="572">
        <f>'1.  LRAMVA Summary'!J54</f>
        <v>0</v>
      </c>
      <c r="K43" s="572">
        <f>'1.  LRAMVA Summary'!K54</f>
        <v>0</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7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3">
        <v>2012</v>
      </c>
      <c r="D48" s="187">
        <v>591086.47500539885</v>
      </c>
      <c r="E48" s="187">
        <v>116899.09750775971</v>
      </c>
      <c r="F48" s="187">
        <v>1202</v>
      </c>
      <c r="G48" s="187">
        <f t="shared" ref="G48:Q48" si="7">IF(ISBLANK($C$48),0,IF($C$48=$D$9,HLOOKUP(G43,G14:G18,5,FALSE),HLOOKUP(G43,G29:G33,5,FALSE)))</f>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3">
        <v>2016</v>
      </c>
      <c r="D49" s="187">
        <f t="shared" ref="D49:Q49" si="8">IF(ISBLANK($C$49),0,IF($C$49=$D$9,HLOOKUP(D43,D14:D18,5,FALSE),HLOOKUP(D43,D29:D33,5,FALSE)))</f>
        <v>1122360</v>
      </c>
      <c r="E49" s="187">
        <f t="shared" si="8"/>
        <v>374120</v>
      </c>
      <c r="F49" s="187">
        <f t="shared" si="8"/>
        <v>1002</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3">
        <v>2016</v>
      </c>
      <c r="D50" s="187">
        <f t="shared" ref="D50:I50" si="9">IF(ISBLANK($C$50),0,IF($C$50=$D$9,HLOOKUP(D43,D14:D18,5,FALSE),HLOOKUP(D43,D29:D33,5,FALSE)))</f>
        <v>1122360</v>
      </c>
      <c r="E50" s="187">
        <f t="shared" si="9"/>
        <v>374120</v>
      </c>
      <c r="F50" s="187">
        <f t="shared" si="9"/>
        <v>1002</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23">
        <v>2016</v>
      </c>
      <c r="D51" s="187">
        <f>IF(ISBLANK($C$51),0,IF($C$51=$D$9,HLOOKUP(D43,D14:D18,5,FALSE),HLOOKUP(D43,D29:D33,5,FALSE)))</f>
        <v>1122360</v>
      </c>
      <c r="E51" s="187">
        <f t="shared" ref="E51:Q51" si="11">IF(ISBLANK($C$51),0,IF($C$51=$D$9,HLOOKUP(E43,E14:E18,5,FALSE),HLOOKUP(E43,E29:E33,5,FALSE)))</f>
        <v>374120</v>
      </c>
      <c r="F51" s="187">
        <f t="shared" si="11"/>
        <v>1002</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c r="B52" s="168">
        <v>2019</v>
      </c>
      <c r="C52" s="523">
        <v>2016</v>
      </c>
      <c r="D52" s="187">
        <f>IF(ISBLANK($C$52),0,IF($C$52=$D$9,HLOOKUP(D43,D14:D18,5,FALSE),HLOOKUP(D43,D29:D33,5,FALSE)))</f>
        <v>1122360</v>
      </c>
      <c r="E52" s="187">
        <f t="shared" ref="E52:Q52" si="12">IF(ISBLANK($C$52),0,IF($C$52=$D$9,HLOOKUP(E43,E14:E18,5,FALSE),HLOOKUP(E43,E29:E33,5,FALSE)))</f>
        <v>374120</v>
      </c>
      <c r="F52" s="187">
        <f t="shared" si="12"/>
        <v>1002</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c r="B53" s="168">
        <v>2020</v>
      </c>
      <c r="C53" s="523">
        <v>2016</v>
      </c>
      <c r="D53" s="187">
        <f>IF(ISBLANK($C$53),0,IF($C$53=$D$9,HLOOKUP(D43,D14:D18,5,FALSE),HLOOKUP(D43,D29:D33,5,FALSE)))</f>
        <v>1122360</v>
      </c>
      <c r="E53" s="187">
        <f t="shared" ref="E53:Q53" si="13">IF(ISBLANK($C$53),0,IF($C$53=$D$9,HLOOKUP(E43,E14:E18,5,FALSE),HLOOKUP(E43,E29:E33,5,FALSE)))</f>
        <v>374120</v>
      </c>
      <c r="F53" s="187">
        <f t="shared" si="13"/>
        <v>1002</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75">
      <c r="B54" s="168">
        <v>2021</v>
      </c>
      <c r="C54" s="523">
        <v>2016</v>
      </c>
      <c r="D54" s="187">
        <f>IF(ISBLANK($C$54),0,IF($C$54=$D$9,HLOOKUP(D43,D14:D18,5,FALSE),HLOOKUP(D43,D29:D33,5,FALSE)))</f>
        <v>1122360</v>
      </c>
      <c r="E54" s="187">
        <f>IF(ISBLANK($C$54),0,IF($C$54=$D$9,HLOOKUP(E43,E14:E18,5,FALSE),HLOOKUP(E43,E29:E33,5,FALSE)))</f>
        <v>374120</v>
      </c>
      <c r="F54" s="187">
        <f>IF(ISBLANK($C$54),0,IF($C$54=$D$9,HLOOKUP(F43,F14:F18,5,FALSE),HLOOKUP(F43,F29:F33,5,FALSE)))</f>
        <v>1002</v>
      </c>
      <c r="G54" s="187">
        <f>IF(ISBLANK($C$54),0,IF($C$54=$D$9,HLOOKUP(G43,G14:G18,5,FALSE),HLOOKUP(G43,G29:G33,5,FALSE)))</f>
        <v>0</v>
      </c>
      <c r="H54" s="187">
        <f t="shared" ref="H54:Q54" si="14">IF(ISBLANK($C$54),0,IF($C$54=$D$9,HLOOKUP(H43,H14:H18,5,FALSE),HLOOKUP(H43,H29:H33,5,FALSE)))</f>
        <v>0</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75">
      <c r="B55" s="168">
        <v>2022</v>
      </c>
      <c r="C55" s="523">
        <v>2020</v>
      </c>
      <c r="D55" s="187">
        <f>IF(ISBLANK($C$55),0,IF($C$55=$D$9,HLOOKUP(D43,D14:D18,5,FALSE),HLOOKUP(D43,D29:D33,5,FALSE)))</f>
        <v>0</v>
      </c>
      <c r="E55" s="187">
        <f>IF(ISBLANK($C$55),0,IF($C$55=$D$9,HLOOKUP(E43,E14:E18,5,FALSE),HLOOKUP(E43,E29:E33,5,FALSE)))</f>
        <v>0</v>
      </c>
      <c r="F55" s="187">
        <f>IF(ISBLANK($C$55),0,IF($C$55=$D$9,HLOOKUP(F43,F14:F18,5,FALSE),HLOOKUP(F43,F29:F33,5,FALSE)))</f>
        <v>0</v>
      </c>
      <c r="G55" s="187">
        <f t="shared" ref="G55:Q55" si="15">IF(ISBLANK($C$55),0,IF($C$55=$D$9,HLOOKUP(G43,G14:G18,5,FALSE),HLOOKUP(G43,G29:G33,5,FALSE)))</f>
        <v>0</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75">
      <c r="B56" s="168">
        <v>2023</v>
      </c>
      <c r="C56" s="523">
        <v>2020</v>
      </c>
      <c r="D56" s="187">
        <f>IF(ISBLANK($C$56),0,IF($C$56=$D$9,HLOOKUP(D43,D14:D18,5,FALSE),HLOOKUP(D43,D29:D33,5,FALSE)))</f>
        <v>0</v>
      </c>
      <c r="E56" s="187">
        <f t="shared" ref="E56:Q56" si="16">IF(ISBLANK($C$56),0,IF($C$56=$D$9,HLOOKUP(E43,E14:E18,5,FALSE),HLOOKUP(E43,E29:E33,5,FALSE)))</f>
        <v>0</v>
      </c>
      <c r="F56" s="187">
        <f t="shared" si="16"/>
        <v>0</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75">
      <c r="B57" s="168">
        <v>2024</v>
      </c>
      <c r="C57" s="523">
        <v>2020</v>
      </c>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75">
      <c r="B58" s="168">
        <v>2025</v>
      </c>
      <c r="C58" s="523">
        <v>2020</v>
      </c>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75">
      <c r="B59" s="168">
        <v>2026</v>
      </c>
      <c r="C59" s="523">
        <v>2020</v>
      </c>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75">
      <c r="B60" s="168">
        <v>2027</v>
      </c>
      <c r="C60" s="523">
        <v>2020</v>
      </c>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533</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3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138"/>
  <sheetViews>
    <sheetView topLeftCell="A110" zoomScale="80" zoomScaleNormal="80" workbookViewId="0">
      <selection activeCell="R45" sqref="R45"/>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06" t="s">
        <v>171</v>
      </c>
      <c r="C4" s="83" t="s">
        <v>175</v>
      </c>
      <c r="D4" s="83"/>
      <c r="E4" s="49"/>
    </row>
    <row r="5" spans="1:25" s="18" customFormat="1" ht="26.25" hidden="1" customHeight="1" outlineLevel="1" thickBot="1">
      <c r="A5" s="4"/>
      <c r="B5" s="906"/>
      <c r="C5" s="84" t="s">
        <v>172</v>
      </c>
      <c r="D5" s="84"/>
      <c r="E5" s="49"/>
    </row>
    <row r="6" spans="1:25" ht="26.25" hidden="1" customHeight="1" outlineLevel="1" thickBot="1">
      <c r="B6" s="906"/>
      <c r="C6" s="912" t="s">
        <v>548</v>
      </c>
      <c r="D6" s="913"/>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524</v>
      </c>
      <c r="C8" s="583" t="s">
        <v>479</v>
      </c>
      <c r="D8" s="582"/>
      <c r="M8" s="6"/>
      <c r="N8" s="6"/>
      <c r="O8" s="6"/>
      <c r="P8" s="6"/>
      <c r="Q8" s="6"/>
      <c r="R8" s="6"/>
      <c r="S8" s="6"/>
      <c r="T8" s="6"/>
      <c r="U8" s="6"/>
      <c r="V8" s="6"/>
      <c r="W8" s="6"/>
      <c r="X8" s="6"/>
      <c r="Y8" s="6"/>
    </row>
    <row r="9" spans="1:25" s="18" customFormat="1" ht="19.5" hidden="1" customHeight="1" outlineLevel="1">
      <c r="A9" s="4"/>
      <c r="B9" s="529"/>
      <c r="C9" s="583" t="s">
        <v>525</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480</v>
      </c>
      <c r="O11" s="541"/>
    </row>
    <row r="12" spans="1:25" ht="58.5" customHeight="1">
      <c r="B12" s="914" t="s">
        <v>603</v>
      </c>
      <c r="C12" s="914"/>
      <c r="D12" s="914"/>
      <c r="E12" s="914"/>
      <c r="F12" s="914"/>
      <c r="G12" s="914"/>
      <c r="H12" s="914"/>
      <c r="I12" s="914"/>
      <c r="J12" s="914"/>
      <c r="K12" s="914"/>
      <c r="L12" s="914"/>
      <c r="M12" s="914"/>
      <c r="N12" s="914"/>
      <c r="O12" s="914"/>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1021</v>
      </c>
      <c r="E14" s="468" t="s">
        <v>1022</v>
      </c>
      <c r="F14" s="468" t="s">
        <v>1023</v>
      </c>
      <c r="G14" s="468" t="s">
        <v>1024</v>
      </c>
      <c r="H14" s="468" t="s">
        <v>1025</v>
      </c>
      <c r="I14" s="468" t="s">
        <v>1026</v>
      </c>
      <c r="J14" s="468" t="s">
        <v>1027</v>
      </c>
      <c r="K14" s="468" t="s">
        <v>1028</v>
      </c>
      <c r="L14" s="468" t="s">
        <v>1029</v>
      </c>
      <c r="M14" s="468" t="s">
        <v>1030</v>
      </c>
      <c r="N14" s="468" t="s">
        <v>1031</v>
      </c>
      <c r="O14" s="468" t="s">
        <v>1032</v>
      </c>
      <c r="P14" s="468" t="s">
        <v>1012</v>
      </c>
    </row>
    <row r="15" spans="1:25" s="7" customFormat="1" ht="18.75" customHeight="1">
      <c r="B15" s="469" t="s">
        <v>188</v>
      </c>
      <c r="C15" s="907"/>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556</v>
      </c>
      <c r="C16" s="908"/>
      <c r="D16" s="773">
        <v>4</v>
      </c>
      <c r="E16" s="773">
        <v>4</v>
      </c>
      <c r="F16" s="773">
        <v>0</v>
      </c>
      <c r="G16" s="773">
        <v>0</v>
      </c>
      <c r="H16" s="773">
        <v>0</v>
      </c>
      <c r="I16" s="773">
        <v>0</v>
      </c>
      <c r="J16" s="773">
        <v>0</v>
      </c>
      <c r="K16" s="773">
        <v>0</v>
      </c>
      <c r="L16" s="773">
        <v>0</v>
      </c>
      <c r="M16" s="773">
        <v>0</v>
      </c>
      <c r="N16" s="773">
        <v>0</v>
      </c>
      <c r="O16" s="774">
        <v>0</v>
      </c>
      <c r="P16" s="774">
        <v>0</v>
      </c>
    </row>
    <row r="17" spans="1:16" s="109" customFormat="1" ht="17.25" customHeight="1">
      <c r="B17" s="473" t="s">
        <v>557</v>
      </c>
      <c r="C17" s="909"/>
      <c r="D17" s="110">
        <f>12-D16</f>
        <v>8</v>
      </c>
      <c r="E17" s="110">
        <f>12-E16</f>
        <v>8</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4" t="str">
        <f>'1.  LRAMVA Summary'!B30</f>
        <v>Residential</v>
      </c>
      <c r="C18" s="910" t="str">
        <f>'2. LRAMVA Threshold'!D43</f>
        <v>kWh</v>
      </c>
      <c r="D18" s="46">
        <v>8.6E-3</v>
      </c>
      <c r="E18" s="46">
        <v>8.6E-3</v>
      </c>
      <c r="F18" s="46">
        <v>1.1599999999999999E-2</v>
      </c>
      <c r="G18" s="46">
        <v>1.17E-2</v>
      </c>
      <c r="H18" s="46">
        <v>1.1900000000000001E-2</v>
      </c>
      <c r="I18" s="46">
        <v>1.21E-2</v>
      </c>
      <c r="J18" s="46">
        <v>9.9000000000000008E-3</v>
      </c>
      <c r="K18" s="46">
        <v>6.7000000000000002E-3</v>
      </c>
      <c r="L18" s="46">
        <v>3.3999999999999998E-3</v>
      </c>
      <c r="M18" s="46">
        <v>0</v>
      </c>
      <c r="N18" s="46">
        <v>0</v>
      </c>
      <c r="O18" s="69">
        <v>0</v>
      </c>
      <c r="P18" s="69">
        <v>0</v>
      </c>
    </row>
    <row r="19" spans="1:16" s="7" customFormat="1" ht="15" customHeight="1" outlineLevel="1">
      <c r="B19" s="525" t="s">
        <v>508</v>
      </c>
      <c r="C19" s="908"/>
      <c r="D19" s="46"/>
      <c r="E19" s="46"/>
      <c r="F19" s="46"/>
      <c r="G19" s="46"/>
      <c r="H19" s="46"/>
      <c r="I19" s="46"/>
      <c r="J19" s="46"/>
      <c r="K19" s="46"/>
      <c r="L19" s="46"/>
      <c r="M19" s="46"/>
      <c r="N19" s="46"/>
      <c r="O19" s="69"/>
      <c r="P19" s="69"/>
    </row>
    <row r="20" spans="1:16" s="7" customFormat="1" ht="15" customHeight="1" outlineLevel="1">
      <c r="B20" s="525" t="s">
        <v>509</v>
      </c>
      <c r="C20" s="908"/>
      <c r="D20" s="46"/>
      <c r="E20" s="46"/>
      <c r="F20" s="46"/>
      <c r="G20" s="46"/>
      <c r="H20" s="46"/>
      <c r="I20" s="46"/>
      <c r="J20" s="46"/>
      <c r="K20" s="46"/>
      <c r="L20" s="46"/>
      <c r="M20" s="46"/>
      <c r="N20" s="46"/>
      <c r="O20" s="69"/>
      <c r="P20" s="69"/>
    </row>
    <row r="21" spans="1:16" s="7" customFormat="1" ht="15" customHeight="1" outlineLevel="1">
      <c r="B21" s="525" t="s">
        <v>487</v>
      </c>
      <c r="C21" s="908"/>
      <c r="D21" s="46"/>
      <c r="E21" s="46"/>
      <c r="F21" s="46"/>
      <c r="G21" s="46"/>
      <c r="H21" s="46"/>
      <c r="I21" s="46"/>
      <c r="J21" s="46"/>
      <c r="K21" s="46"/>
      <c r="L21" s="46"/>
      <c r="M21" s="46"/>
      <c r="N21" s="46"/>
      <c r="O21" s="69"/>
      <c r="P21" s="69"/>
    </row>
    <row r="22" spans="1:16" s="7" customFormat="1" ht="14.25" customHeight="1">
      <c r="B22" s="525" t="s">
        <v>510</v>
      </c>
      <c r="C22" s="911"/>
      <c r="D22" s="65">
        <f>SUM(D18:D21)</f>
        <v>8.6E-3</v>
      </c>
      <c r="E22" s="65">
        <f t="shared" ref="E22:P22" si="3">SUM(E18:E21)</f>
        <v>8.6E-3</v>
      </c>
      <c r="F22" s="65">
        <f t="shared" si="3"/>
        <v>1.1599999999999999E-2</v>
      </c>
      <c r="G22" s="65">
        <f t="shared" si="3"/>
        <v>1.17E-2</v>
      </c>
      <c r="H22" s="65">
        <f t="shared" si="3"/>
        <v>1.1900000000000001E-2</v>
      </c>
      <c r="I22" s="65">
        <f t="shared" si="3"/>
        <v>1.21E-2</v>
      </c>
      <c r="J22" s="65">
        <f t="shared" si="3"/>
        <v>9.9000000000000008E-3</v>
      </c>
      <c r="K22" s="65">
        <f t="shared" si="3"/>
        <v>6.7000000000000002E-3</v>
      </c>
      <c r="L22" s="65">
        <f t="shared" si="3"/>
        <v>3.3999999999999998E-3</v>
      </c>
      <c r="M22" s="65">
        <f t="shared" si="3"/>
        <v>0</v>
      </c>
      <c r="N22" s="65">
        <f t="shared" si="3"/>
        <v>0</v>
      </c>
      <c r="O22" s="65">
        <f t="shared" si="3"/>
        <v>0</v>
      </c>
      <c r="P22" s="65">
        <f t="shared" si="3"/>
        <v>0</v>
      </c>
    </row>
    <row r="23" spans="1:16" s="63" customFormat="1">
      <c r="A23" s="62"/>
      <c r="B23" s="484" t="s">
        <v>511</v>
      </c>
      <c r="C23" s="476"/>
      <c r="D23" s="477"/>
      <c r="E23" s="478">
        <f>ROUND(SUM(D22*E16+E22*E17)/12,4)</f>
        <v>8.6E-3</v>
      </c>
      <c r="F23" s="478">
        <f t="shared" ref="F23:P23" si="4">ROUND(SUM(E22*F16+F22*F17)/12,4)</f>
        <v>1.1599999999999999E-2</v>
      </c>
      <c r="G23" s="478">
        <f t="shared" si="4"/>
        <v>1.17E-2</v>
      </c>
      <c r="H23" s="478">
        <f t="shared" si="4"/>
        <v>1.1900000000000001E-2</v>
      </c>
      <c r="I23" s="478">
        <f t="shared" si="4"/>
        <v>1.21E-2</v>
      </c>
      <c r="J23" s="478">
        <f t="shared" si="4"/>
        <v>9.9000000000000008E-3</v>
      </c>
      <c r="K23" s="478">
        <f t="shared" si="4"/>
        <v>6.7000000000000002E-3</v>
      </c>
      <c r="L23" s="478">
        <f t="shared" si="4"/>
        <v>3.3999999999999998E-3</v>
      </c>
      <c r="M23" s="478">
        <f t="shared" si="4"/>
        <v>0</v>
      </c>
      <c r="N23" s="478">
        <f t="shared" si="4"/>
        <v>0</v>
      </c>
      <c r="O23" s="478">
        <f t="shared" si="4"/>
        <v>0</v>
      </c>
      <c r="P23" s="47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10" t="str">
        <f>'2. LRAMVA Threshold'!E43</f>
        <v>kWh</v>
      </c>
      <c r="D25" s="46">
        <v>0.01</v>
      </c>
      <c r="E25" s="46">
        <v>0.01</v>
      </c>
      <c r="F25" s="46">
        <v>1.2500000000000001E-2</v>
      </c>
      <c r="G25" s="46">
        <v>1.2699999999999999E-2</v>
      </c>
      <c r="H25" s="46">
        <v>1.29E-2</v>
      </c>
      <c r="I25" s="46">
        <v>1.3100000000000001E-2</v>
      </c>
      <c r="J25" s="46">
        <v>1.8700000000000001E-2</v>
      </c>
      <c r="K25" s="46">
        <v>1.9E-2</v>
      </c>
      <c r="L25" s="46">
        <v>1.9199999999999998E-2</v>
      </c>
      <c r="M25" s="46">
        <v>1.95E-2</v>
      </c>
      <c r="N25" s="46">
        <v>1.9900000000000001E-2</v>
      </c>
      <c r="O25" s="46">
        <v>2.0299999999999999E-2</v>
      </c>
      <c r="P25" s="46">
        <v>2.1100000000000001E-2</v>
      </c>
    </row>
    <row r="26" spans="1:16" s="18" customFormat="1" outlineLevel="1">
      <c r="A26" s="4"/>
      <c r="B26" s="525" t="s">
        <v>508</v>
      </c>
      <c r="C26" s="908"/>
      <c r="D26" s="46"/>
      <c r="E26" s="46"/>
      <c r="F26" s="46"/>
      <c r="G26" s="46"/>
      <c r="H26" s="46"/>
      <c r="I26" s="46"/>
      <c r="J26" s="46"/>
      <c r="K26" s="46"/>
      <c r="L26" s="46"/>
      <c r="M26" s="46"/>
      <c r="N26" s="46"/>
      <c r="O26" s="46"/>
      <c r="P26" s="46"/>
    </row>
    <row r="27" spans="1:16" s="18" customFormat="1" outlineLevel="1">
      <c r="A27" s="4"/>
      <c r="B27" s="525" t="s">
        <v>509</v>
      </c>
      <c r="C27" s="908"/>
      <c r="D27" s="46"/>
      <c r="E27" s="46"/>
      <c r="F27" s="46"/>
      <c r="G27" s="46"/>
      <c r="H27" s="46"/>
      <c r="I27" s="46"/>
      <c r="J27" s="46"/>
      <c r="K27" s="46"/>
      <c r="L27" s="46"/>
      <c r="M27" s="46"/>
      <c r="N27" s="46"/>
      <c r="O27" s="46"/>
      <c r="P27" s="46"/>
    </row>
    <row r="28" spans="1:16" s="18" customFormat="1" outlineLevel="1">
      <c r="A28" s="4"/>
      <c r="B28" s="525" t="s">
        <v>487</v>
      </c>
      <c r="C28" s="908"/>
      <c r="D28" s="46"/>
      <c r="E28" s="46"/>
      <c r="F28" s="46"/>
      <c r="G28" s="46"/>
      <c r="H28" s="46"/>
      <c r="I28" s="46"/>
      <c r="J28" s="46"/>
      <c r="K28" s="46"/>
      <c r="L28" s="46"/>
      <c r="M28" s="46"/>
      <c r="N28" s="46"/>
      <c r="O28" s="46"/>
      <c r="P28" s="46"/>
    </row>
    <row r="29" spans="1:16" s="18" customFormat="1">
      <c r="A29" s="4"/>
      <c r="B29" s="525" t="s">
        <v>510</v>
      </c>
      <c r="C29" s="911"/>
      <c r="D29" s="65">
        <f>SUM(D25:D28)</f>
        <v>0.01</v>
      </c>
      <c r="E29" s="65">
        <f t="shared" ref="E29:P29" si="5">SUM(E25:E28)</f>
        <v>0.01</v>
      </c>
      <c r="F29" s="65">
        <f t="shared" si="5"/>
        <v>1.2500000000000001E-2</v>
      </c>
      <c r="G29" s="65">
        <f t="shared" si="5"/>
        <v>1.2699999999999999E-2</v>
      </c>
      <c r="H29" s="65">
        <f t="shared" si="5"/>
        <v>1.29E-2</v>
      </c>
      <c r="I29" s="65">
        <f t="shared" si="5"/>
        <v>1.3100000000000001E-2</v>
      </c>
      <c r="J29" s="65">
        <f t="shared" si="5"/>
        <v>1.8700000000000001E-2</v>
      </c>
      <c r="K29" s="65">
        <f t="shared" si="5"/>
        <v>1.9E-2</v>
      </c>
      <c r="L29" s="65">
        <f t="shared" si="5"/>
        <v>1.9199999999999998E-2</v>
      </c>
      <c r="M29" s="65">
        <f t="shared" si="5"/>
        <v>1.95E-2</v>
      </c>
      <c r="N29" s="65">
        <f t="shared" si="5"/>
        <v>1.9900000000000001E-2</v>
      </c>
      <c r="O29" s="65">
        <f t="shared" si="5"/>
        <v>2.0299999999999999E-2</v>
      </c>
      <c r="P29" s="65">
        <f t="shared" si="5"/>
        <v>2.1100000000000001E-2</v>
      </c>
    </row>
    <row r="30" spans="1:16" s="18" customFormat="1">
      <c r="A30" s="4"/>
      <c r="B30" s="484" t="s">
        <v>511</v>
      </c>
      <c r="C30" s="481"/>
      <c r="D30" s="71"/>
      <c r="E30" s="478">
        <f>ROUND(SUM(D29*E16+E29*E17)/12,4)</f>
        <v>0.01</v>
      </c>
      <c r="F30" s="478">
        <f t="shared" ref="F30:P30" si="6">ROUND(SUM(E29*F16+F29*F17)/12,4)</f>
        <v>1.2500000000000001E-2</v>
      </c>
      <c r="G30" s="478">
        <f t="shared" si="6"/>
        <v>1.2699999999999999E-2</v>
      </c>
      <c r="H30" s="478">
        <f t="shared" si="6"/>
        <v>1.29E-2</v>
      </c>
      <c r="I30" s="478">
        <f t="shared" si="6"/>
        <v>1.3100000000000001E-2</v>
      </c>
      <c r="J30" s="478">
        <f t="shared" si="6"/>
        <v>1.8700000000000001E-2</v>
      </c>
      <c r="K30" s="478">
        <f t="shared" si="6"/>
        <v>1.9E-2</v>
      </c>
      <c r="L30" s="478">
        <f t="shared" si="6"/>
        <v>1.9199999999999998E-2</v>
      </c>
      <c r="M30" s="478">
        <f t="shared" si="6"/>
        <v>1.95E-2</v>
      </c>
      <c r="N30" s="478">
        <f t="shared" si="6"/>
        <v>1.9900000000000001E-2</v>
      </c>
      <c r="O30" s="478">
        <f t="shared" si="6"/>
        <v>2.0299999999999999E-2</v>
      </c>
      <c r="P30" s="478">
        <f t="shared" si="6"/>
        <v>2.1100000000000001E-2</v>
      </c>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GS 50 - 4,999 kW</v>
      </c>
      <c r="C32" s="910" t="str">
        <f>'2. LRAMVA Threshold'!F43</f>
        <v>kW</v>
      </c>
      <c r="D32" s="46">
        <v>1.4193</v>
      </c>
      <c r="E32" s="46">
        <v>1.4136</v>
      </c>
      <c r="F32" s="46">
        <v>1.6936</v>
      </c>
      <c r="G32" s="46">
        <v>1.7153</v>
      </c>
      <c r="H32" s="46">
        <v>1.7419</v>
      </c>
      <c r="I32" s="46">
        <v>1.7672000000000001</v>
      </c>
      <c r="J32" s="46">
        <v>2.9903</v>
      </c>
      <c r="K32" s="46">
        <v>3.0217000000000001</v>
      </c>
      <c r="L32" s="46">
        <v>3.0373000000000001</v>
      </c>
      <c r="M32" s="46">
        <v>3.0783</v>
      </c>
      <c r="N32" s="46">
        <v>3.1352000000000002</v>
      </c>
      <c r="O32" s="46">
        <v>3.2042000000000002</v>
      </c>
      <c r="P32" s="46">
        <v>3.4049999999999998</v>
      </c>
    </row>
    <row r="33" spans="1:16" s="18" customFormat="1" outlineLevel="1">
      <c r="A33" s="4"/>
      <c r="B33" s="525" t="s">
        <v>508</v>
      </c>
      <c r="C33" s="908"/>
      <c r="D33" s="46"/>
      <c r="E33" s="46"/>
      <c r="F33" s="46"/>
      <c r="G33" s="46"/>
      <c r="H33" s="46"/>
      <c r="I33" s="46"/>
      <c r="J33" s="46"/>
      <c r="K33" s="46"/>
      <c r="L33" s="46"/>
      <c r="M33" s="46"/>
      <c r="N33" s="46"/>
      <c r="O33" s="46"/>
      <c r="P33" s="46"/>
    </row>
    <row r="34" spans="1:16" s="18" customFormat="1" outlineLevel="1">
      <c r="A34" s="4"/>
      <c r="B34" s="525" t="s">
        <v>509</v>
      </c>
      <c r="C34" s="908"/>
      <c r="D34" s="46"/>
      <c r="E34" s="46"/>
      <c r="F34" s="46"/>
      <c r="G34" s="46"/>
      <c r="H34" s="46"/>
      <c r="I34" s="46"/>
      <c r="J34" s="46"/>
      <c r="K34" s="46"/>
      <c r="L34" s="46"/>
      <c r="M34" s="46"/>
      <c r="N34" s="46"/>
      <c r="O34" s="46"/>
      <c r="P34" s="46"/>
    </row>
    <row r="35" spans="1:16" s="18" customFormat="1" outlineLevel="1">
      <c r="A35" s="4"/>
      <c r="B35" s="525" t="s">
        <v>487</v>
      </c>
      <c r="C35" s="908"/>
      <c r="D35" s="46"/>
      <c r="E35" s="46"/>
      <c r="F35" s="46"/>
      <c r="G35" s="46"/>
      <c r="H35" s="46"/>
      <c r="I35" s="46"/>
      <c r="J35" s="46"/>
      <c r="K35" s="46"/>
      <c r="L35" s="46"/>
      <c r="M35" s="46"/>
      <c r="N35" s="46"/>
      <c r="O35" s="46"/>
      <c r="P35" s="46"/>
    </row>
    <row r="36" spans="1:16" s="18" customFormat="1">
      <c r="A36" s="4"/>
      <c r="B36" s="525" t="s">
        <v>510</v>
      </c>
      <c r="C36" s="911"/>
      <c r="D36" s="65">
        <f>SUM(D32:D35)</f>
        <v>1.4193</v>
      </c>
      <c r="E36" s="65">
        <f>SUM(E32:E35)</f>
        <v>1.4136</v>
      </c>
      <c r="F36" s="65">
        <f t="shared" ref="F36:M36" si="7">SUM(F32:F35)</f>
        <v>1.6936</v>
      </c>
      <c r="G36" s="65">
        <f t="shared" si="7"/>
        <v>1.7153</v>
      </c>
      <c r="H36" s="65">
        <f t="shared" si="7"/>
        <v>1.7419</v>
      </c>
      <c r="I36" s="65">
        <f t="shared" si="7"/>
        <v>1.7672000000000001</v>
      </c>
      <c r="J36" s="65">
        <f t="shared" si="7"/>
        <v>2.9903</v>
      </c>
      <c r="K36" s="65">
        <f t="shared" si="7"/>
        <v>3.0217000000000001</v>
      </c>
      <c r="L36" s="65">
        <f t="shared" si="7"/>
        <v>3.0373000000000001</v>
      </c>
      <c r="M36" s="65">
        <f t="shared" si="7"/>
        <v>3.0783</v>
      </c>
      <c r="N36" s="65">
        <f>SUM(N32:N35)</f>
        <v>3.1352000000000002</v>
      </c>
      <c r="O36" s="65">
        <f t="shared" ref="O36:P36" si="8">SUM(O32:O35)</f>
        <v>3.2042000000000002</v>
      </c>
      <c r="P36" s="65">
        <f t="shared" si="8"/>
        <v>3.4049999999999998</v>
      </c>
    </row>
    <row r="37" spans="1:16" s="18" customFormat="1">
      <c r="A37" s="4"/>
      <c r="B37" s="484" t="s">
        <v>511</v>
      </c>
      <c r="C37" s="481"/>
      <c r="D37" s="71"/>
      <c r="E37" s="478">
        <f t="shared" ref="E37:M37" si="9">ROUND(SUM(D36*E16+E36*E17)/12,4)</f>
        <v>1.4155</v>
      </c>
      <c r="F37" s="478">
        <f t="shared" si="9"/>
        <v>1.6936</v>
      </c>
      <c r="G37" s="478">
        <f t="shared" si="9"/>
        <v>1.7153</v>
      </c>
      <c r="H37" s="478">
        <f t="shared" si="9"/>
        <v>1.7419</v>
      </c>
      <c r="I37" s="478">
        <f t="shared" si="9"/>
        <v>1.7672000000000001</v>
      </c>
      <c r="J37" s="478">
        <f t="shared" si="9"/>
        <v>2.9903</v>
      </c>
      <c r="K37" s="478">
        <f t="shared" si="9"/>
        <v>3.0217000000000001</v>
      </c>
      <c r="L37" s="478">
        <f t="shared" si="9"/>
        <v>3.0373000000000001</v>
      </c>
      <c r="M37" s="478">
        <f t="shared" si="9"/>
        <v>3.0783</v>
      </c>
      <c r="N37" s="478">
        <f>ROUND(SUM(M36*N16+N36*N17)/12,4)</f>
        <v>3.1352000000000002</v>
      </c>
      <c r="O37" s="478">
        <f t="shared" ref="O37:P37" si="10">ROUND(SUM(N36*O16+O36*O17)/12,4)</f>
        <v>3.2042000000000002</v>
      </c>
      <c r="P37" s="478">
        <f t="shared" si="10"/>
        <v>3.4049999999999998</v>
      </c>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f>'1.  LRAMVA Summary'!B33</f>
        <v>0</v>
      </c>
      <c r="C39" s="910">
        <f>'2. LRAMVA Threshold'!G43</f>
        <v>0</v>
      </c>
      <c r="D39" s="46">
        <v>3.2494000000000001</v>
      </c>
      <c r="E39" s="46">
        <v>3.2363</v>
      </c>
      <c r="F39" s="46">
        <v>4.3468999999999998</v>
      </c>
      <c r="G39" s="46">
        <v>4.7760999999999996</v>
      </c>
      <c r="H39" s="46">
        <v>5.2229999999999999</v>
      </c>
      <c r="I39" s="46">
        <v>5.2987000000000002</v>
      </c>
      <c r="J39" s="46">
        <v>5.6254</v>
      </c>
      <c r="K39" s="46">
        <v>5.7237999999999998</v>
      </c>
      <c r="L39" s="46">
        <v>5.7839</v>
      </c>
      <c r="M39" s="46">
        <v>5.8620000000000001</v>
      </c>
      <c r="N39" s="46">
        <v>5.9703999999999997</v>
      </c>
      <c r="O39" s="46">
        <v>6.1017000000000001</v>
      </c>
      <c r="P39" s="46">
        <v>6.2474999999999996</v>
      </c>
    </row>
    <row r="40" spans="1:16" s="18" customFormat="1" outlineLevel="1">
      <c r="A40" s="4"/>
      <c r="B40" s="525" t="s">
        <v>508</v>
      </c>
      <c r="C40" s="908"/>
      <c r="D40" s="46"/>
      <c r="E40" s="46"/>
      <c r="F40" s="46"/>
      <c r="G40" s="46"/>
      <c r="H40" s="46"/>
      <c r="I40" s="46"/>
      <c r="J40" s="46"/>
      <c r="K40" s="46"/>
      <c r="L40" s="46"/>
      <c r="M40" s="46"/>
      <c r="N40" s="46"/>
      <c r="O40" s="46"/>
      <c r="P40" s="46"/>
    </row>
    <row r="41" spans="1:16" s="18" customFormat="1" outlineLevel="1">
      <c r="A41" s="4"/>
      <c r="B41" s="525" t="s">
        <v>509</v>
      </c>
      <c r="C41" s="908"/>
      <c r="D41" s="46"/>
      <c r="E41" s="46"/>
      <c r="F41" s="46"/>
      <c r="G41" s="46"/>
      <c r="H41" s="46"/>
      <c r="I41" s="46"/>
      <c r="J41" s="46"/>
      <c r="K41" s="46"/>
      <c r="L41" s="46"/>
      <c r="M41" s="46"/>
      <c r="N41" s="46"/>
      <c r="O41" s="46"/>
      <c r="P41" s="46"/>
    </row>
    <row r="42" spans="1:16" s="18" customFormat="1" outlineLevel="1">
      <c r="A42" s="4"/>
      <c r="B42" s="525" t="s">
        <v>487</v>
      </c>
      <c r="C42" s="908"/>
      <c r="D42" s="46"/>
      <c r="E42" s="46"/>
      <c r="F42" s="46"/>
      <c r="G42" s="46"/>
      <c r="H42" s="46"/>
      <c r="I42" s="46"/>
      <c r="J42" s="46"/>
      <c r="K42" s="46"/>
      <c r="L42" s="46"/>
      <c r="M42" s="46"/>
      <c r="N42" s="46"/>
      <c r="O42" s="46"/>
      <c r="P42" s="46"/>
    </row>
    <row r="43" spans="1:16" s="18" customFormat="1">
      <c r="A43" s="4"/>
      <c r="B43" s="525" t="s">
        <v>510</v>
      </c>
      <c r="C43" s="911"/>
      <c r="D43" s="65">
        <f>SUM(D39:D42)</f>
        <v>3.2494000000000001</v>
      </c>
      <c r="E43" s="65">
        <f t="shared" ref="E43:N43" si="11">SUM(E39:E42)</f>
        <v>3.2363</v>
      </c>
      <c r="F43" s="65">
        <f t="shared" si="11"/>
        <v>4.3468999999999998</v>
      </c>
      <c r="G43" s="65">
        <f t="shared" si="11"/>
        <v>4.7760999999999996</v>
      </c>
      <c r="H43" s="65">
        <f t="shared" si="11"/>
        <v>5.2229999999999999</v>
      </c>
      <c r="I43" s="65">
        <f t="shared" si="11"/>
        <v>5.2987000000000002</v>
      </c>
      <c r="J43" s="65">
        <f t="shared" si="11"/>
        <v>5.6254</v>
      </c>
      <c r="K43" s="65">
        <f t="shared" si="11"/>
        <v>5.7237999999999998</v>
      </c>
      <c r="L43" s="65">
        <f t="shared" si="11"/>
        <v>5.7839</v>
      </c>
      <c r="M43" s="65">
        <f t="shared" si="11"/>
        <v>5.8620000000000001</v>
      </c>
      <c r="N43" s="65">
        <f t="shared" si="11"/>
        <v>5.9703999999999997</v>
      </c>
      <c r="O43" s="65">
        <f t="shared" ref="O43:P43" si="12">SUM(O39:O42)</f>
        <v>6.1017000000000001</v>
      </c>
      <c r="P43" s="65">
        <f t="shared" si="12"/>
        <v>6.2474999999999996</v>
      </c>
    </row>
    <row r="44" spans="1:16" s="14" customFormat="1">
      <c r="A44" s="72"/>
      <c r="B44" s="484" t="s">
        <v>511</v>
      </c>
      <c r="C44" s="481"/>
      <c r="D44" s="71"/>
      <c r="E44" s="478">
        <f t="shared" ref="E44:M44" si="13">ROUND(SUM(D43*E16+E43*E17)/12,4)</f>
        <v>3.2406999999999999</v>
      </c>
      <c r="F44" s="478">
        <f t="shared" si="13"/>
        <v>4.3468999999999998</v>
      </c>
      <c r="G44" s="478">
        <f t="shared" si="13"/>
        <v>4.7760999999999996</v>
      </c>
      <c r="H44" s="478">
        <f t="shared" si="13"/>
        <v>5.2229999999999999</v>
      </c>
      <c r="I44" s="478">
        <f t="shared" si="13"/>
        <v>5.2987000000000002</v>
      </c>
      <c r="J44" s="478">
        <f t="shared" si="13"/>
        <v>5.6254</v>
      </c>
      <c r="K44" s="478">
        <f t="shared" si="13"/>
        <v>5.7237999999999998</v>
      </c>
      <c r="L44" s="478">
        <f t="shared" si="13"/>
        <v>5.7839</v>
      </c>
      <c r="M44" s="478">
        <f t="shared" si="13"/>
        <v>5.8620000000000001</v>
      </c>
      <c r="N44" s="478">
        <f>ROUND(SUM(M43*N16+N43*N17)/12,4)</f>
        <v>5.9703999999999997</v>
      </c>
      <c r="O44" s="478">
        <f t="shared" ref="O44:P44" si="14">ROUND(SUM(N43*O16+O43*O17)/12,4)</f>
        <v>6.1017000000000001</v>
      </c>
      <c r="P44" s="478">
        <f t="shared" si="14"/>
        <v>6.2474999999999996</v>
      </c>
    </row>
    <row r="45" spans="1:16" s="70" customFormat="1" ht="14.25">
      <c r="A45" s="72"/>
      <c r="B45" s="484"/>
      <c r="C45" s="481"/>
      <c r="D45" s="71"/>
      <c r="E45" s="71"/>
      <c r="F45" s="71"/>
      <c r="G45" s="71"/>
      <c r="H45" s="71"/>
      <c r="I45" s="71"/>
      <c r="J45" s="71"/>
      <c r="K45" s="71"/>
      <c r="L45" s="480"/>
      <c r="M45" s="480"/>
      <c r="N45" s="480"/>
      <c r="O45" s="480"/>
      <c r="P45" s="480"/>
    </row>
    <row r="46" spans="1:16" s="64" customFormat="1">
      <c r="A46" s="62"/>
      <c r="B46" s="592">
        <f>'1.  LRAMVA Summary'!B34</f>
        <v>0</v>
      </c>
      <c r="C46" s="910">
        <f>'2. LRAMVA Threshold'!H43</f>
        <v>0</v>
      </c>
      <c r="D46" s="46">
        <v>9.9000000000000008E-3</v>
      </c>
      <c r="E46" s="46">
        <v>9.9000000000000008E-3</v>
      </c>
      <c r="F46" s="46">
        <v>1.11E-2</v>
      </c>
      <c r="G46" s="46">
        <v>1.12E-2</v>
      </c>
      <c r="H46" s="46">
        <v>1.14E-2</v>
      </c>
      <c r="I46" s="46">
        <v>1.1599999999999999E-2</v>
      </c>
      <c r="J46" s="46">
        <v>1.6799999999999999E-2</v>
      </c>
      <c r="K46" s="46">
        <v>2.0400000000000001E-2</v>
      </c>
      <c r="L46" s="46">
        <v>2.3099999999999999E-2</v>
      </c>
      <c r="M46" s="46">
        <v>2.3400000000000001E-2</v>
      </c>
      <c r="N46" s="46">
        <v>2.3800000000000002E-2</v>
      </c>
      <c r="O46" s="46">
        <v>2.4299999999999999E-2</v>
      </c>
      <c r="P46" s="46">
        <v>9.4000000000000004E-3</v>
      </c>
    </row>
    <row r="47" spans="1:16" s="18" customFormat="1" outlineLevel="1">
      <c r="A47" s="4"/>
      <c r="B47" s="525" t="s">
        <v>508</v>
      </c>
      <c r="C47" s="908"/>
      <c r="D47" s="46"/>
      <c r="E47" s="46"/>
      <c r="F47" s="46"/>
      <c r="G47" s="46"/>
      <c r="H47" s="46"/>
      <c r="I47" s="46"/>
      <c r="J47" s="46"/>
      <c r="K47" s="46"/>
      <c r="L47" s="46"/>
      <c r="M47" s="46"/>
      <c r="N47" s="46"/>
      <c r="O47" s="46"/>
      <c r="P47" s="46"/>
    </row>
    <row r="48" spans="1:16" s="18" customFormat="1" outlineLevel="1">
      <c r="A48" s="4"/>
      <c r="B48" s="525" t="s">
        <v>509</v>
      </c>
      <c r="C48" s="908"/>
      <c r="D48" s="46"/>
      <c r="E48" s="46"/>
      <c r="F48" s="46"/>
      <c r="G48" s="46"/>
      <c r="H48" s="46"/>
      <c r="I48" s="46"/>
      <c r="J48" s="46"/>
      <c r="K48" s="46"/>
      <c r="L48" s="46"/>
      <c r="M48" s="46"/>
      <c r="N48" s="46"/>
      <c r="O48" s="46"/>
      <c r="P48" s="46"/>
    </row>
    <row r="49" spans="1:16" s="18" customFormat="1" outlineLevel="1">
      <c r="A49" s="4"/>
      <c r="B49" s="525" t="s">
        <v>487</v>
      </c>
      <c r="C49" s="908"/>
      <c r="D49" s="46"/>
      <c r="E49" s="46"/>
      <c r="F49" s="46"/>
      <c r="G49" s="46"/>
      <c r="H49" s="46"/>
      <c r="I49" s="46"/>
      <c r="J49" s="46"/>
      <c r="K49" s="46"/>
      <c r="L49" s="46"/>
      <c r="M49" s="46"/>
      <c r="N49" s="46"/>
      <c r="O49" s="46"/>
      <c r="P49" s="46"/>
    </row>
    <row r="50" spans="1:16" s="18" customFormat="1">
      <c r="A50" s="4"/>
      <c r="B50" s="525" t="s">
        <v>510</v>
      </c>
      <c r="C50" s="911"/>
      <c r="D50" s="65">
        <f>SUM(D46:D49)</f>
        <v>9.9000000000000008E-3</v>
      </c>
      <c r="E50" s="65">
        <f t="shared" ref="E50:N50" si="15">SUM(E46:E49)</f>
        <v>9.9000000000000008E-3</v>
      </c>
      <c r="F50" s="65">
        <f t="shared" si="15"/>
        <v>1.11E-2</v>
      </c>
      <c r="G50" s="65">
        <f t="shared" si="15"/>
        <v>1.12E-2</v>
      </c>
      <c r="H50" s="65">
        <f t="shared" si="15"/>
        <v>1.14E-2</v>
      </c>
      <c r="I50" s="65">
        <f t="shared" si="15"/>
        <v>1.1599999999999999E-2</v>
      </c>
      <c r="J50" s="65">
        <f t="shared" si="15"/>
        <v>1.6799999999999999E-2</v>
      </c>
      <c r="K50" s="65">
        <f t="shared" si="15"/>
        <v>2.0400000000000001E-2</v>
      </c>
      <c r="L50" s="65">
        <f t="shared" si="15"/>
        <v>2.3099999999999999E-2</v>
      </c>
      <c r="M50" s="65">
        <f t="shared" si="15"/>
        <v>2.3400000000000001E-2</v>
      </c>
      <c r="N50" s="65">
        <f t="shared" si="15"/>
        <v>2.3800000000000002E-2</v>
      </c>
      <c r="O50" s="65">
        <f t="shared" ref="O50:P50" si="16">SUM(O46:O49)</f>
        <v>2.4299999999999999E-2</v>
      </c>
      <c r="P50" s="65">
        <f t="shared" si="16"/>
        <v>9.4000000000000004E-3</v>
      </c>
    </row>
    <row r="51" spans="1:16" s="14" customFormat="1">
      <c r="A51" s="72"/>
      <c r="B51" s="484" t="s">
        <v>511</v>
      </c>
      <c r="C51" s="481"/>
      <c r="D51" s="71"/>
      <c r="E51" s="478">
        <f t="shared" ref="E51:M51" si="17">ROUND(SUM(D50*E16+E50*E17)/12,4)</f>
        <v>9.9000000000000008E-3</v>
      </c>
      <c r="F51" s="478">
        <f t="shared" si="17"/>
        <v>1.11E-2</v>
      </c>
      <c r="G51" s="478">
        <f t="shared" si="17"/>
        <v>1.12E-2</v>
      </c>
      <c r="H51" s="478">
        <f t="shared" si="17"/>
        <v>1.14E-2</v>
      </c>
      <c r="I51" s="478">
        <f t="shared" si="17"/>
        <v>1.1599999999999999E-2</v>
      </c>
      <c r="J51" s="478">
        <f t="shared" si="17"/>
        <v>1.6799999999999999E-2</v>
      </c>
      <c r="K51" s="478">
        <f t="shared" si="17"/>
        <v>2.0400000000000001E-2</v>
      </c>
      <c r="L51" s="478">
        <f t="shared" si="17"/>
        <v>2.3099999999999999E-2</v>
      </c>
      <c r="M51" s="478">
        <f t="shared" si="17"/>
        <v>2.3400000000000001E-2</v>
      </c>
      <c r="N51" s="478">
        <f>ROUND(SUM(M50*N16+N50*N17)/12,4)</f>
        <v>2.3800000000000002E-2</v>
      </c>
      <c r="O51" s="478">
        <f t="shared" ref="O51:P51" si="18">ROUND(SUM(N50*O16+O50*O17)/12,4)</f>
        <v>2.4299999999999999E-2</v>
      </c>
      <c r="P51" s="478">
        <f t="shared" si="18"/>
        <v>9.4000000000000004E-3</v>
      </c>
    </row>
    <row r="52" spans="1:16" s="70" customFormat="1" ht="14.25">
      <c r="A52" s="72"/>
      <c r="B52" s="484"/>
      <c r="C52" s="481"/>
      <c r="D52" s="71"/>
      <c r="E52" s="71"/>
      <c r="F52" s="71"/>
      <c r="G52" s="71"/>
      <c r="H52" s="71"/>
      <c r="I52" s="71"/>
      <c r="J52" s="71"/>
      <c r="K52" s="71"/>
      <c r="L52" s="485"/>
      <c r="M52" s="485"/>
      <c r="N52" s="485"/>
      <c r="O52" s="485"/>
      <c r="P52" s="485"/>
    </row>
    <row r="53" spans="1:16" s="64" customFormat="1">
      <c r="A53" s="62"/>
      <c r="B53" s="592">
        <f>'1.  LRAMVA Summary'!B35</f>
        <v>0</v>
      </c>
      <c r="C53" s="910">
        <f>'2. LRAMVA Threshold'!I43</f>
        <v>0</v>
      </c>
      <c r="D53" s="46"/>
      <c r="E53" s="46"/>
      <c r="F53" s="46"/>
      <c r="G53" s="46"/>
      <c r="H53" s="46"/>
      <c r="I53" s="46"/>
      <c r="J53" s="46"/>
      <c r="K53" s="46">
        <v>1.3768</v>
      </c>
      <c r="L53" s="46">
        <v>1.4009</v>
      </c>
      <c r="M53" s="46">
        <v>1.4156</v>
      </c>
      <c r="N53" s="46">
        <v>1.4347000000000001</v>
      </c>
      <c r="O53" s="46">
        <v>1.4612000000000001</v>
      </c>
      <c r="P53" s="46">
        <v>1.5550999999999999</v>
      </c>
    </row>
    <row r="54" spans="1:16" s="18" customFormat="1" outlineLevel="1">
      <c r="A54" s="4"/>
      <c r="B54" s="525" t="s">
        <v>508</v>
      </c>
      <c r="C54" s="908"/>
      <c r="D54" s="46"/>
      <c r="E54" s="46"/>
      <c r="F54" s="46"/>
      <c r="G54" s="46"/>
      <c r="H54" s="46"/>
      <c r="I54" s="46"/>
      <c r="J54" s="46"/>
      <c r="K54" s="46"/>
      <c r="L54" s="46"/>
      <c r="M54" s="46"/>
      <c r="N54" s="46"/>
      <c r="O54" s="46"/>
      <c r="P54" s="46"/>
    </row>
    <row r="55" spans="1:16" s="18" customFormat="1" outlineLevel="1">
      <c r="A55" s="4"/>
      <c r="B55" s="525" t="s">
        <v>509</v>
      </c>
      <c r="C55" s="908"/>
      <c r="D55" s="46"/>
      <c r="E55" s="46"/>
      <c r="F55" s="46"/>
      <c r="G55" s="46"/>
      <c r="H55" s="46"/>
      <c r="I55" s="46"/>
      <c r="J55" s="46"/>
      <c r="K55" s="46"/>
      <c r="L55" s="46"/>
      <c r="M55" s="46"/>
      <c r="N55" s="46"/>
      <c r="O55" s="46"/>
      <c r="P55" s="46"/>
    </row>
    <row r="56" spans="1:16" s="18" customFormat="1" outlineLevel="1">
      <c r="A56" s="4"/>
      <c r="B56" s="525" t="s">
        <v>487</v>
      </c>
      <c r="C56" s="908"/>
      <c r="D56" s="46"/>
      <c r="E56" s="46"/>
      <c r="F56" s="46"/>
      <c r="G56" s="46"/>
      <c r="H56" s="46"/>
      <c r="I56" s="46"/>
      <c r="J56" s="46"/>
      <c r="K56" s="46"/>
      <c r="L56" s="46"/>
      <c r="M56" s="46"/>
      <c r="N56" s="46"/>
      <c r="O56" s="46"/>
      <c r="P56" s="46"/>
    </row>
    <row r="57" spans="1:16" s="18" customFormat="1">
      <c r="A57" s="4"/>
      <c r="B57" s="525" t="s">
        <v>510</v>
      </c>
      <c r="C57" s="911"/>
      <c r="D57" s="65">
        <f>SUM(D53:D56)</f>
        <v>0</v>
      </c>
      <c r="E57" s="65">
        <f t="shared" ref="E57:N57" si="19">SUM(E53:E56)</f>
        <v>0</v>
      </c>
      <c r="F57" s="65">
        <f t="shared" si="19"/>
        <v>0</v>
      </c>
      <c r="G57" s="65">
        <f t="shared" si="19"/>
        <v>0</v>
      </c>
      <c r="H57" s="65">
        <f t="shared" si="19"/>
        <v>0</v>
      </c>
      <c r="I57" s="65">
        <f t="shared" si="19"/>
        <v>0</v>
      </c>
      <c r="J57" s="65">
        <f t="shared" si="19"/>
        <v>0</v>
      </c>
      <c r="K57" s="65">
        <f t="shared" si="19"/>
        <v>1.3768</v>
      </c>
      <c r="L57" s="65">
        <f t="shared" si="19"/>
        <v>1.4009</v>
      </c>
      <c r="M57" s="65">
        <f t="shared" si="19"/>
        <v>1.4156</v>
      </c>
      <c r="N57" s="65">
        <f t="shared" si="19"/>
        <v>1.4347000000000001</v>
      </c>
      <c r="O57" s="65">
        <f t="shared" ref="O57:P57" si="20">SUM(O53:O56)</f>
        <v>1.4612000000000001</v>
      </c>
      <c r="P57" s="65">
        <f t="shared" si="20"/>
        <v>1.5550999999999999</v>
      </c>
    </row>
    <row r="58" spans="1:16" s="14" customFormat="1">
      <c r="A58" s="72"/>
      <c r="B58" s="484" t="s">
        <v>511</v>
      </c>
      <c r="C58" s="481"/>
      <c r="D58" s="71"/>
      <c r="E58" s="478">
        <f t="shared" ref="E58:M58" si="21">ROUND(SUM(D57*E16+E57*E17)/12,4)</f>
        <v>0</v>
      </c>
      <c r="F58" s="478">
        <f t="shared" si="21"/>
        <v>0</v>
      </c>
      <c r="G58" s="478">
        <f t="shared" si="21"/>
        <v>0</v>
      </c>
      <c r="H58" s="478">
        <f t="shared" si="21"/>
        <v>0</v>
      </c>
      <c r="I58" s="478">
        <f t="shared" si="21"/>
        <v>0</v>
      </c>
      <c r="J58" s="478">
        <f t="shared" si="21"/>
        <v>0</v>
      </c>
      <c r="K58" s="478">
        <f t="shared" si="21"/>
        <v>1.3768</v>
      </c>
      <c r="L58" s="478">
        <f t="shared" si="21"/>
        <v>1.4009</v>
      </c>
      <c r="M58" s="478">
        <f t="shared" si="21"/>
        <v>1.4156</v>
      </c>
      <c r="N58" s="478">
        <f>ROUND(SUM(M57*N16+N57*N17)/12,4)</f>
        <v>1.4347000000000001</v>
      </c>
      <c r="O58" s="478">
        <f t="shared" ref="O58:P58" si="22">ROUND(SUM(N57*O16+O57*O17)/12,4)</f>
        <v>1.4612000000000001</v>
      </c>
      <c r="P58" s="478">
        <f t="shared" si="22"/>
        <v>1.5550999999999999</v>
      </c>
    </row>
    <row r="59" spans="1:16" s="70" customFormat="1" ht="14.25">
      <c r="A59" s="72"/>
      <c r="B59" s="484"/>
      <c r="C59" s="481"/>
      <c r="D59" s="71"/>
      <c r="E59" s="71"/>
      <c r="F59" s="71"/>
      <c r="G59" s="71"/>
      <c r="H59" s="71"/>
      <c r="I59" s="71"/>
      <c r="J59" s="71"/>
      <c r="K59" s="71"/>
      <c r="L59" s="485"/>
      <c r="M59" s="485"/>
      <c r="N59" s="485"/>
      <c r="O59" s="485"/>
      <c r="P59" s="485"/>
    </row>
    <row r="60" spans="1:16" s="64" customFormat="1">
      <c r="A60" s="62"/>
      <c r="B60" s="592">
        <f>'1.  LRAMVA Summary'!B36</f>
        <v>0</v>
      </c>
      <c r="C60" s="910">
        <f>'2. LRAMVA Threshold'!J43</f>
        <v>0</v>
      </c>
      <c r="D60" s="46"/>
      <c r="E60" s="46"/>
      <c r="F60" s="46"/>
      <c r="G60" s="46"/>
      <c r="H60" s="46"/>
      <c r="I60" s="46"/>
      <c r="J60" s="46"/>
      <c r="K60" s="46"/>
      <c r="L60" s="46"/>
      <c r="M60" s="46"/>
      <c r="N60" s="46"/>
      <c r="O60" s="46"/>
      <c r="P60" s="46"/>
    </row>
    <row r="61" spans="1:16" s="18" customFormat="1" outlineLevel="1">
      <c r="A61" s="4"/>
      <c r="B61" s="525" t="s">
        <v>508</v>
      </c>
      <c r="C61" s="908"/>
      <c r="D61" s="46"/>
      <c r="E61" s="46"/>
      <c r="F61" s="46"/>
      <c r="G61" s="46"/>
      <c r="H61" s="46"/>
      <c r="I61" s="46"/>
      <c r="J61" s="46"/>
      <c r="K61" s="46"/>
      <c r="L61" s="46"/>
      <c r="M61" s="46"/>
      <c r="N61" s="46"/>
      <c r="O61" s="46"/>
      <c r="P61" s="46"/>
    </row>
    <row r="62" spans="1:16" s="18" customFormat="1" outlineLevel="1">
      <c r="A62" s="4"/>
      <c r="B62" s="525" t="s">
        <v>509</v>
      </c>
      <c r="C62" s="908"/>
      <c r="D62" s="46"/>
      <c r="E62" s="46"/>
      <c r="F62" s="46"/>
      <c r="G62" s="46"/>
      <c r="H62" s="46"/>
      <c r="I62" s="46"/>
      <c r="J62" s="46"/>
      <c r="K62" s="46"/>
      <c r="L62" s="46"/>
      <c r="M62" s="46"/>
      <c r="N62" s="46"/>
      <c r="O62" s="46"/>
      <c r="P62" s="46"/>
    </row>
    <row r="63" spans="1:16" s="18" customFormat="1" outlineLevel="1">
      <c r="A63" s="4"/>
      <c r="B63" s="525" t="s">
        <v>487</v>
      </c>
      <c r="C63" s="908"/>
      <c r="D63" s="46"/>
      <c r="E63" s="46"/>
      <c r="F63" s="46"/>
      <c r="G63" s="46"/>
      <c r="H63" s="46"/>
      <c r="I63" s="46"/>
      <c r="J63" s="46"/>
      <c r="K63" s="46"/>
      <c r="L63" s="46"/>
      <c r="M63" s="46"/>
      <c r="N63" s="46"/>
      <c r="O63" s="46"/>
      <c r="P63" s="46"/>
    </row>
    <row r="64" spans="1:16" s="18" customFormat="1">
      <c r="A64" s="4"/>
      <c r="B64" s="525" t="s">
        <v>510</v>
      </c>
      <c r="C64" s="911"/>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4" t="s">
        <v>511</v>
      </c>
      <c r="C65" s="481"/>
      <c r="D65" s="71"/>
      <c r="E65" s="478">
        <f t="shared" ref="E65:M65" si="25">ROUND(SUM(D64*E16+E64*E17)/12,4)</f>
        <v>0</v>
      </c>
      <c r="F65" s="478">
        <f t="shared" si="25"/>
        <v>0</v>
      </c>
      <c r="G65" s="478">
        <f t="shared" si="25"/>
        <v>0</v>
      </c>
      <c r="H65" s="478">
        <f t="shared" si="25"/>
        <v>0</v>
      </c>
      <c r="I65" s="478">
        <f>ROUND(SUM(H64*I16+I64*I17)/12,4)</f>
        <v>0</v>
      </c>
      <c r="J65" s="478">
        <f t="shared" si="25"/>
        <v>0</v>
      </c>
      <c r="K65" s="478">
        <f t="shared" si="25"/>
        <v>0</v>
      </c>
      <c r="L65" s="478">
        <f t="shared" si="25"/>
        <v>0</v>
      </c>
      <c r="M65" s="478">
        <f t="shared" si="25"/>
        <v>0</v>
      </c>
      <c r="N65" s="478">
        <f>ROUND(SUM(M64*N16+N64*N17)/12,4)</f>
        <v>0</v>
      </c>
      <c r="O65" s="478">
        <f t="shared" ref="O65:P65" si="26">ROUND(SUM(N64*O16+O64*O17)/12,4)</f>
        <v>0</v>
      </c>
      <c r="P65" s="478">
        <f t="shared" si="26"/>
        <v>0</v>
      </c>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f>'1.  LRAMVA Summary'!B37</f>
        <v>0</v>
      </c>
      <c r="C67" s="910">
        <f>'2. LRAMVA Threshold'!K43</f>
        <v>0</v>
      </c>
      <c r="D67" s="46"/>
      <c r="E67" s="46"/>
      <c r="F67" s="46"/>
      <c r="G67" s="46"/>
      <c r="H67" s="46"/>
      <c r="I67" s="46"/>
      <c r="J67" s="46"/>
      <c r="K67" s="46"/>
      <c r="L67" s="46"/>
      <c r="M67" s="46"/>
      <c r="N67" s="46"/>
      <c r="O67" s="46"/>
      <c r="P67" s="46"/>
    </row>
    <row r="68" spans="1:16" s="18" customFormat="1" outlineLevel="1">
      <c r="A68" s="4"/>
      <c r="B68" s="525" t="s">
        <v>508</v>
      </c>
      <c r="C68" s="908"/>
      <c r="D68" s="46"/>
      <c r="E68" s="46"/>
      <c r="F68" s="46"/>
      <c r="G68" s="46"/>
      <c r="H68" s="46"/>
      <c r="I68" s="46"/>
      <c r="J68" s="46"/>
      <c r="K68" s="46"/>
      <c r="L68" s="46"/>
      <c r="M68" s="46"/>
      <c r="N68" s="46"/>
      <c r="O68" s="46"/>
      <c r="P68" s="46"/>
    </row>
    <row r="69" spans="1:16" s="18" customFormat="1" outlineLevel="1">
      <c r="A69" s="4"/>
      <c r="B69" s="525" t="s">
        <v>509</v>
      </c>
      <c r="C69" s="908"/>
      <c r="D69" s="46"/>
      <c r="E69" s="46"/>
      <c r="F69" s="46"/>
      <c r="G69" s="46"/>
      <c r="H69" s="46"/>
      <c r="I69" s="46"/>
      <c r="J69" s="46"/>
      <c r="K69" s="46"/>
      <c r="L69" s="46"/>
      <c r="M69" s="46"/>
      <c r="N69" s="46"/>
      <c r="O69" s="46"/>
      <c r="P69" s="46"/>
    </row>
    <row r="70" spans="1:16" s="18" customFormat="1" outlineLevel="1">
      <c r="A70" s="4"/>
      <c r="B70" s="525" t="s">
        <v>487</v>
      </c>
      <c r="C70" s="908"/>
      <c r="D70" s="46"/>
      <c r="E70" s="46"/>
      <c r="F70" s="46"/>
      <c r="G70" s="46"/>
      <c r="H70" s="46"/>
      <c r="I70" s="46"/>
      <c r="J70" s="46"/>
      <c r="K70" s="46"/>
      <c r="L70" s="46"/>
      <c r="M70" s="46"/>
      <c r="N70" s="46"/>
      <c r="O70" s="46"/>
      <c r="P70" s="46"/>
    </row>
    <row r="71" spans="1:16" s="18" customFormat="1">
      <c r="A71" s="4"/>
      <c r="B71" s="525" t="s">
        <v>510</v>
      </c>
      <c r="C71" s="911"/>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4" t="s">
        <v>511</v>
      </c>
      <c r="C72" s="481"/>
      <c r="D72" s="71"/>
      <c r="E72" s="478">
        <f t="shared" ref="E72:N72" si="29">ROUND(SUM(D71*E16+E71*E17)/12,4)</f>
        <v>0</v>
      </c>
      <c r="F72" s="478">
        <f t="shared" si="29"/>
        <v>0</v>
      </c>
      <c r="G72" s="478">
        <f t="shared" si="29"/>
        <v>0</v>
      </c>
      <c r="H72" s="478">
        <f t="shared" si="29"/>
        <v>0</v>
      </c>
      <c r="I72" s="478">
        <f t="shared" si="29"/>
        <v>0</v>
      </c>
      <c r="J72" s="478">
        <f t="shared" si="29"/>
        <v>0</v>
      </c>
      <c r="K72" s="478">
        <f t="shared" si="29"/>
        <v>0</v>
      </c>
      <c r="L72" s="478">
        <f t="shared" si="29"/>
        <v>0</v>
      </c>
      <c r="M72" s="478">
        <f t="shared" si="29"/>
        <v>0</v>
      </c>
      <c r="N72" s="478">
        <f t="shared" si="29"/>
        <v>0</v>
      </c>
      <c r="O72" s="478">
        <f t="shared" ref="O72" si="30">ROUND(SUM(N71*O16+O71*O17)/12,4)</f>
        <v>0</v>
      </c>
      <c r="P72" s="478">
        <f t="shared" ref="P72" si="31">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10">
        <f>'2. LRAMVA Threshold'!L43</f>
        <v>0</v>
      </c>
      <c r="D74" s="46"/>
      <c r="E74" s="46"/>
      <c r="F74" s="46"/>
      <c r="G74" s="46"/>
      <c r="H74" s="46"/>
      <c r="I74" s="46"/>
      <c r="J74" s="46"/>
      <c r="K74" s="46"/>
      <c r="L74" s="46"/>
      <c r="M74" s="46"/>
      <c r="N74" s="46"/>
      <c r="O74" s="46"/>
      <c r="P74" s="46"/>
    </row>
    <row r="75" spans="1:16" s="18" customFormat="1" outlineLevel="1">
      <c r="A75" s="4"/>
      <c r="B75" s="525" t="s">
        <v>508</v>
      </c>
      <c r="C75" s="908"/>
      <c r="D75" s="46"/>
      <c r="E75" s="46"/>
      <c r="F75" s="46"/>
      <c r="G75" s="46"/>
      <c r="H75" s="46"/>
      <c r="I75" s="46"/>
      <c r="J75" s="46"/>
      <c r="K75" s="46"/>
      <c r="L75" s="46"/>
      <c r="M75" s="46"/>
      <c r="N75" s="46"/>
      <c r="O75" s="46"/>
      <c r="P75" s="46"/>
    </row>
    <row r="76" spans="1:16" s="18" customFormat="1" outlineLevel="1">
      <c r="A76" s="4"/>
      <c r="B76" s="525" t="s">
        <v>509</v>
      </c>
      <c r="C76" s="908"/>
      <c r="D76" s="46"/>
      <c r="E76" s="46"/>
      <c r="F76" s="46"/>
      <c r="G76" s="46"/>
      <c r="H76" s="46"/>
      <c r="I76" s="46"/>
      <c r="J76" s="46"/>
      <c r="K76" s="46"/>
      <c r="L76" s="46"/>
      <c r="M76" s="46"/>
      <c r="N76" s="46"/>
      <c r="O76" s="46"/>
      <c r="P76" s="46"/>
    </row>
    <row r="77" spans="1:16" s="18" customFormat="1" outlineLevel="1">
      <c r="A77" s="4"/>
      <c r="B77" s="525" t="s">
        <v>487</v>
      </c>
      <c r="C77" s="908"/>
      <c r="D77" s="46"/>
      <c r="E77" s="46"/>
      <c r="F77" s="46"/>
      <c r="G77" s="46"/>
      <c r="H77" s="46"/>
      <c r="I77" s="46"/>
      <c r="J77" s="46"/>
      <c r="K77" s="46"/>
      <c r="L77" s="46"/>
      <c r="M77" s="46"/>
      <c r="N77" s="46"/>
      <c r="O77" s="46"/>
      <c r="P77" s="46"/>
    </row>
    <row r="78" spans="1:16" s="18" customFormat="1">
      <c r="A78" s="4"/>
      <c r="B78" s="525" t="s">
        <v>510</v>
      </c>
      <c r="C78" s="911"/>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4" t="s">
        <v>511</v>
      </c>
      <c r="C79" s="481"/>
      <c r="D79" s="71"/>
      <c r="E79" s="478">
        <f t="shared" ref="E79:M79" si="34">ROUND(SUM(D78*E16+E78*E17)/12,4)</f>
        <v>0</v>
      </c>
      <c r="F79" s="478">
        <f t="shared" si="34"/>
        <v>0</v>
      </c>
      <c r="G79" s="478">
        <f t="shared" si="34"/>
        <v>0</v>
      </c>
      <c r="H79" s="478">
        <f t="shared" si="34"/>
        <v>0</v>
      </c>
      <c r="I79" s="478">
        <f t="shared" si="34"/>
        <v>0</v>
      </c>
      <c r="J79" s="478">
        <f t="shared" si="34"/>
        <v>0</v>
      </c>
      <c r="K79" s="478">
        <f t="shared" si="34"/>
        <v>0</v>
      </c>
      <c r="L79" s="478">
        <f t="shared" si="34"/>
        <v>0</v>
      </c>
      <c r="M79" s="478">
        <f t="shared" si="34"/>
        <v>0</v>
      </c>
      <c r="N79" s="478">
        <f>ROUND(SUM(M78*N16+N78*N17)/12,4)</f>
        <v>0</v>
      </c>
      <c r="O79" s="478">
        <f t="shared" ref="O79:P79" si="35">ROUND(SUM(N78*O16+O78*O17)/12,4)</f>
        <v>0</v>
      </c>
      <c r="P79" s="478">
        <f t="shared" si="35"/>
        <v>0</v>
      </c>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10">
        <f>'2. LRAMVA Threshold'!M43</f>
        <v>0</v>
      </c>
      <c r="D81" s="46"/>
      <c r="E81" s="46"/>
      <c r="F81" s="46"/>
      <c r="G81" s="46"/>
      <c r="H81" s="46"/>
      <c r="I81" s="46"/>
      <c r="J81" s="46"/>
      <c r="K81" s="46"/>
      <c r="L81" s="46"/>
      <c r="M81" s="46"/>
      <c r="N81" s="46"/>
      <c r="O81" s="46"/>
      <c r="P81" s="46"/>
    </row>
    <row r="82" spans="1:16" s="18" customFormat="1" outlineLevel="1">
      <c r="A82" s="4"/>
      <c r="B82" s="525" t="s">
        <v>508</v>
      </c>
      <c r="C82" s="908"/>
      <c r="D82" s="46"/>
      <c r="E82" s="46"/>
      <c r="F82" s="46"/>
      <c r="G82" s="46"/>
      <c r="H82" s="46"/>
      <c r="I82" s="46"/>
      <c r="J82" s="46"/>
      <c r="K82" s="46"/>
      <c r="L82" s="46"/>
      <c r="M82" s="46"/>
      <c r="N82" s="46"/>
      <c r="O82" s="46"/>
      <c r="P82" s="46"/>
    </row>
    <row r="83" spans="1:16" s="18" customFormat="1" outlineLevel="1">
      <c r="A83" s="4"/>
      <c r="B83" s="525" t="s">
        <v>509</v>
      </c>
      <c r="C83" s="908"/>
      <c r="D83" s="46"/>
      <c r="E83" s="46"/>
      <c r="F83" s="46"/>
      <c r="G83" s="46"/>
      <c r="H83" s="46"/>
      <c r="I83" s="46"/>
      <c r="J83" s="46"/>
      <c r="K83" s="46"/>
      <c r="L83" s="46"/>
      <c r="M83" s="46"/>
      <c r="N83" s="46"/>
      <c r="O83" s="46"/>
      <c r="P83" s="46"/>
    </row>
    <row r="84" spans="1:16" s="18" customFormat="1" outlineLevel="1">
      <c r="A84" s="4"/>
      <c r="B84" s="525" t="s">
        <v>487</v>
      </c>
      <c r="C84" s="908"/>
      <c r="D84" s="46"/>
      <c r="E84" s="46"/>
      <c r="F84" s="46"/>
      <c r="G84" s="46"/>
      <c r="H84" s="46"/>
      <c r="I84" s="46"/>
      <c r="J84" s="46"/>
      <c r="K84" s="46"/>
      <c r="L84" s="46"/>
      <c r="M84" s="46"/>
      <c r="N84" s="46"/>
      <c r="O84" s="46"/>
      <c r="P84" s="46"/>
    </row>
    <row r="85" spans="1:16" s="18" customFormat="1">
      <c r="A85" s="4"/>
      <c r="B85" s="525" t="s">
        <v>510</v>
      </c>
      <c r="C85" s="911"/>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4" t="s">
        <v>511</v>
      </c>
      <c r="C86" s="481"/>
      <c r="D86" s="71"/>
      <c r="E86" s="478">
        <f t="shared" ref="E86:N86" si="38">ROUND(SUM(D85*E16+E85*E17)/12,4)</f>
        <v>0</v>
      </c>
      <c r="F86" s="478">
        <f t="shared" si="38"/>
        <v>0</v>
      </c>
      <c r="G86" s="478">
        <f t="shared" si="38"/>
        <v>0</v>
      </c>
      <c r="H86" s="478">
        <f t="shared" si="38"/>
        <v>0</v>
      </c>
      <c r="I86" s="478">
        <f t="shared" si="38"/>
        <v>0</v>
      </c>
      <c r="J86" s="478">
        <f t="shared" si="38"/>
        <v>0</v>
      </c>
      <c r="K86" s="478">
        <f t="shared" si="38"/>
        <v>0</v>
      </c>
      <c r="L86" s="478">
        <f t="shared" si="38"/>
        <v>0</v>
      </c>
      <c r="M86" s="478">
        <f t="shared" si="38"/>
        <v>0</v>
      </c>
      <c r="N86" s="478">
        <f t="shared" si="38"/>
        <v>0</v>
      </c>
      <c r="O86" s="478">
        <f t="shared" ref="O86" si="39">ROUND(SUM(N85*O16+O85*O17)/12,4)</f>
        <v>0</v>
      </c>
      <c r="P86" s="478">
        <f t="shared" ref="P86" si="40">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10">
        <f>'2. LRAMVA Threshold'!N43</f>
        <v>0</v>
      </c>
      <c r="D88" s="46"/>
      <c r="E88" s="46"/>
      <c r="F88" s="46"/>
      <c r="G88" s="46"/>
      <c r="H88" s="46"/>
      <c r="I88" s="46"/>
      <c r="J88" s="46"/>
      <c r="K88" s="46"/>
      <c r="L88" s="46"/>
      <c r="M88" s="46"/>
      <c r="N88" s="46"/>
      <c r="O88" s="46"/>
      <c r="P88" s="46"/>
    </row>
    <row r="89" spans="1:16" s="18" customFormat="1" outlineLevel="1">
      <c r="A89" s="4"/>
      <c r="B89" s="525" t="s">
        <v>508</v>
      </c>
      <c r="C89" s="908"/>
      <c r="D89" s="46"/>
      <c r="E89" s="46"/>
      <c r="F89" s="46"/>
      <c r="G89" s="46"/>
      <c r="H89" s="46"/>
      <c r="I89" s="46"/>
      <c r="J89" s="46"/>
      <c r="K89" s="46"/>
      <c r="L89" s="46"/>
      <c r="M89" s="46"/>
      <c r="N89" s="46"/>
      <c r="O89" s="46"/>
      <c r="P89" s="46"/>
    </row>
    <row r="90" spans="1:16" s="18" customFormat="1" outlineLevel="1">
      <c r="A90" s="4"/>
      <c r="B90" s="525" t="s">
        <v>509</v>
      </c>
      <c r="C90" s="908"/>
      <c r="D90" s="46"/>
      <c r="E90" s="46"/>
      <c r="F90" s="46"/>
      <c r="G90" s="46"/>
      <c r="H90" s="46"/>
      <c r="I90" s="46"/>
      <c r="J90" s="46"/>
      <c r="K90" s="46"/>
      <c r="L90" s="46"/>
      <c r="M90" s="46"/>
      <c r="N90" s="46"/>
      <c r="O90" s="46"/>
      <c r="P90" s="46"/>
    </row>
    <row r="91" spans="1:16" s="18" customFormat="1" outlineLevel="1">
      <c r="A91" s="4"/>
      <c r="B91" s="525" t="s">
        <v>487</v>
      </c>
      <c r="C91" s="908"/>
      <c r="D91" s="46"/>
      <c r="E91" s="46"/>
      <c r="F91" s="46"/>
      <c r="G91" s="46"/>
      <c r="H91" s="46"/>
      <c r="I91" s="46"/>
      <c r="J91" s="46"/>
      <c r="K91" s="46"/>
      <c r="L91" s="46"/>
      <c r="M91" s="46"/>
      <c r="N91" s="46"/>
      <c r="O91" s="46"/>
      <c r="P91" s="46"/>
    </row>
    <row r="92" spans="1:16" s="18" customFormat="1">
      <c r="A92" s="4"/>
      <c r="B92" s="525" t="s">
        <v>510</v>
      </c>
      <c r="C92" s="911"/>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4" t="s">
        <v>511</v>
      </c>
      <c r="C93" s="481"/>
      <c r="D93" s="71"/>
      <c r="E93" s="478">
        <f t="shared" ref="E93:M93" si="43">ROUND(SUM(D92*E16+E92*E17)/12,4)</f>
        <v>0</v>
      </c>
      <c r="F93" s="478">
        <f t="shared" si="43"/>
        <v>0</v>
      </c>
      <c r="G93" s="478">
        <f t="shared" si="43"/>
        <v>0</v>
      </c>
      <c r="H93" s="478">
        <f t="shared" si="43"/>
        <v>0</v>
      </c>
      <c r="I93" s="478">
        <f t="shared" si="43"/>
        <v>0</v>
      </c>
      <c r="J93" s="478">
        <f t="shared" si="43"/>
        <v>0</v>
      </c>
      <c r="K93" s="478">
        <f t="shared" si="43"/>
        <v>0</v>
      </c>
      <c r="L93" s="478">
        <f t="shared" si="43"/>
        <v>0</v>
      </c>
      <c r="M93" s="478">
        <f t="shared" si="43"/>
        <v>0</v>
      </c>
      <c r="N93" s="478">
        <f>ROUND(SUM(M92*N16+N92*N17)/12,4)</f>
        <v>0</v>
      </c>
      <c r="O93" s="478">
        <f t="shared" ref="O93:P93" si="44">ROUND(SUM(N92*O16+O92*O17)/12,4)</f>
        <v>0</v>
      </c>
      <c r="P93" s="478">
        <f t="shared" si="44"/>
        <v>0</v>
      </c>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10">
        <f>'2. LRAMVA Threshold'!O43</f>
        <v>0</v>
      </c>
      <c r="D95" s="46"/>
      <c r="E95" s="46"/>
      <c r="F95" s="46"/>
      <c r="G95" s="46"/>
      <c r="H95" s="46"/>
      <c r="I95" s="46"/>
      <c r="J95" s="46"/>
      <c r="K95" s="46"/>
      <c r="L95" s="46"/>
      <c r="M95" s="46"/>
      <c r="N95" s="46"/>
      <c r="O95" s="46"/>
      <c r="P95" s="46"/>
    </row>
    <row r="96" spans="1:16" s="18" customFormat="1" outlineLevel="1">
      <c r="A96" s="4"/>
      <c r="B96" s="525" t="s">
        <v>508</v>
      </c>
      <c r="C96" s="908"/>
      <c r="D96" s="46"/>
      <c r="E96" s="46"/>
      <c r="F96" s="46"/>
      <c r="G96" s="46"/>
      <c r="H96" s="46"/>
      <c r="I96" s="46"/>
      <c r="J96" s="46"/>
      <c r="K96" s="46"/>
      <c r="L96" s="46"/>
      <c r="M96" s="46"/>
      <c r="N96" s="46"/>
      <c r="O96" s="46"/>
      <c r="P96" s="46"/>
    </row>
    <row r="97" spans="1:16" s="18" customFormat="1" outlineLevel="1">
      <c r="A97" s="4"/>
      <c r="B97" s="525" t="s">
        <v>509</v>
      </c>
      <c r="C97" s="908"/>
      <c r="D97" s="46"/>
      <c r="E97" s="46"/>
      <c r="F97" s="46"/>
      <c r="G97" s="46"/>
      <c r="H97" s="46"/>
      <c r="I97" s="46"/>
      <c r="J97" s="46"/>
      <c r="K97" s="46"/>
      <c r="L97" s="46"/>
      <c r="M97" s="46"/>
      <c r="N97" s="46"/>
      <c r="O97" s="46"/>
      <c r="P97" s="46"/>
    </row>
    <row r="98" spans="1:16" s="18" customFormat="1" outlineLevel="1">
      <c r="A98" s="4"/>
      <c r="B98" s="525" t="s">
        <v>487</v>
      </c>
      <c r="C98" s="908"/>
      <c r="D98" s="46"/>
      <c r="E98" s="46"/>
      <c r="F98" s="46"/>
      <c r="G98" s="46"/>
      <c r="H98" s="46"/>
      <c r="I98" s="46"/>
      <c r="J98" s="46"/>
      <c r="K98" s="46"/>
      <c r="L98" s="46"/>
      <c r="M98" s="46"/>
      <c r="N98" s="46"/>
      <c r="O98" s="46"/>
      <c r="P98" s="46"/>
    </row>
    <row r="99" spans="1:16" s="18" customFormat="1">
      <c r="A99" s="4"/>
      <c r="B99" s="525" t="s">
        <v>510</v>
      </c>
      <c r="C99" s="911"/>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4" t="s">
        <v>511</v>
      </c>
      <c r="C100" s="481"/>
      <c r="D100" s="71"/>
      <c r="E100" s="478">
        <f t="shared" ref="E100:M100" si="47">ROUND(SUM(D99*E16+E99*E17)/12,4)</f>
        <v>0</v>
      </c>
      <c r="F100" s="478">
        <f t="shared" si="47"/>
        <v>0</v>
      </c>
      <c r="G100" s="478">
        <f t="shared" si="47"/>
        <v>0</v>
      </c>
      <c r="H100" s="478">
        <f t="shared" si="47"/>
        <v>0</v>
      </c>
      <c r="I100" s="478">
        <f t="shared" si="47"/>
        <v>0</v>
      </c>
      <c r="J100" s="478">
        <f t="shared" si="47"/>
        <v>0</v>
      </c>
      <c r="K100" s="478">
        <f t="shared" si="47"/>
        <v>0</v>
      </c>
      <c r="L100" s="478">
        <f t="shared" si="47"/>
        <v>0</v>
      </c>
      <c r="M100" s="478">
        <f t="shared" si="47"/>
        <v>0</v>
      </c>
      <c r="N100" s="478">
        <f>ROUND(SUM(M99*N16+N99*N17)/12,4)</f>
        <v>0</v>
      </c>
      <c r="O100" s="478">
        <f t="shared" ref="O100:P100" si="48">ROUND(SUM(N99*O16+O99*O17)/12,4)</f>
        <v>0</v>
      </c>
      <c r="P100" s="478">
        <f t="shared" si="48"/>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10">
        <f>'2. LRAMVA Threshold'!P43</f>
        <v>0</v>
      </c>
      <c r="D102" s="46"/>
      <c r="E102" s="46"/>
      <c r="F102" s="46"/>
      <c r="G102" s="46"/>
      <c r="H102" s="46"/>
      <c r="I102" s="46"/>
      <c r="J102" s="46"/>
      <c r="K102" s="46"/>
      <c r="L102" s="46"/>
      <c r="M102" s="46"/>
      <c r="N102" s="46"/>
      <c r="O102" s="46"/>
      <c r="P102" s="46"/>
    </row>
    <row r="103" spans="1:16" s="18" customFormat="1" outlineLevel="1">
      <c r="A103" s="4"/>
      <c r="B103" s="525" t="s">
        <v>508</v>
      </c>
      <c r="C103" s="908"/>
      <c r="D103" s="46"/>
      <c r="E103" s="46"/>
      <c r="F103" s="46"/>
      <c r="G103" s="46"/>
      <c r="H103" s="46"/>
      <c r="I103" s="46"/>
      <c r="J103" s="46"/>
      <c r="K103" s="46"/>
      <c r="L103" s="46"/>
      <c r="M103" s="46"/>
      <c r="N103" s="46"/>
      <c r="O103" s="46"/>
      <c r="P103" s="46"/>
    </row>
    <row r="104" spans="1:16" s="18" customFormat="1" outlineLevel="1">
      <c r="A104" s="4"/>
      <c r="B104" s="525" t="s">
        <v>509</v>
      </c>
      <c r="C104" s="908"/>
      <c r="D104" s="46"/>
      <c r="E104" s="46"/>
      <c r="F104" s="46"/>
      <c r="G104" s="46"/>
      <c r="H104" s="46"/>
      <c r="I104" s="46"/>
      <c r="J104" s="46"/>
      <c r="K104" s="46"/>
      <c r="L104" s="46"/>
      <c r="M104" s="46"/>
      <c r="N104" s="46"/>
      <c r="O104" s="46"/>
      <c r="P104" s="46"/>
    </row>
    <row r="105" spans="1:16" s="18" customFormat="1" outlineLevel="1">
      <c r="A105" s="4"/>
      <c r="B105" s="525" t="s">
        <v>487</v>
      </c>
      <c r="C105" s="908"/>
      <c r="D105" s="46"/>
      <c r="E105" s="46"/>
      <c r="F105" s="46"/>
      <c r="G105" s="46"/>
      <c r="H105" s="46"/>
      <c r="I105" s="46"/>
      <c r="J105" s="46"/>
      <c r="K105" s="46"/>
      <c r="L105" s="46"/>
      <c r="M105" s="46"/>
      <c r="N105" s="46"/>
      <c r="O105" s="46"/>
      <c r="P105" s="46"/>
    </row>
    <row r="106" spans="1:16" s="18" customFormat="1">
      <c r="A106" s="4"/>
      <c r="B106" s="525" t="s">
        <v>510</v>
      </c>
      <c r="C106" s="911"/>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4" t="s">
        <v>511</v>
      </c>
      <c r="C107" s="481"/>
      <c r="D107" s="71"/>
      <c r="E107" s="478">
        <f t="shared" ref="E107:M107" si="51">ROUND(SUM(D106*E16+E106*E17)/12,4)</f>
        <v>0</v>
      </c>
      <c r="F107" s="478">
        <f t="shared" si="51"/>
        <v>0</v>
      </c>
      <c r="G107" s="478">
        <f t="shared" si="51"/>
        <v>0</v>
      </c>
      <c r="H107" s="478">
        <f t="shared" si="51"/>
        <v>0</v>
      </c>
      <c r="I107" s="478">
        <f t="shared" si="51"/>
        <v>0</v>
      </c>
      <c r="J107" s="478">
        <f t="shared" si="51"/>
        <v>0</v>
      </c>
      <c r="K107" s="478">
        <f t="shared" si="51"/>
        <v>0</v>
      </c>
      <c r="L107" s="478">
        <f t="shared" si="51"/>
        <v>0</v>
      </c>
      <c r="M107" s="478">
        <f t="shared" si="51"/>
        <v>0</v>
      </c>
      <c r="N107" s="478">
        <f>ROUND(SUM(M106*N16+N106*N17)/12,4)</f>
        <v>0</v>
      </c>
      <c r="O107" s="478">
        <f t="shared" ref="O107:P107" si="52">ROUND(SUM(N106*O16+O106*O17)/12,4)</f>
        <v>0</v>
      </c>
      <c r="P107" s="478">
        <f t="shared" si="52"/>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10">
        <f>'2. LRAMVA Threshold'!Q43</f>
        <v>0</v>
      </c>
      <c r="D109" s="46"/>
      <c r="E109" s="46"/>
      <c r="F109" s="46"/>
      <c r="G109" s="46"/>
      <c r="H109" s="46"/>
      <c r="I109" s="46"/>
      <c r="J109" s="46"/>
      <c r="K109" s="46"/>
      <c r="L109" s="46"/>
      <c r="M109" s="46"/>
      <c r="N109" s="46"/>
      <c r="O109" s="46"/>
      <c r="P109" s="46"/>
    </row>
    <row r="110" spans="1:16" s="18" customFormat="1" outlineLevel="1">
      <c r="A110" s="4"/>
      <c r="B110" s="525" t="s">
        <v>508</v>
      </c>
      <c r="C110" s="908"/>
      <c r="D110" s="46"/>
      <c r="E110" s="46"/>
      <c r="F110" s="46"/>
      <c r="G110" s="46"/>
      <c r="H110" s="46"/>
      <c r="I110" s="46"/>
      <c r="J110" s="46"/>
      <c r="K110" s="46"/>
      <c r="L110" s="46"/>
      <c r="M110" s="46"/>
      <c r="N110" s="46"/>
      <c r="O110" s="46"/>
      <c r="P110" s="46"/>
    </row>
    <row r="111" spans="1:16" s="18" customFormat="1" outlineLevel="1">
      <c r="A111" s="4"/>
      <c r="B111" s="525" t="s">
        <v>509</v>
      </c>
      <c r="C111" s="908"/>
      <c r="D111" s="46"/>
      <c r="E111" s="46"/>
      <c r="F111" s="46"/>
      <c r="G111" s="46"/>
      <c r="H111" s="46"/>
      <c r="I111" s="46"/>
      <c r="J111" s="46"/>
      <c r="K111" s="46"/>
      <c r="L111" s="46"/>
      <c r="M111" s="46"/>
      <c r="N111" s="46"/>
      <c r="O111" s="46"/>
      <c r="P111" s="46"/>
    </row>
    <row r="112" spans="1:16" s="18" customFormat="1" outlineLevel="1">
      <c r="A112" s="4"/>
      <c r="B112" s="525" t="s">
        <v>487</v>
      </c>
      <c r="C112" s="908"/>
      <c r="D112" s="46"/>
      <c r="E112" s="46"/>
      <c r="F112" s="46"/>
      <c r="G112" s="46"/>
      <c r="H112" s="46"/>
      <c r="I112" s="46"/>
      <c r="J112" s="46"/>
      <c r="K112" s="46"/>
      <c r="L112" s="46"/>
      <c r="M112" s="46"/>
      <c r="N112" s="46"/>
      <c r="O112" s="46"/>
      <c r="P112" s="46"/>
    </row>
    <row r="113" spans="1:16" s="18" customFormat="1">
      <c r="A113" s="4"/>
      <c r="B113" s="525" t="s">
        <v>510</v>
      </c>
      <c r="C113" s="911"/>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4" t="s">
        <v>511</v>
      </c>
      <c r="C114" s="481"/>
      <c r="D114" s="71"/>
      <c r="E114" s="478">
        <f t="shared" ref="E114:M114" si="55">ROUND(SUM(D113*E16+E113*E17)/12,4)</f>
        <v>0</v>
      </c>
      <c r="F114" s="478">
        <f t="shared" si="55"/>
        <v>0</v>
      </c>
      <c r="G114" s="478">
        <f t="shared" si="55"/>
        <v>0</v>
      </c>
      <c r="H114" s="478">
        <f t="shared" si="55"/>
        <v>0</v>
      </c>
      <c r="I114" s="478">
        <f t="shared" si="55"/>
        <v>0</v>
      </c>
      <c r="J114" s="478">
        <f t="shared" si="55"/>
        <v>0</v>
      </c>
      <c r="K114" s="478">
        <f t="shared" si="55"/>
        <v>0</v>
      </c>
      <c r="L114" s="478">
        <f t="shared" si="55"/>
        <v>0</v>
      </c>
      <c r="M114" s="478">
        <f t="shared" si="55"/>
        <v>0</v>
      </c>
      <c r="N114" s="478">
        <f>ROUND(SUM(M113*N16+N113*N17)/12,4)</f>
        <v>0</v>
      </c>
      <c r="O114" s="478">
        <f t="shared" ref="O114:P114" si="56">ROUND(SUM(N113*O16+O113*O17)/12,4)</f>
        <v>0</v>
      </c>
      <c r="P114" s="478">
        <f t="shared" si="56"/>
        <v>0</v>
      </c>
    </row>
    <row r="115" spans="1:16" s="70" customFormat="1" ht="14.25">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599</v>
      </c>
      <c r="C116" s="96"/>
      <c r="D116" s="489"/>
      <c r="E116" s="489"/>
      <c r="F116" s="489"/>
      <c r="G116" s="489"/>
      <c r="H116" s="489"/>
      <c r="I116" s="489"/>
      <c r="J116" s="489"/>
      <c r="K116" s="489"/>
      <c r="L116" s="489"/>
      <c r="M116" s="489"/>
      <c r="N116" s="489"/>
      <c r="O116" s="489"/>
      <c r="P116" s="489"/>
    </row>
    <row r="119" spans="1:16" ht="15.75">
      <c r="B119" s="116" t="s">
        <v>481</v>
      </c>
      <c r="J119" s="18"/>
    </row>
    <row r="120" spans="1:16" s="14" customFormat="1" ht="75.75" customHeight="1">
      <c r="A120" s="72"/>
      <c r="B120" s="915" t="s">
        <v>650</v>
      </c>
      <c r="C120" s="915"/>
      <c r="D120" s="915"/>
      <c r="E120" s="915"/>
      <c r="F120" s="915"/>
      <c r="G120" s="915"/>
      <c r="H120" s="915"/>
      <c r="I120" s="915"/>
      <c r="J120" s="915"/>
      <c r="K120" s="915"/>
      <c r="L120" s="915"/>
      <c r="M120" s="915"/>
      <c r="N120" s="915"/>
      <c r="O120" s="915"/>
      <c r="P120" s="915"/>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 50 - 4,999 kW</v>
      </c>
      <c r="F122" s="241" t="str">
        <f>'1.  LRAMVA Summary'!G53</f>
        <v/>
      </c>
      <c r="G122" s="241" t="str">
        <f>'1.  LRAMVA Summary'!H53</f>
        <v/>
      </c>
      <c r="H122" s="241" t="str">
        <f>'1.  LRAMVA Summary'!I53</f>
        <v/>
      </c>
      <c r="I122" s="241" t="str">
        <f>'1.  LRAMVA Summary'!J53</f>
        <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f>'1.  LRAMVA Summary'!G54</f>
        <v>0</v>
      </c>
      <c r="G123" s="575">
        <f>'1.  LRAMVA Summary'!H54</f>
        <v>0</v>
      </c>
      <c r="H123" s="575">
        <f>'1.  LRAMVA Summary'!I54</f>
        <v>0</v>
      </c>
      <c r="I123" s="575">
        <f>'1.  LRAMVA Summary'!J54</f>
        <v>0</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8.6E-3</v>
      </c>
      <c r="D124" s="668">
        <f>HLOOKUP(B124,$E$15:$P$114,16,FALSE)</f>
        <v>0.01</v>
      </c>
      <c r="E124" s="669">
        <f t="shared" ref="E124:E135" si="57">HLOOKUP(B124,$E$15:$P$114,23,FALSE)</f>
        <v>1.4155</v>
      </c>
      <c r="F124" s="668">
        <f t="shared" ref="F124:F135" si="58">HLOOKUP(B124,$E$15:$P$114,30,FALSE)</f>
        <v>3.2406999999999999</v>
      </c>
      <c r="G124" s="669">
        <f t="shared" ref="G124:G135" si="59">HLOOKUP(B124,$E$15:$P$114,37,FALSE)</f>
        <v>9.9000000000000008E-3</v>
      </c>
      <c r="H124" s="668">
        <f t="shared" ref="H124:H135" si="60">HLOOKUP(B124,$E$15:$P$114,44,FALSE)</f>
        <v>0</v>
      </c>
      <c r="I124" s="669">
        <f t="shared" ref="I124:I135" si="61">HLOOKUP(B124,$E$15:$P$114,51,FALSE)</f>
        <v>0</v>
      </c>
      <c r="J124" s="669">
        <f t="shared" ref="J124:J135" si="62">HLOOKUP(B124,$E$15:$P$114,58,FALSE)</f>
        <v>0</v>
      </c>
      <c r="K124" s="669">
        <f t="shared" ref="K124:K135" si="63">HLOOKUP(B124,$E$15:$P$114,65,FALSE)</f>
        <v>0</v>
      </c>
      <c r="L124" s="669">
        <f t="shared" ref="L124:L135" si="64">HLOOKUP(B124,$E$15:$P$114,72,FALSE)</f>
        <v>0</v>
      </c>
      <c r="M124" s="669">
        <f t="shared" ref="M124:M135" si="65">HLOOKUP(B124,$E$15:$P$114,79,FALSE)</f>
        <v>0</v>
      </c>
      <c r="N124" s="669">
        <f t="shared" ref="N124:N135" si="66">HLOOKUP(B124,$E$15:$P$114,86,FALSE)</f>
        <v>0</v>
      </c>
      <c r="O124" s="669">
        <f t="shared" ref="O124:O135" si="67">HLOOKUP(B124,$E$15:$P$114,93,FALSE)</f>
        <v>0</v>
      </c>
      <c r="P124" s="669">
        <f t="shared" ref="P124:P135" si="68">HLOOKUP(B124,$E$15:$P$114,100,FALSE)</f>
        <v>0</v>
      </c>
    </row>
    <row r="125" spans="1:16">
      <c r="B125" s="491">
        <v>2012</v>
      </c>
      <c r="C125" s="670">
        <f>HLOOKUP(B125,$E$15:$P$114,9,FALSE)</f>
        <v>1.1599999999999999E-2</v>
      </c>
      <c r="D125" s="671">
        <f>HLOOKUP(B125,$E$15:$P$114,16,FALSE)</f>
        <v>1.2500000000000001E-2</v>
      </c>
      <c r="E125" s="672">
        <f t="shared" si="57"/>
        <v>1.6936</v>
      </c>
      <c r="F125" s="671">
        <f t="shared" si="58"/>
        <v>4.3468999999999998</v>
      </c>
      <c r="G125" s="672">
        <f t="shared" si="59"/>
        <v>1.11E-2</v>
      </c>
      <c r="H125" s="671">
        <f t="shared" si="60"/>
        <v>0</v>
      </c>
      <c r="I125" s="672">
        <f t="shared" si="61"/>
        <v>0</v>
      </c>
      <c r="J125" s="672">
        <f t="shared" si="62"/>
        <v>0</v>
      </c>
      <c r="K125" s="672">
        <f t="shared" si="63"/>
        <v>0</v>
      </c>
      <c r="L125" s="672">
        <f t="shared" si="64"/>
        <v>0</v>
      </c>
      <c r="M125" s="672">
        <f t="shared" si="65"/>
        <v>0</v>
      </c>
      <c r="N125" s="672">
        <f t="shared" si="66"/>
        <v>0</v>
      </c>
      <c r="O125" s="672">
        <f t="shared" si="67"/>
        <v>0</v>
      </c>
      <c r="P125" s="672">
        <f t="shared" si="68"/>
        <v>0</v>
      </c>
    </row>
    <row r="126" spans="1:16">
      <c r="B126" s="491">
        <v>2013</v>
      </c>
      <c r="C126" s="670">
        <f>HLOOKUP(B126,$E$15:$P$114,9,FALSE)</f>
        <v>1.17E-2</v>
      </c>
      <c r="D126" s="671">
        <f>HLOOKUP(B126,$E$15:$P$114,16,FALSE)</f>
        <v>1.2699999999999999E-2</v>
      </c>
      <c r="E126" s="672">
        <f t="shared" si="57"/>
        <v>1.7153</v>
      </c>
      <c r="F126" s="671">
        <f t="shared" si="58"/>
        <v>4.7760999999999996</v>
      </c>
      <c r="G126" s="672">
        <f t="shared" si="59"/>
        <v>1.12E-2</v>
      </c>
      <c r="H126" s="671">
        <f t="shared" si="60"/>
        <v>0</v>
      </c>
      <c r="I126" s="672">
        <f t="shared" si="61"/>
        <v>0</v>
      </c>
      <c r="J126" s="672">
        <f t="shared" si="62"/>
        <v>0</v>
      </c>
      <c r="K126" s="672">
        <f t="shared" si="63"/>
        <v>0</v>
      </c>
      <c r="L126" s="672">
        <f t="shared" si="64"/>
        <v>0</v>
      </c>
      <c r="M126" s="672">
        <f t="shared" si="65"/>
        <v>0</v>
      </c>
      <c r="N126" s="672">
        <f t="shared" si="66"/>
        <v>0</v>
      </c>
      <c r="O126" s="672">
        <f t="shared" si="67"/>
        <v>0</v>
      </c>
      <c r="P126" s="672">
        <f t="shared" si="68"/>
        <v>0</v>
      </c>
    </row>
    <row r="127" spans="1:16">
      <c r="B127" s="491">
        <v>2014</v>
      </c>
      <c r="C127" s="779">
        <f t="shared" ref="C127:C135" si="69">HLOOKUP(B127,$E$15:$P$114,9,FALSE)</f>
        <v>1.1900000000000001E-2</v>
      </c>
      <c r="D127" s="820">
        <f t="shared" ref="D127:D134" si="70">HLOOKUP(B127,$E$15:$P$114,16,FALSE)</f>
        <v>1.29E-2</v>
      </c>
      <c r="E127" s="672">
        <f t="shared" si="57"/>
        <v>1.7419</v>
      </c>
      <c r="F127" s="671">
        <f t="shared" si="58"/>
        <v>5.2229999999999999</v>
      </c>
      <c r="G127" s="672">
        <f t="shared" si="59"/>
        <v>1.14E-2</v>
      </c>
      <c r="H127" s="671">
        <f t="shared" si="60"/>
        <v>0</v>
      </c>
      <c r="I127" s="672">
        <f t="shared" si="61"/>
        <v>0</v>
      </c>
      <c r="J127" s="672">
        <f t="shared" si="62"/>
        <v>0</v>
      </c>
      <c r="K127" s="672">
        <f t="shared" si="63"/>
        <v>0</v>
      </c>
      <c r="L127" s="672">
        <f t="shared" si="64"/>
        <v>0</v>
      </c>
      <c r="M127" s="672">
        <f t="shared" si="65"/>
        <v>0</v>
      </c>
      <c r="N127" s="672">
        <f t="shared" si="66"/>
        <v>0</v>
      </c>
      <c r="O127" s="672">
        <f t="shared" si="67"/>
        <v>0</v>
      </c>
      <c r="P127" s="672">
        <f t="shared" si="68"/>
        <v>0</v>
      </c>
    </row>
    <row r="128" spans="1:16">
      <c r="B128" s="491">
        <v>2015</v>
      </c>
      <c r="C128" s="670">
        <f t="shared" si="69"/>
        <v>1.21E-2</v>
      </c>
      <c r="D128" s="671">
        <f t="shared" si="70"/>
        <v>1.3100000000000001E-2</v>
      </c>
      <c r="E128" s="672">
        <f t="shared" si="57"/>
        <v>1.7672000000000001</v>
      </c>
      <c r="F128" s="671">
        <f t="shared" si="58"/>
        <v>5.2987000000000002</v>
      </c>
      <c r="G128" s="672">
        <f t="shared" si="59"/>
        <v>1.1599999999999999E-2</v>
      </c>
      <c r="H128" s="671">
        <f t="shared" si="60"/>
        <v>0</v>
      </c>
      <c r="I128" s="672">
        <f t="shared" si="61"/>
        <v>0</v>
      </c>
      <c r="J128" s="672">
        <f t="shared" si="62"/>
        <v>0</v>
      </c>
      <c r="K128" s="672">
        <f t="shared" si="63"/>
        <v>0</v>
      </c>
      <c r="L128" s="672">
        <f t="shared" si="64"/>
        <v>0</v>
      </c>
      <c r="M128" s="672">
        <f t="shared" si="65"/>
        <v>0</v>
      </c>
      <c r="N128" s="672">
        <f t="shared" si="66"/>
        <v>0</v>
      </c>
      <c r="O128" s="672">
        <f t="shared" si="67"/>
        <v>0</v>
      </c>
      <c r="P128" s="672">
        <f t="shared" si="68"/>
        <v>0</v>
      </c>
    </row>
    <row r="129" spans="1:16">
      <c r="B129" s="491">
        <v>2016</v>
      </c>
      <c r="C129" s="779">
        <f t="shared" si="69"/>
        <v>9.9000000000000008E-3</v>
      </c>
      <c r="D129" s="671">
        <f t="shared" si="70"/>
        <v>1.8700000000000001E-2</v>
      </c>
      <c r="E129" s="672">
        <f t="shared" si="57"/>
        <v>2.9903</v>
      </c>
      <c r="F129" s="671">
        <f t="shared" si="58"/>
        <v>5.6254</v>
      </c>
      <c r="G129" s="672">
        <f t="shared" si="59"/>
        <v>1.6799999999999999E-2</v>
      </c>
      <c r="H129" s="671">
        <f t="shared" si="60"/>
        <v>0</v>
      </c>
      <c r="I129" s="672">
        <f t="shared" si="61"/>
        <v>0</v>
      </c>
      <c r="J129" s="672">
        <f t="shared" si="62"/>
        <v>0</v>
      </c>
      <c r="K129" s="672">
        <f t="shared" si="63"/>
        <v>0</v>
      </c>
      <c r="L129" s="672">
        <f t="shared" si="64"/>
        <v>0</v>
      </c>
      <c r="M129" s="672">
        <f t="shared" si="65"/>
        <v>0</v>
      </c>
      <c r="N129" s="672">
        <f t="shared" si="66"/>
        <v>0</v>
      </c>
      <c r="O129" s="672">
        <f t="shared" si="67"/>
        <v>0</v>
      </c>
      <c r="P129" s="672">
        <f t="shared" si="68"/>
        <v>0</v>
      </c>
    </row>
    <row r="130" spans="1:16">
      <c r="B130" s="491">
        <v>2017</v>
      </c>
      <c r="C130" s="821">
        <f t="shared" si="69"/>
        <v>6.7000000000000002E-3</v>
      </c>
      <c r="D130" s="820">
        <f t="shared" si="70"/>
        <v>1.9E-2</v>
      </c>
      <c r="E130" s="672">
        <f t="shared" si="57"/>
        <v>3.0217000000000001</v>
      </c>
      <c r="F130" s="671">
        <f t="shared" si="58"/>
        <v>5.7237999999999998</v>
      </c>
      <c r="G130" s="672">
        <f t="shared" si="59"/>
        <v>2.0400000000000001E-2</v>
      </c>
      <c r="H130" s="671">
        <f t="shared" si="60"/>
        <v>1.3768</v>
      </c>
      <c r="I130" s="672">
        <f t="shared" si="61"/>
        <v>0</v>
      </c>
      <c r="J130" s="672">
        <f t="shared" si="62"/>
        <v>0</v>
      </c>
      <c r="K130" s="672">
        <f t="shared" si="63"/>
        <v>0</v>
      </c>
      <c r="L130" s="672">
        <f t="shared" si="64"/>
        <v>0</v>
      </c>
      <c r="M130" s="672">
        <f t="shared" si="65"/>
        <v>0</v>
      </c>
      <c r="N130" s="672">
        <f t="shared" si="66"/>
        <v>0</v>
      </c>
      <c r="O130" s="672">
        <f t="shared" si="67"/>
        <v>0</v>
      </c>
      <c r="P130" s="672">
        <f t="shared" si="68"/>
        <v>0</v>
      </c>
    </row>
    <row r="131" spans="1:16">
      <c r="B131" s="491">
        <v>2018</v>
      </c>
      <c r="C131" s="670">
        <f t="shared" si="69"/>
        <v>3.3999999999999998E-3</v>
      </c>
      <c r="D131" s="671">
        <f t="shared" si="70"/>
        <v>1.9199999999999998E-2</v>
      </c>
      <c r="E131" s="672">
        <f t="shared" si="57"/>
        <v>3.0373000000000001</v>
      </c>
      <c r="F131" s="671">
        <f t="shared" si="58"/>
        <v>5.7839</v>
      </c>
      <c r="G131" s="672">
        <f t="shared" si="59"/>
        <v>2.3099999999999999E-2</v>
      </c>
      <c r="H131" s="671">
        <f t="shared" si="60"/>
        <v>1.4009</v>
      </c>
      <c r="I131" s="672">
        <f t="shared" si="61"/>
        <v>0</v>
      </c>
      <c r="J131" s="672">
        <f t="shared" si="62"/>
        <v>0</v>
      </c>
      <c r="K131" s="672">
        <f t="shared" si="63"/>
        <v>0</v>
      </c>
      <c r="L131" s="672">
        <f t="shared" si="64"/>
        <v>0</v>
      </c>
      <c r="M131" s="672">
        <f t="shared" si="65"/>
        <v>0</v>
      </c>
      <c r="N131" s="672">
        <f t="shared" si="66"/>
        <v>0</v>
      </c>
      <c r="O131" s="672">
        <f t="shared" si="67"/>
        <v>0</v>
      </c>
      <c r="P131" s="672">
        <f t="shared" si="68"/>
        <v>0</v>
      </c>
    </row>
    <row r="132" spans="1:16">
      <c r="B132" s="491">
        <v>2019</v>
      </c>
      <c r="C132" s="670">
        <f t="shared" si="69"/>
        <v>0</v>
      </c>
      <c r="D132" s="671">
        <f t="shared" si="70"/>
        <v>1.95E-2</v>
      </c>
      <c r="E132" s="672">
        <f t="shared" si="57"/>
        <v>3.0783</v>
      </c>
      <c r="F132" s="671">
        <f t="shared" si="58"/>
        <v>5.8620000000000001</v>
      </c>
      <c r="G132" s="672">
        <f t="shared" si="59"/>
        <v>2.3400000000000001E-2</v>
      </c>
      <c r="H132" s="671">
        <f t="shared" si="60"/>
        <v>1.4156</v>
      </c>
      <c r="I132" s="672">
        <f t="shared" si="61"/>
        <v>0</v>
      </c>
      <c r="J132" s="672">
        <f t="shared" si="62"/>
        <v>0</v>
      </c>
      <c r="K132" s="672">
        <f t="shared" si="63"/>
        <v>0</v>
      </c>
      <c r="L132" s="672">
        <f t="shared" si="64"/>
        <v>0</v>
      </c>
      <c r="M132" s="672">
        <f t="shared" si="65"/>
        <v>0</v>
      </c>
      <c r="N132" s="672">
        <f t="shared" si="66"/>
        <v>0</v>
      </c>
      <c r="O132" s="672">
        <f t="shared" si="67"/>
        <v>0</v>
      </c>
      <c r="P132" s="672">
        <f t="shared" si="68"/>
        <v>0</v>
      </c>
    </row>
    <row r="133" spans="1:16">
      <c r="B133" s="491">
        <v>2020</v>
      </c>
      <c r="C133" s="779">
        <f t="shared" si="69"/>
        <v>0</v>
      </c>
      <c r="D133" s="820">
        <f t="shared" si="70"/>
        <v>1.9900000000000001E-2</v>
      </c>
      <c r="E133" s="672">
        <f t="shared" si="57"/>
        <v>3.1352000000000002</v>
      </c>
      <c r="F133" s="671">
        <f t="shared" si="58"/>
        <v>5.9703999999999997</v>
      </c>
      <c r="G133" s="672">
        <f t="shared" si="59"/>
        <v>2.3800000000000002E-2</v>
      </c>
      <c r="H133" s="671">
        <f t="shared" si="60"/>
        <v>1.4347000000000001</v>
      </c>
      <c r="I133" s="672">
        <f t="shared" si="61"/>
        <v>0</v>
      </c>
      <c r="J133" s="672">
        <f t="shared" si="62"/>
        <v>0</v>
      </c>
      <c r="K133" s="672">
        <f t="shared" si="63"/>
        <v>0</v>
      </c>
      <c r="L133" s="672">
        <f t="shared" si="64"/>
        <v>0</v>
      </c>
      <c r="M133" s="672">
        <f t="shared" si="65"/>
        <v>0</v>
      </c>
      <c r="N133" s="672">
        <f t="shared" si="66"/>
        <v>0</v>
      </c>
      <c r="O133" s="672">
        <f t="shared" si="67"/>
        <v>0</v>
      </c>
      <c r="P133" s="672">
        <f t="shared" si="68"/>
        <v>0</v>
      </c>
    </row>
    <row r="134" spans="1:16" s="18" customFormat="1">
      <c r="A134" s="4"/>
      <c r="B134" s="778">
        <v>2021</v>
      </c>
      <c r="C134" s="670">
        <f t="shared" si="69"/>
        <v>0</v>
      </c>
      <c r="D134" s="671">
        <f t="shared" si="70"/>
        <v>2.0299999999999999E-2</v>
      </c>
      <c r="E134" s="781">
        <f t="shared" si="57"/>
        <v>3.2042000000000002</v>
      </c>
      <c r="F134" s="780">
        <f t="shared" si="58"/>
        <v>6.1017000000000001</v>
      </c>
      <c r="G134" s="781">
        <f t="shared" si="59"/>
        <v>2.4299999999999999E-2</v>
      </c>
      <c r="H134" s="780">
        <f t="shared" si="60"/>
        <v>1.4612000000000001</v>
      </c>
      <c r="I134" s="781">
        <f t="shared" si="61"/>
        <v>0</v>
      </c>
      <c r="J134" s="781">
        <f t="shared" si="62"/>
        <v>0</v>
      </c>
      <c r="K134" s="781">
        <f t="shared" si="63"/>
        <v>0</v>
      </c>
      <c r="L134" s="781">
        <f t="shared" si="64"/>
        <v>0</v>
      </c>
      <c r="M134" s="781">
        <f t="shared" si="65"/>
        <v>0</v>
      </c>
      <c r="N134" s="781">
        <f t="shared" si="66"/>
        <v>0</v>
      </c>
      <c r="O134" s="781">
        <f t="shared" si="67"/>
        <v>0</v>
      </c>
      <c r="P134" s="781">
        <f t="shared" si="68"/>
        <v>0</v>
      </c>
    </row>
    <row r="135" spans="1:16" s="18" customFormat="1">
      <c r="A135" s="4"/>
      <c r="B135" s="775">
        <v>2022</v>
      </c>
      <c r="C135" s="824">
        <f t="shared" si="69"/>
        <v>0</v>
      </c>
      <c r="D135" s="822">
        <f>HLOOKUP(B135,$E$15:$P$114,16,FALSE)</f>
        <v>2.1100000000000001E-2</v>
      </c>
      <c r="E135" s="777">
        <f t="shared" si="57"/>
        <v>3.4049999999999998</v>
      </c>
      <c r="F135" s="776">
        <f t="shared" si="58"/>
        <v>6.2474999999999996</v>
      </c>
      <c r="G135" s="777">
        <f t="shared" si="59"/>
        <v>9.4000000000000004E-3</v>
      </c>
      <c r="H135" s="776">
        <f t="shared" si="60"/>
        <v>1.5550999999999999</v>
      </c>
      <c r="I135" s="777">
        <f t="shared" si="61"/>
        <v>0</v>
      </c>
      <c r="J135" s="777">
        <f t="shared" si="62"/>
        <v>0</v>
      </c>
      <c r="K135" s="777">
        <f t="shared" si="63"/>
        <v>0</v>
      </c>
      <c r="L135" s="777">
        <f t="shared" si="64"/>
        <v>0</v>
      </c>
      <c r="M135" s="777">
        <f t="shared" si="65"/>
        <v>0</v>
      </c>
      <c r="N135" s="777">
        <f t="shared" si="66"/>
        <v>0</v>
      </c>
      <c r="O135" s="777">
        <f t="shared" si="67"/>
        <v>0</v>
      </c>
      <c r="P135" s="777">
        <f t="shared" si="68"/>
        <v>0</v>
      </c>
    </row>
    <row r="136" spans="1:16" ht="18.75" customHeight="1">
      <c r="B136" s="488" t="s">
        <v>614</v>
      </c>
      <c r="C136" s="823"/>
      <c r="D136" s="587"/>
      <c r="E136" s="588"/>
      <c r="F136" s="587"/>
      <c r="G136" s="587"/>
      <c r="H136" s="587"/>
      <c r="I136" s="587"/>
      <c r="J136" s="587"/>
      <c r="K136" s="587"/>
      <c r="L136" s="587"/>
      <c r="M136" s="587"/>
      <c r="N136" s="587"/>
      <c r="O136" s="587"/>
      <c r="P136" s="587"/>
    </row>
    <row r="138" spans="1:16">
      <c r="B138" s="581"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8" location="'3.  Distribution Rates'!A1" display="Return to top"/>
  </hyperlinks>
  <pageMargins left="0.7" right="0.7" top="0.75" bottom="0.75" header="0.3" footer="0.3"/>
  <pageSetup paperSize="17" scale="2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D565"/>
  <sheetViews>
    <sheetView topLeftCell="A503" zoomScale="60" zoomScaleNormal="60" zoomScaleSheetLayoutView="80" zoomScalePageLayoutView="85" workbookViewId="0">
      <selection activeCell="AD460" sqref="AD460:AL475"/>
    </sheetView>
  </sheetViews>
  <sheetFormatPr defaultColWidth="9" defaultRowHeight="14.25" outlineLevelRow="1" outlineLevelCol="1"/>
  <cols>
    <col min="1" max="1" width="4.5703125" style="498" customWidth="1"/>
    <col min="2" max="2" width="43.5703125" style="251" customWidth="1"/>
    <col min="3" max="3" width="14" style="251" customWidth="1"/>
    <col min="4" max="4" width="18" style="250" customWidth="1"/>
    <col min="5" max="8" width="10.42578125" style="250" customWidth="1" outlineLevel="1"/>
    <col min="9" max="20" width="9" style="250" customWidth="1" outlineLevel="1"/>
    <col min="21" max="21" width="12.42578125" style="250" customWidth="1" outlineLevel="1"/>
    <col min="22" max="22" width="17.5703125" style="250" customWidth="1"/>
    <col min="23" max="38" width="9.42578125" style="250" customWidth="1" outlineLevel="1"/>
    <col min="39" max="39" width="14" style="252" customWidth="1"/>
    <col min="40" max="40" width="14.5703125" style="252" customWidth="1"/>
    <col min="41" max="41" width="17" style="252" customWidth="1"/>
    <col min="42" max="42" width="17.5703125" style="252" customWidth="1"/>
    <col min="43" max="49" width="14.5703125" style="252" customWidth="1"/>
    <col min="50" max="52" width="15" style="252" customWidth="1"/>
    <col min="53" max="53" width="14.28515625" style="253" customWidth="1"/>
    <col min="54" max="54" width="14.5703125" style="250" customWidth="1"/>
    <col min="55" max="55" width="15" style="250" customWidth="1"/>
    <col min="56" max="56" width="14" style="250" customWidth="1"/>
    <col min="57" max="57" width="9.5703125" style="250" customWidth="1"/>
    <col min="58" max="58" width="11" style="250" customWidth="1"/>
    <col min="59" max="59" width="12" style="250" customWidth="1"/>
    <col min="60" max="60" width="6.42578125" style="250" bestFit="1" customWidth="1"/>
    <col min="61" max="65" width="9" style="250"/>
    <col min="66" max="66" width="6.42578125" style="250" bestFit="1" customWidth="1"/>
    <col min="67" max="16384" width="9" style="250"/>
  </cols>
  <sheetData>
    <row r="1" spans="1:53" ht="164.25" customHeight="1"/>
    <row r="2" spans="1:53" ht="23.25" customHeight="1" thickBot="1"/>
    <row r="3" spans="1:53" ht="25.5" customHeight="1" thickBot="1">
      <c r="B3" s="929"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29"/>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12" t="s">
        <v>548</v>
      </c>
      <c r="D5" s="913"/>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29" t="s">
        <v>502</v>
      </c>
      <c r="C7" s="930" t="s">
        <v>894</v>
      </c>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424"/>
      <c r="AN7" s="424"/>
      <c r="AO7" s="424"/>
      <c r="AP7" s="424"/>
      <c r="AQ7" s="424"/>
      <c r="AR7" s="424"/>
      <c r="AS7" s="424"/>
      <c r="AT7" s="424"/>
      <c r="AU7" s="424"/>
      <c r="AV7" s="424"/>
      <c r="AW7" s="424"/>
      <c r="AX7" s="424"/>
      <c r="AY7" s="424"/>
      <c r="AZ7" s="424"/>
      <c r="BA7" s="424"/>
    </row>
    <row r="8" spans="1:53" s="268" customFormat="1" ht="58.5" customHeight="1">
      <c r="A8" s="498"/>
      <c r="B8" s="929"/>
      <c r="C8" s="930" t="s">
        <v>561</v>
      </c>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424"/>
      <c r="AN8" s="424"/>
      <c r="AO8" s="424"/>
      <c r="AP8" s="424"/>
      <c r="AQ8" s="424"/>
      <c r="AR8" s="424"/>
      <c r="AS8" s="424"/>
      <c r="AT8" s="424"/>
      <c r="AU8" s="424"/>
      <c r="AV8" s="424"/>
      <c r="AW8" s="424"/>
      <c r="AX8" s="424"/>
      <c r="AY8" s="424"/>
      <c r="AZ8" s="424"/>
      <c r="BA8" s="424"/>
    </row>
    <row r="9" spans="1:53" s="268" customFormat="1" ht="57.75" customHeight="1">
      <c r="A9" s="498"/>
      <c r="B9" s="270"/>
      <c r="C9" s="930" t="s">
        <v>560</v>
      </c>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424"/>
      <c r="AN9" s="424"/>
      <c r="AO9" s="424"/>
      <c r="AP9" s="424"/>
      <c r="AQ9" s="424"/>
      <c r="AR9" s="424"/>
      <c r="AS9" s="424"/>
      <c r="AT9" s="424"/>
      <c r="AU9" s="424"/>
      <c r="AV9" s="424"/>
      <c r="AW9" s="424"/>
      <c r="AX9" s="424"/>
      <c r="AY9" s="424"/>
      <c r="AZ9" s="424"/>
      <c r="BA9" s="424"/>
    </row>
    <row r="10" spans="1:53" ht="41.25" customHeight="1">
      <c r="B10" s="272"/>
      <c r="C10" s="930" t="s">
        <v>616</v>
      </c>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424"/>
      <c r="AN10" s="424"/>
      <c r="AO10" s="424"/>
      <c r="AP10" s="424"/>
      <c r="AQ10" s="424"/>
      <c r="AR10" s="424"/>
      <c r="AS10" s="424"/>
      <c r="AT10" s="424"/>
      <c r="AU10" s="424"/>
      <c r="AV10" s="424"/>
      <c r="AW10" s="424"/>
      <c r="AX10" s="424"/>
      <c r="AY10" s="424"/>
      <c r="AZ10" s="424"/>
      <c r="BA10" s="424"/>
    </row>
    <row r="11" spans="1:53" ht="53.25" customHeight="1">
      <c r="C11" s="930" t="s">
        <v>604</v>
      </c>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29" t="s">
        <v>524</v>
      </c>
      <c r="C13" s="580" t="s">
        <v>519</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29"/>
      <c r="C14" s="580" t="s">
        <v>520</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521</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522</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19" t="s">
        <v>211</v>
      </c>
      <c r="C19" s="921" t="s">
        <v>33</v>
      </c>
      <c r="D19" s="281" t="s">
        <v>421</v>
      </c>
      <c r="E19" s="925" t="s">
        <v>209</v>
      </c>
      <c r="F19" s="926"/>
      <c r="G19" s="926"/>
      <c r="H19" s="926"/>
      <c r="I19" s="926"/>
      <c r="J19" s="926"/>
      <c r="K19" s="926"/>
      <c r="L19" s="926"/>
      <c r="M19" s="926"/>
      <c r="N19" s="926"/>
      <c r="O19" s="926"/>
      <c r="P19" s="926"/>
      <c r="Q19" s="926"/>
      <c r="R19" s="926"/>
      <c r="S19" s="926"/>
      <c r="T19" s="927"/>
      <c r="U19" s="923" t="s">
        <v>213</v>
      </c>
      <c r="V19" s="281" t="s">
        <v>422</v>
      </c>
      <c r="W19" s="916" t="s">
        <v>212</v>
      </c>
      <c r="X19" s="917"/>
      <c r="Y19" s="917"/>
      <c r="Z19" s="917"/>
      <c r="AA19" s="917"/>
      <c r="AB19" s="917"/>
      <c r="AC19" s="917"/>
      <c r="AD19" s="917"/>
      <c r="AE19" s="917"/>
      <c r="AF19" s="917"/>
      <c r="AG19" s="917"/>
      <c r="AH19" s="917"/>
      <c r="AI19" s="917"/>
      <c r="AJ19" s="917"/>
      <c r="AK19" s="917"/>
      <c r="AL19" s="928"/>
      <c r="AM19" s="916" t="s">
        <v>242</v>
      </c>
      <c r="AN19" s="917"/>
      <c r="AO19" s="917"/>
      <c r="AP19" s="917"/>
      <c r="AQ19" s="917"/>
      <c r="AR19" s="917"/>
      <c r="AS19" s="917"/>
      <c r="AT19" s="917"/>
      <c r="AU19" s="917"/>
      <c r="AV19" s="917"/>
      <c r="AW19" s="917"/>
      <c r="AX19" s="917"/>
      <c r="AY19" s="917"/>
      <c r="AZ19" s="917"/>
      <c r="BA19" s="918"/>
    </row>
    <row r="20" spans="1:53" s="280" customFormat="1" ht="59.25" customHeight="1">
      <c r="A20" s="498"/>
      <c r="B20" s="920"/>
      <c r="C20" s="922"/>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24"/>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50 - 4,999 kW</v>
      </c>
      <c r="AP20" s="283" t="str">
        <f>'1.  LRAMVA Summary'!G53</f>
        <v/>
      </c>
      <c r="AQ20" s="283" t="str">
        <f>'1.  LRAMVA Summary'!H53</f>
        <v/>
      </c>
      <c r="AR20" s="283" t="str">
        <f>'1.  LRAMVA Summary'!I53</f>
        <v/>
      </c>
      <c r="AS20" s="283" t="str">
        <f>'1.  LRAMVA Summary'!J53</f>
        <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f>'1.  LRAMVA Summary'!G54</f>
        <v>0</v>
      </c>
      <c r="AQ21" s="288">
        <f>'1.  LRAMVA Summary'!H54</f>
        <v>0</v>
      </c>
      <c r="AR21" s="288">
        <f>'1.  LRAMVA Summary'!I54</f>
        <v>0</v>
      </c>
      <c r="AS21" s="288">
        <f>'1.  LRAMVA Summary'!J54</f>
        <v>0</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customHeight="1" outlineLevel="1">
      <c r="A22" s="498">
        <v>1</v>
      </c>
      <c r="B22" s="291" t="s">
        <v>1</v>
      </c>
      <c r="C22" s="288" t="s">
        <v>25</v>
      </c>
      <c r="D22" s="292">
        <f>'7.  Persistence Report'!AQ28</f>
        <v>67825.52381669551</v>
      </c>
      <c r="E22" s="292">
        <f>'7.  Persistence Report'!AR28</f>
        <v>67825.52381669551</v>
      </c>
      <c r="F22" s="292">
        <f>'7.  Persistence Report'!AS28</f>
        <v>67825.52381669551</v>
      </c>
      <c r="G22" s="292">
        <f>'7.  Persistence Report'!AT28</f>
        <v>67623.304878497031</v>
      </c>
      <c r="H22" s="292">
        <f>'7.  Persistence Report'!AU28</f>
        <v>48325.214941736747</v>
      </c>
      <c r="I22" s="292">
        <f>'7.  Persistence Report'!AV28</f>
        <v>0</v>
      </c>
      <c r="J22" s="292">
        <f>'7.  Persistence Report'!AW28</f>
        <v>0</v>
      </c>
      <c r="K22" s="292">
        <f>'7.  Persistence Report'!AX28</f>
        <v>0</v>
      </c>
      <c r="L22" s="292">
        <f>'7.  Persistence Report'!AY28</f>
        <v>0</v>
      </c>
      <c r="M22" s="292">
        <f>'7.  Persistence Report'!AZ28</f>
        <v>0</v>
      </c>
      <c r="N22" s="292">
        <f>'7.  Persistence Report'!BA28</f>
        <v>0</v>
      </c>
      <c r="O22" s="292">
        <f>'7.  Persistence Report'!BB28</f>
        <v>0</v>
      </c>
      <c r="P22" s="292">
        <f>'7.  Persistence Report'!BC28</f>
        <v>0</v>
      </c>
      <c r="Q22" s="292">
        <f>'7.  Persistence Report'!BD28</f>
        <v>0</v>
      </c>
      <c r="R22" s="292">
        <f>'7.  Persistence Report'!BE28</f>
        <v>0</v>
      </c>
      <c r="S22" s="292">
        <f>'7.  Persistence Report'!BF28</f>
        <v>0</v>
      </c>
      <c r="T22" s="292">
        <f>'7.  Persistence Report'!BG28</f>
        <v>0</v>
      </c>
      <c r="U22" s="288"/>
      <c r="V22" s="292">
        <v>9.6486581159934879</v>
      </c>
      <c r="W22" s="292">
        <v>9.6486581159934879</v>
      </c>
      <c r="X22" s="292">
        <v>9.6486581159934879</v>
      </c>
      <c r="Y22" s="292">
        <v>9.4225267896019691</v>
      </c>
      <c r="Z22" s="292">
        <v>6.3537858912670284</v>
      </c>
      <c r="AA22" s="292">
        <v>0</v>
      </c>
      <c r="AB22" s="292">
        <v>0</v>
      </c>
      <c r="AC22" s="292">
        <v>0</v>
      </c>
      <c r="AD22" s="292">
        <v>0</v>
      </c>
      <c r="AE22" s="292">
        <v>0</v>
      </c>
      <c r="AF22" s="292">
        <v>0</v>
      </c>
      <c r="AG22" s="292">
        <v>0</v>
      </c>
      <c r="AH22" s="292">
        <v>0</v>
      </c>
      <c r="AI22" s="292">
        <v>0</v>
      </c>
      <c r="AJ22" s="292">
        <v>0</v>
      </c>
      <c r="AK22" s="292">
        <v>0</v>
      </c>
      <c r="AL22" s="292">
        <v>0</v>
      </c>
      <c r="AM22" s="406"/>
      <c r="AN22" s="406"/>
      <c r="AO22" s="406"/>
      <c r="AP22" s="406"/>
      <c r="AQ22" s="406"/>
      <c r="AR22" s="406"/>
      <c r="AS22" s="406"/>
      <c r="AT22" s="406"/>
      <c r="AU22" s="406"/>
      <c r="AV22" s="406"/>
      <c r="AW22" s="406"/>
      <c r="AX22" s="406"/>
      <c r="AY22" s="406"/>
      <c r="AZ22" s="406"/>
      <c r="BA22" s="293">
        <f>SUM(AM22:AZ22)</f>
        <v>0</v>
      </c>
    </row>
    <row r="23" spans="1:53" s="280" customFormat="1" ht="15"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outlineLevel="1">
      <c r="A25" s="498">
        <v>2</v>
      </c>
      <c r="B25" s="291" t="s">
        <v>2</v>
      </c>
      <c r="C25" s="288" t="s">
        <v>25</v>
      </c>
      <c r="D25" s="292">
        <f>'7.  Persistence Report'!AQ27</f>
        <v>1179.4237917478158</v>
      </c>
      <c r="E25" s="292">
        <f>'7.  Persistence Report'!AR27</f>
        <v>1179.4237917478158</v>
      </c>
      <c r="F25" s="292">
        <f>'7.  Persistence Report'!AS27</f>
        <v>1179.4237917478158</v>
      </c>
      <c r="G25" s="292">
        <f>'7.  Persistence Report'!AT27</f>
        <v>394.63550138826508</v>
      </c>
      <c r="H25" s="292">
        <f>'7.  Persistence Report'!AU27</f>
        <v>0</v>
      </c>
      <c r="I25" s="292">
        <f>'7.  Persistence Report'!AV27</f>
        <v>0</v>
      </c>
      <c r="J25" s="292">
        <f>'7.  Persistence Report'!AW27</f>
        <v>0</v>
      </c>
      <c r="K25" s="292">
        <f>'7.  Persistence Report'!AX27</f>
        <v>0</v>
      </c>
      <c r="L25" s="292">
        <f>'7.  Persistence Report'!AY27</f>
        <v>0</v>
      </c>
      <c r="M25" s="292">
        <f>'7.  Persistence Report'!AZ27</f>
        <v>0</v>
      </c>
      <c r="N25" s="292">
        <f>'7.  Persistence Report'!BA27</f>
        <v>0</v>
      </c>
      <c r="O25" s="292">
        <f>'7.  Persistence Report'!BB27</f>
        <v>0</v>
      </c>
      <c r="P25" s="292">
        <f>'7.  Persistence Report'!BC27</f>
        <v>0</v>
      </c>
      <c r="Q25" s="292">
        <f>'7.  Persistence Report'!BD27</f>
        <v>0</v>
      </c>
      <c r="R25" s="292">
        <f>'7.  Persistence Report'!BE27</f>
        <v>0</v>
      </c>
      <c r="S25" s="292">
        <f>'7.  Persistence Report'!BF27</f>
        <v>0</v>
      </c>
      <c r="T25" s="292">
        <f>'7.  Persistence Report'!BG27</f>
        <v>0</v>
      </c>
      <c r="U25" s="288"/>
      <c r="V25" s="292">
        <v>1.0989141385972014</v>
      </c>
      <c r="W25" s="292">
        <v>1.0989141385972014</v>
      </c>
      <c r="X25" s="292">
        <v>1.0989141385972014</v>
      </c>
      <c r="Y25" s="292">
        <v>0.22132463774958833</v>
      </c>
      <c r="Z25" s="292">
        <v>0</v>
      </c>
      <c r="AA25" s="292">
        <v>0</v>
      </c>
      <c r="AB25" s="292">
        <v>0</v>
      </c>
      <c r="AC25" s="292">
        <v>0</v>
      </c>
      <c r="AD25" s="292">
        <v>0</v>
      </c>
      <c r="AE25" s="292">
        <v>0</v>
      </c>
      <c r="AF25" s="292">
        <v>0</v>
      </c>
      <c r="AG25" s="292">
        <v>0</v>
      </c>
      <c r="AH25" s="292">
        <v>0</v>
      </c>
      <c r="AI25" s="292">
        <v>0</v>
      </c>
      <c r="AJ25" s="292">
        <v>0</v>
      </c>
      <c r="AK25" s="292">
        <v>0</v>
      </c>
      <c r="AL25" s="292">
        <v>0</v>
      </c>
      <c r="AM25" s="406"/>
      <c r="AN25" s="406"/>
      <c r="AO25" s="406"/>
      <c r="AP25" s="406"/>
      <c r="AQ25" s="406"/>
      <c r="AR25" s="406"/>
      <c r="AS25" s="406"/>
      <c r="AT25" s="406"/>
      <c r="AU25" s="406"/>
      <c r="AV25" s="406"/>
      <c r="AW25" s="406"/>
      <c r="AX25" s="406"/>
      <c r="AY25" s="406"/>
      <c r="AZ25" s="406"/>
      <c r="BA25" s="293">
        <f>SUM(AM25:AZ25)</f>
        <v>0</v>
      </c>
    </row>
    <row r="26" spans="1:53" s="280" customFormat="1" ht="15"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outlineLevel="1">
      <c r="A28" s="498">
        <v>3</v>
      </c>
      <c r="B28" s="291" t="s">
        <v>3</v>
      </c>
      <c r="C28" s="288" t="s">
        <v>25</v>
      </c>
      <c r="D28" s="292">
        <f>'7.  Persistence Report'!AQ31</f>
        <v>127172.63356929056</v>
      </c>
      <c r="E28" s="292">
        <f>'7.  Persistence Report'!AR31</f>
        <v>127172.63356929056</v>
      </c>
      <c r="F28" s="292">
        <f>'7.  Persistence Report'!AS31</f>
        <v>127172.63356929056</v>
      </c>
      <c r="G28" s="292">
        <f>'7.  Persistence Report'!AT31</f>
        <v>127172.63356929056</v>
      </c>
      <c r="H28" s="292">
        <f>'7.  Persistence Report'!AU31</f>
        <v>127172.63356929056</v>
      </c>
      <c r="I28" s="292">
        <f>'7.  Persistence Report'!AV31</f>
        <v>127172.63356929056</v>
      </c>
      <c r="J28" s="292">
        <f>'7.  Persistence Report'!AW31</f>
        <v>127172.63356929056</v>
      </c>
      <c r="K28" s="292">
        <f>'7.  Persistence Report'!AX31</f>
        <v>127172.63356929056</v>
      </c>
      <c r="L28" s="292">
        <f>'7.  Persistence Report'!AY31</f>
        <v>127172.63356929056</v>
      </c>
      <c r="M28" s="292">
        <f>'7.  Persistence Report'!AZ31</f>
        <v>127172.63356929056</v>
      </c>
      <c r="N28" s="292">
        <f>'7.  Persistence Report'!BA31</f>
        <v>127172.63356929056</v>
      </c>
      <c r="O28" s="292">
        <f>'7.  Persistence Report'!BB31</f>
        <v>127172.63356929056</v>
      </c>
      <c r="P28" s="292">
        <f>'7.  Persistence Report'!BC31</f>
        <v>127172.63356929056</v>
      </c>
      <c r="Q28" s="292">
        <f>'7.  Persistence Report'!BD31</f>
        <v>127172.63356929056</v>
      </c>
      <c r="R28" s="292">
        <f>'7.  Persistence Report'!BE31</f>
        <v>127172.63356929056</v>
      </c>
      <c r="S28" s="292">
        <f>'7.  Persistence Report'!BF31</f>
        <v>127172.63356929056</v>
      </c>
      <c r="T28" s="292">
        <f>'7.  Persistence Report'!BG31</f>
        <v>127172.63356929056</v>
      </c>
      <c r="U28" s="288"/>
      <c r="V28" s="292">
        <v>71.606686463603651</v>
      </c>
      <c r="W28" s="292">
        <v>71.606686463603651</v>
      </c>
      <c r="X28" s="292">
        <v>71.606686463603651</v>
      </c>
      <c r="Y28" s="292">
        <v>71.606686463603651</v>
      </c>
      <c r="Z28" s="292">
        <v>71.606686463603651</v>
      </c>
      <c r="AA28" s="292">
        <v>71.606686463603651</v>
      </c>
      <c r="AB28" s="292">
        <v>71.606686463603651</v>
      </c>
      <c r="AC28" s="292">
        <v>71.606686463603651</v>
      </c>
      <c r="AD28" s="292">
        <v>71.606686463603651</v>
      </c>
      <c r="AE28" s="292">
        <v>71.606686463603651</v>
      </c>
      <c r="AF28" s="292">
        <f>'7.  Persistence Report'!V31</f>
        <v>71.606686463603651</v>
      </c>
      <c r="AG28" s="292">
        <f>'7.  Persistence Report'!W31</f>
        <v>71.606686463603651</v>
      </c>
      <c r="AH28" s="292">
        <f>'7.  Persistence Report'!X31</f>
        <v>71.606686463603651</v>
      </c>
      <c r="AI28" s="292">
        <f>'7.  Persistence Report'!Y31</f>
        <v>71.606686463603651</v>
      </c>
      <c r="AJ28" s="292">
        <f>'7.  Persistence Report'!Z31</f>
        <v>71.606686463603651</v>
      </c>
      <c r="AK28" s="292">
        <f>'7.  Persistence Report'!AA31</f>
        <v>71.606686463603651</v>
      </c>
      <c r="AL28" s="292">
        <f>'7.  Persistence Report'!AB31</f>
        <v>71.606686463603651</v>
      </c>
      <c r="AM28" s="406"/>
      <c r="AN28" s="406"/>
      <c r="AO28" s="406"/>
      <c r="AP28" s="406"/>
      <c r="AQ28" s="406"/>
      <c r="AR28" s="406"/>
      <c r="AS28" s="406"/>
      <c r="AT28" s="406"/>
      <c r="AU28" s="406"/>
      <c r="AV28" s="406"/>
      <c r="AW28" s="406"/>
      <c r="AX28" s="406"/>
      <c r="AY28" s="406"/>
      <c r="AZ28" s="406"/>
      <c r="BA28" s="293">
        <f>SUM(AM28:AZ28)</f>
        <v>0</v>
      </c>
    </row>
    <row r="29" spans="1:53" s="280" customFormat="1" ht="15" outlineLevel="1">
      <c r="A29" s="498"/>
      <c r="B29" s="291" t="s">
        <v>214</v>
      </c>
      <c r="C29" s="288" t="s">
        <v>163</v>
      </c>
      <c r="D29" s="292">
        <f>'7.  Persistence Report'!AQ53</f>
        <v>-19860.510089357191</v>
      </c>
      <c r="E29" s="292">
        <f>'7.  Persistence Report'!AR53</f>
        <v>-19860.510089357191</v>
      </c>
      <c r="F29" s="292">
        <f>'7.  Persistence Report'!AS53</f>
        <v>-19860.510089357191</v>
      </c>
      <c r="G29" s="292">
        <f>'7.  Persistence Report'!AT53</f>
        <v>-19860.510089357191</v>
      </c>
      <c r="H29" s="292">
        <f>'7.  Persistence Report'!AU53</f>
        <v>-19860.510089357191</v>
      </c>
      <c r="I29" s="292">
        <f>'7.  Persistence Report'!AV53</f>
        <v>-19860.510089357191</v>
      </c>
      <c r="J29" s="292">
        <f>'7.  Persistence Report'!AW53</f>
        <v>-19860.510089357191</v>
      </c>
      <c r="K29" s="292">
        <f>'7.  Persistence Report'!AX53</f>
        <v>-19860.510089357191</v>
      </c>
      <c r="L29" s="292">
        <f>'7.  Persistence Report'!AY53</f>
        <v>-19860.510089357191</v>
      </c>
      <c r="M29" s="292">
        <f>'7.  Persistence Report'!AZ53</f>
        <v>-19860.510089357191</v>
      </c>
      <c r="N29" s="292">
        <f>'7.  Persistence Report'!BA53</f>
        <v>-19860.510089357191</v>
      </c>
      <c r="O29" s="292">
        <f>'7.  Persistence Report'!BB53</f>
        <v>-19860.510089357191</v>
      </c>
      <c r="P29" s="292">
        <f>'7.  Persistence Report'!BC53</f>
        <v>-19860.510089357191</v>
      </c>
      <c r="Q29" s="292">
        <f>'7.  Persistence Report'!BD53</f>
        <v>-19860.510089357191</v>
      </c>
      <c r="R29" s="292">
        <f>'7.  Persistence Report'!BE53</f>
        <v>-19860.510089357191</v>
      </c>
      <c r="S29" s="292">
        <f>'7.  Persistence Report'!BF53</f>
        <v>-19860.510089357191</v>
      </c>
      <c r="T29" s="292">
        <f>'7.  Persistence Report'!BG53</f>
        <v>-19860.510089357191</v>
      </c>
      <c r="U29" s="464"/>
      <c r="V29" s="292">
        <v>-10.942016877649834</v>
      </c>
      <c r="W29" s="292">
        <v>-10.942016877649834</v>
      </c>
      <c r="X29" s="292">
        <v>-10.942016877649834</v>
      </c>
      <c r="Y29" s="292">
        <v>-10.942016877649834</v>
      </c>
      <c r="Z29" s="292">
        <v>-10.942016877649834</v>
      </c>
      <c r="AA29" s="292">
        <v>-10.942016877649834</v>
      </c>
      <c r="AB29" s="292">
        <v>-10.942016877649834</v>
      </c>
      <c r="AC29" s="292">
        <v>-10.942016877649834</v>
      </c>
      <c r="AD29" s="292">
        <v>-10.942016877649834</v>
      </c>
      <c r="AE29" s="292">
        <f>'7.  Persistence Report'!U53</f>
        <v>-10.942016877649834</v>
      </c>
      <c r="AF29" s="292">
        <f>'7.  Persistence Report'!V53</f>
        <v>-10.942016877649834</v>
      </c>
      <c r="AG29" s="292">
        <f>'7.  Persistence Report'!W53</f>
        <v>-10.942016877649834</v>
      </c>
      <c r="AH29" s="292">
        <f>'7.  Persistence Report'!X53</f>
        <v>-10.942016877649834</v>
      </c>
      <c r="AI29" s="292">
        <f>'7.  Persistence Report'!Y53</f>
        <v>-10.942016877649834</v>
      </c>
      <c r="AJ29" s="292">
        <f>'7.  Persistence Report'!Z53</f>
        <v>-10.942016877649834</v>
      </c>
      <c r="AK29" s="292">
        <f>'7.  Persistence Report'!AA53</f>
        <v>-10.942016877649834</v>
      </c>
      <c r="AL29" s="292">
        <f>'7.  Persistence Report'!AB53</f>
        <v>-10.942016877649834</v>
      </c>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v>4.0322351162715729E-2</v>
      </c>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outlineLevel="1">
      <c r="A31" s="498">
        <v>4</v>
      </c>
      <c r="B31" s="291" t="s">
        <v>4</v>
      </c>
      <c r="C31" s="288" t="s">
        <v>25</v>
      </c>
      <c r="D31" s="292">
        <f>'7.  Persistence Report'!AQ30</f>
        <v>42622.492232442448</v>
      </c>
      <c r="E31" s="292">
        <f>'7.  Persistence Report'!AR30</f>
        <v>42622.492232442448</v>
      </c>
      <c r="F31" s="292">
        <f>'7.  Persistence Report'!AS30</f>
        <v>42622.492232442448</v>
      </c>
      <c r="G31" s="292">
        <f>'7.  Persistence Report'!AT30</f>
        <v>42622.492232442448</v>
      </c>
      <c r="H31" s="292">
        <f>'7.  Persistence Report'!AU30</f>
        <v>39227.876390293124</v>
      </c>
      <c r="I31" s="292">
        <f>'7.  Persistence Report'!AV30</f>
        <v>35519.40157396737</v>
      </c>
      <c r="J31" s="292">
        <f>'7.  Persistence Report'!AW30</f>
        <v>27802.033308289963</v>
      </c>
      <c r="K31" s="292">
        <f>'7.  Persistence Report'!AX30</f>
        <v>27623.185137852928</v>
      </c>
      <c r="L31" s="292">
        <f>'7.  Persistence Report'!AY30</f>
        <v>34726.275796328016</v>
      </c>
      <c r="M31" s="292">
        <f>'7.  Persistence Report'!AZ30</f>
        <v>13407.016952416385</v>
      </c>
      <c r="N31" s="292">
        <f>'7.  Persistence Report'!BA30</f>
        <v>4497.3606650726815</v>
      </c>
      <c r="O31" s="292">
        <f>'7.  Persistence Report'!BB30</f>
        <v>3478.6739943084085</v>
      </c>
      <c r="P31" s="292">
        <f>'7.  Persistence Report'!BC30</f>
        <v>3478.6739943084085</v>
      </c>
      <c r="Q31" s="292">
        <f>'7.  Persistence Report'!BD30</f>
        <v>3214.2933383696827</v>
      </c>
      <c r="R31" s="292">
        <f>'7.  Persistence Report'!BE30</f>
        <v>3214.2933383696827</v>
      </c>
      <c r="S31" s="292">
        <f>'7.  Persistence Report'!BF30</f>
        <v>3124.2951295851562</v>
      </c>
      <c r="T31" s="292">
        <f>'7.  Persistence Report'!BG30</f>
        <v>0</v>
      </c>
      <c r="U31" s="288"/>
      <c r="V31" s="292">
        <v>2.6149429895522425</v>
      </c>
      <c r="W31" s="292">
        <v>2.6149429895522425</v>
      </c>
      <c r="X31" s="292">
        <v>2.6149429895522425</v>
      </c>
      <c r="Y31" s="292">
        <v>2.6149429895522425</v>
      </c>
      <c r="Z31" s="292">
        <v>2.457762261594401</v>
      </c>
      <c r="AA31" s="292">
        <v>2.2860489372158939</v>
      </c>
      <c r="AB31" s="292">
        <v>1.9287120194838765</v>
      </c>
      <c r="AC31" s="292">
        <v>1.9082955616714294</v>
      </c>
      <c r="AD31" s="292">
        <v>2.2371896140077774</v>
      </c>
      <c r="AE31" s="292">
        <f>'7.  Persistence Report'!U30</f>
        <v>1.2500450355255228</v>
      </c>
      <c r="AF31" s="292">
        <f>'7.  Persistence Report'!V30</f>
        <v>0.15532350975644457</v>
      </c>
      <c r="AG31" s="292">
        <f>'7.  Persistence Report'!W30</f>
        <v>0.15519989989412636</v>
      </c>
      <c r="AH31" s="292">
        <f>'7.  Persistence Report'!X30</f>
        <v>0.15519989989412636</v>
      </c>
      <c r="AI31" s="292">
        <f>'7.  Persistence Report'!Y30</f>
        <v>0.15231946640353805</v>
      </c>
      <c r="AJ31" s="292">
        <f>'7.  Persistence Report'!Z30</f>
        <v>0.15231946640353805</v>
      </c>
      <c r="AK31" s="292">
        <f>'7.  Persistence Report'!AA30</f>
        <v>0.1446640814921796</v>
      </c>
      <c r="AL31" s="292">
        <f>'7.  Persistence Report'!AB30</f>
        <v>0</v>
      </c>
      <c r="AM31" s="406"/>
      <c r="AN31" s="406"/>
      <c r="AO31" s="406"/>
      <c r="AP31" s="406"/>
      <c r="AQ31" s="406"/>
      <c r="AR31" s="406"/>
      <c r="AS31" s="406"/>
      <c r="AT31" s="406"/>
      <c r="AU31" s="406"/>
      <c r="AV31" s="406"/>
      <c r="AW31" s="406"/>
      <c r="AX31" s="406"/>
      <c r="AY31" s="406"/>
      <c r="AZ31" s="406"/>
      <c r="BA31" s="293">
        <f>SUM(AM31:AZ31)</f>
        <v>0</v>
      </c>
    </row>
    <row r="32" spans="1:53" s="280" customFormat="1" ht="15" outlineLevel="1">
      <c r="A32" s="498"/>
      <c r="B32" s="291" t="s">
        <v>214</v>
      </c>
      <c r="C32" s="288" t="s">
        <v>163</v>
      </c>
      <c r="D32" s="860">
        <f>'7.  Persistence Report'!AQ55</f>
        <v>628.27165709389078</v>
      </c>
      <c r="E32" s="860">
        <f>'7.  Persistence Report'!AR55</f>
        <v>628.27165709389078</v>
      </c>
      <c r="F32" s="860">
        <f>'7.  Persistence Report'!AS55</f>
        <v>628.27165709389078</v>
      </c>
      <c r="G32" s="860">
        <f>'7.  Persistence Report'!AT55</f>
        <v>628.27165709389078</v>
      </c>
      <c r="H32" s="860">
        <f>'7.  Persistence Report'!AU55</f>
        <v>628.27165709389078</v>
      </c>
      <c r="I32" s="860">
        <f>'7.  Persistence Report'!AV55</f>
        <v>574.03973704249211</v>
      </c>
      <c r="J32" s="860">
        <f>'7.  Persistence Report'!AW55</f>
        <v>352.16841624123106</v>
      </c>
      <c r="K32" s="860">
        <f>'7.  Persistence Report'!AX55</f>
        <v>351.68893052960357</v>
      </c>
      <c r="L32" s="860">
        <f>'7.  Persistence Report'!AY55</f>
        <v>351.68893052960357</v>
      </c>
      <c r="M32" s="860">
        <f>'7.  Persistence Report'!AZ55</f>
        <v>124.57336508120605</v>
      </c>
      <c r="N32" s="860">
        <f>'7.  Persistence Report'!BA55</f>
        <v>56.262467494671313</v>
      </c>
      <c r="O32" s="860">
        <f>'7.  Persistence Report'!BB55</f>
        <v>40.936680813168202</v>
      </c>
      <c r="P32" s="860">
        <f>'7.  Persistence Report'!BC55</f>
        <v>40.936680813168202</v>
      </c>
      <c r="Q32" s="860">
        <f>'7.  Persistence Report'!BD55</f>
        <v>36.73958086120841</v>
      </c>
      <c r="R32" s="860">
        <f>'7.  Persistence Report'!BE55</f>
        <v>36.73958086120841</v>
      </c>
      <c r="S32" s="860">
        <f>'7.  Persistence Report'!BF55</f>
        <v>36.370735743239038</v>
      </c>
      <c r="T32" s="860">
        <f>'7.  Persistence Report'!BG55</f>
        <v>0</v>
      </c>
      <c r="U32" s="464"/>
      <c r="V32" s="860">
        <v>3.6692732632003212E-2</v>
      </c>
      <c r="W32" s="292">
        <v>3.6692732632003212E-2</v>
      </c>
      <c r="X32" s="292">
        <v>3.6692732632003212E-2</v>
      </c>
      <c r="Y32" s="292">
        <v>3.6692732632003212E-2</v>
      </c>
      <c r="Z32" s="292">
        <v>3.6692732632003212E-2</v>
      </c>
      <c r="AA32" s="292">
        <v>3.4181634743874242E-2</v>
      </c>
      <c r="AB32" s="292">
        <v>2.3908338047530155E-2</v>
      </c>
      <c r="AC32" s="292">
        <v>2.3853602235700537E-2</v>
      </c>
      <c r="AD32" s="292">
        <v>2.3853602235700537E-2</v>
      </c>
      <c r="AE32" s="860">
        <v>1.3337481541132224E-2</v>
      </c>
      <c r="AF32" s="860">
        <v>1.3337481541132224E-2</v>
      </c>
      <c r="AG32" s="860">
        <v>1.3337481541132224E-2</v>
      </c>
      <c r="AH32" s="860">
        <v>1.3337481541132224E-2</v>
      </c>
      <c r="AI32" s="860">
        <v>1.3337481541132224E-2</v>
      </c>
      <c r="AJ32" s="860">
        <v>1.3337481541132224E-2</v>
      </c>
      <c r="AK32" s="860">
        <v>1.3337481541132224E-2</v>
      </c>
      <c r="AL32" s="860">
        <v>1.3337481541132224E-2</v>
      </c>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outlineLevel="1">
      <c r="A34" s="498">
        <v>5</v>
      </c>
      <c r="B34" s="291" t="s">
        <v>5</v>
      </c>
      <c r="C34" s="288" t="s">
        <v>25</v>
      </c>
      <c r="D34" s="292">
        <f>'7.  Persistence Report'!AQ29</f>
        <v>66979.755117844819</v>
      </c>
      <c r="E34" s="292">
        <f>'7.  Persistence Report'!AR29</f>
        <v>66979.755117844819</v>
      </c>
      <c r="F34" s="292">
        <f>'7.  Persistence Report'!AS29</f>
        <v>66979.755117844819</v>
      </c>
      <c r="G34" s="292">
        <f>'7.  Persistence Report'!AT29</f>
        <v>66979.755117844819</v>
      </c>
      <c r="H34" s="292">
        <f>'7.  Persistence Report'!AU29</f>
        <v>61214.563466114676</v>
      </c>
      <c r="I34" s="292">
        <f>'7.  Persistence Report'!AV29</f>
        <v>54916.33443346047</v>
      </c>
      <c r="J34" s="292">
        <f>'7.  Persistence Report'!AW29</f>
        <v>41403.415333894023</v>
      </c>
      <c r="K34" s="292">
        <f>'7.  Persistence Report'!AX29</f>
        <v>41252.377334731376</v>
      </c>
      <c r="L34" s="292">
        <f>'7.  Persistence Report'!AY29</f>
        <v>53315.798019115733</v>
      </c>
      <c r="M34" s="292">
        <f>'7.  Persistence Report'!AZ29</f>
        <v>17108.574927217196</v>
      </c>
      <c r="N34" s="292">
        <f>'7.  Persistence Report'!BA29</f>
        <v>6160.2443299863835</v>
      </c>
      <c r="O34" s="292">
        <f>'7.  Persistence Report'!BB29</f>
        <v>5422.6908459390206</v>
      </c>
      <c r="P34" s="292">
        <f>'7.  Persistence Report'!BC29</f>
        <v>5422.6908459390206</v>
      </c>
      <c r="Q34" s="292">
        <f>'7.  Persistence Report'!BD29</f>
        <v>4004.8849518888974</v>
      </c>
      <c r="R34" s="292">
        <f>'7.  Persistence Report'!BE29</f>
        <v>4004.8849518888974</v>
      </c>
      <c r="S34" s="292">
        <f>'7.  Persistence Report'!BF29</f>
        <v>3638.8676464906257</v>
      </c>
      <c r="T34" s="292">
        <f>'7.  Persistence Report'!BG29</f>
        <v>0</v>
      </c>
      <c r="U34" s="288"/>
      <c r="V34" s="292">
        <v>3.8324155493702978</v>
      </c>
      <c r="W34" s="292">
        <v>3.8324155493702978</v>
      </c>
      <c r="X34" s="292">
        <v>3.8324155493702978</v>
      </c>
      <c r="Y34" s="292">
        <v>3.8324155493702978</v>
      </c>
      <c r="Z34" s="292">
        <v>3.5654701679860934</v>
      </c>
      <c r="AA34" s="292">
        <v>3.2738435833499353</v>
      </c>
      <c r="AB34" s="292">
        <v>2.6481555645370412</v>
      </c>
      <c r="AC34" s="292">
        <v>2.6309137838107119</v>
      </c>
      <c r="AD34" s="292">
        <v>3.1894857498310745</v>
      </c>
      <c r="AE34" s="292">
        <f>'7.  Persistence Report'!U29</f>
        <v>1.5129845056392617</v>
      </c>
      <c r="AF34" s="292">
        <f>'7.  Persistence Report'!V29</f>
        <v>0.21516082253606195</v>
      </c>
      <c r="AG34" s="292">
        <f>'7.  Persistence Report'!W29</f>
        <v>0.2150713260429479</v>
      </c>
      <c r="AH34" s="292">
        <f>'7.  Persistence Report'!X29</f>
        <v>0.2150713260429479</v>
      </c>
      <c r="AI34" s="292">
        <f>'7.  Persistence Report'!Y29</f>
        <v>0.19962429734156681</v>
      </c>
      <c r="AJ34" s="292">
        <f>'7.  Persistence Report'!Z29</f>
        <v>0.19962429734156681</v>
      </c>
      <c r="AK34" s="292">
        <f>'7.  Persistence Report'!AA29</f>
        <v>0.16849030706682078</v>
      </c>
      <c r="AL34" s="292">
        <f>'7.  Persistence Report'!AB29</f>
        <v>0</v>
      </c>
      <c r="AM34" s="406"/>
      <c r="AN34" s="406"/>
      <c r="AO34" s="406"/>
      <c r="AP34" s="406"/>
      <c r="AQ34" s="406"/>
      <c r="AR34" s="406"/>
      <c r="AS34" s="406"/>
      <c r="AT34" s="406"/>
      <c r="AU34" s="406"/>
      <c r="AV34" s="406"/>
      <c r="AW34" s="406"/>
      <c r="AX34" s="406"/>
      <c r="AY34" s="406"/>
      <c r="AZ34" s="406"/>
      <c r="BA34" s="293">
        <f>SUM(AM34:AZ34)</f>
        <v>0</v>
      </c>
    </row>
    <row r="35" spans="1:53" s="280" customFormat="1" ht="15" outlineLevel="1">
      <c r="A35" s="498"/>
      <c r="B35" s="291" t="s">
        <v>214</v>
      </c>
      <c r="C35" s="288" t="s">
        <v>163</v>
      </c>
      <c r="D35" s="292">
        <f>'7.  Persistence Report'!AQ54</f>
        <v>4976.3721382382209</v>
      </c>
      <c r="E35" s="292">
        <f>'7.  Persistence Report'!AR54</f>
        <v>4976.3721382382209</v>
      </c>
      <c r="F35" s="292">
        <f>'7.  Persistence Report'!AS54</f>
        <v>4976.3721382382209</v>
      </c>
      <c r="G35" s="292">
        <f>'7.  Persistence Report'!AT54</f>
        <v>4976.3721382382209</v>
      </c>
      <c r="H35" s="292">
        <f>'7.  Persistence Report'!AU54</f>
        <v>4976.3721382382209</v>
      </c>
      <c r="I35" s="292">
        <f>'7.  Persistence Report'!AV54</f>
        <v>4522.0958662257417</v>
      </c>
      <c r="J35" s="292">
        <f>'7.  Persistence Report'!AW54</f>
        <v>2441.4305179176195</v>
      </c>
      <c r="K35" s="292">
        <f>'7.  Persistence Report'!AX54</f>
        <v>2440.9331381570596</v>
      </c>
      <c r="L35" s="292">
        <f>'7.  Persistence Report'!AY54</f>
        <v>2440.9331381570596</v>
      </c>
      <c r="M35" s="292">
        <f>'7.  Persistence Report'!AZ54</f>
        <v>538.48874212385067</v>
      </c>
      <c r="N35" s="292">
        <f>'7.  Persistence Report'!BA54</f>
        <v>452.39051724791392</v>
      </c>
      <c r="O35" s="292">
        <f>'7.  Persistence Report'!BB54</f>
        <v>415.43108095287459</v>
      </c>
      <c r="P35" s="292">
        <f>'7.  Persistence Report'!BC54</f>
        <v>415.43108095287459</v>
      </c>
      <c r="Q35" s="292">
        <f>'7.  Persistence Report'!BD54</f>
        <v>344.74635239972673</v>
      </c>
      <c r="R35" s="292">
        <f>'7.  Persistence Report'!BE54</f>
        <v>344.74635239972673</v>
      </c>
      <c r="S35" s="292">
        <f>'7.  Persistence Report'!BF54</f>
        <v>344.33180046818165</v>
      </c>
      <c r="T35" s="292">
        <f>'7.  Persistence Report'!BG54</f>
        <v>0</v>
      </c>
      <c r="U35" s="464"/>
      <c r="V35" s="860">
        <v>0.24584319297710769</v>
      </c>
      <c r="W35" s="292">
        <v>0.24584319297710769</v>
      </c>
      <c r="X35" s="292">
        <v>0.24584319297710769</v>
      </c>
      <c r="Y35" s="292">
        <v>0.24584319297710769</v>
      </c>
      <c r="Z35" s="292">
        <v>0.24584319297710769</v>
      </c>
      <c r="AA35" s="292">
        <v>0.22480886142114398</v>
      </c>
      <c r="AB35" s="292">
        <v>0.12846791761742365</v>
      </c>
      <c r="AC35" s="292">
        <v>0.12841113910594426</v>
      </c>
      <c r="AD35" s="292">
        <v>0.12841113910594426</v>
      </c>
      <c r="AE35" s="292">
        <v>0.12841113910594426</v>
      </c>
      <c r="AF35" s="292">
        <v>0.12841113910594426</v>
      </c>
      <c r="AG35" s="292">
        <v>0.12841113910594426</v>
      </c>
      <c r="AH35" s="292">
        <v>0.12841113910594426</v>
      </c>
      <c r="AI35" s="292">
        <v>0.12841113910594426</v>
      </c>
      <c r="AJ35" s="292">
        <v>0.12841113910594426</v>
      </c>
      <c r="AK35" s="292">
        <v>0.12841113910594426</v>
      </c>
      <c r="AL35" s="292">
        <v>0.12841113910594426</v>
      </c>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outlineLevel="1">
      <c r="A43" s="498">
        <v>8</v>
      </c>
      <c r="B43" s="291" t="s">
        <v>482</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outlineLevel="1">
      <c r="A50" s="498">
        <v>10</v>
      </c>
      <c r="B50" s="307" t="s">
        <v>22</v>
      </c>
      <c r="C50" s="288" t="s">
        <v>25</v>
      </c>
      <c r="D50" s="292">
        <v>33991.755665595745</v>
      </c>
      <c r="E50" s="292">
        <v>33991.755665595745</v>
      </c>
      <c r="F50" s="292">
        <v>33991.755665595745</v>
      </c>
      <c r="G50" s="292">
        <v>33991.755665595745</v>
      </c>
      <c r="H50" s="292">
        <v>33991.755665595745</v>
      </c>
      <c r="I50" s="292">
        <v>33991.755665595745</v>
      </c>
      <c r="J50" s="292">
        <v>33991.755665595745</v>
      </c>
      <c r="K50" s="292">
        <v>33991.755665595745</v>
      </c>
      <c r="L50" s="292">
        <v>33991.755665595745</v>
      </c>
      <c r="M50" s="292">
        <f>'7.  Persistence Report'!AZ37</f>
        <v>33991.755665595745</v>
      </c>
      <c r="N50" s="292">
        <f>'7.  Persistence Report'!BA37</f>
        <v>33991.755665595745</v>
      </c>
      <c r="O50" s="292">
        <f>'7.  Persistence Report'!BB37</f>
        <v>0</v>
      </c>
      <c r="P50" s="292">
        <f>'7.  Persistence Report'!BC37</f>
        <v>0</v>
      </c>
      <c r="Q50" s="292">
        <f>'7.  Persistence Report'!BD37</f>
        <v>0</v>
      </c>
      <c r="R50" s="292">
        <f>'7.  Persistence Report'!BE37</f>
        <v>0</v>
      </c>
      <c r="S50" s="292">
        <f>'7.  Persistence Report'!BF37</f>
        <v>0</v>
      </c>
      <c r="T50" s="292">
        <f>'7.  Persistence Report'!BG37</f>
        <v>0</v>
      </c>
      <c r="U50" s="292">
        <v>12</v>
      </c>
      <c r="V50" s="292">
        <v>0</v>
      </c>
      <c r="W50" s="292">
        <v>0</v>
      </c>
      <c r="X50" s="292">
        <v>0</v>
      </c>
      <c r="Y50" s="292">
        <v>0</v>
      </c>
      <c r="Z50" s="292">
        <v>0</v>
      </c>
      <c r="AA50" s="292">
        <v>0</v>
      </c>
      <c r="AB50" s="292">
        <v>0</v>
      </c>
      <c r="AC50" s="292">
        <v>0</v>
      </c>
      <c r="AD50" s="292">
        <v>0</v>
      </c>
      <c r="AE50" s="292">
        <f>'7.  Persistence Report'!U37</f>
        <v>0</v>
      </c>
      <c r="AF50" s="292">
        <f>'7.  Persistence Report'!V37</f>
        <v>0</v>
      </c>
      <c r="AG50" s="292">
        <f>'7.  Persistence Report'!W37</f>
        <v>0</v>
      </c>
      <c r="AH50" s="292">
        <f>'7.  Persistence Report'!X37</f>
        <v>0</v>
      </c>
      <c r="AI50" s="292">
        <f>'7.  Persistence Report'!Y37</f>
        <v>0</v>
      </c>
      <c r="AJ50" s="292">
        <f>'7.  Persistence Report'!Z37</f>
        <v>0</v>
      </c>
      <c r="AK50" s="292">
        <f>'7.  Persistence Report'!AA37</f>
        <v>0</v>
      </c>
      <c r="AL50" s="292">
        <f>'7.  Persistence Report'!AB37</f>
        <v>0</v>
      </c>
      <c r="AM50" s="411"/>
      <c r="AN50" s="411"/>
      <c r="AO50" s="411"/>
      <c r="AP50" s="411"/>
      <c r="AQ50" s="411"/>
      <c r="AR50" s="411"/>
      <c r="AS50" s="411"/>
      <c r="AT50" s="411"/>
      <c r="AU50" s="411"/>
      <c r="AV50" s="411"/>
      <c r="AW50" s="411"/>
      <c r="AX50" s="411"/>
      <c r="AY50" s="411"/>
      <c r="AZ50" s="411"/>
      <c r="BA50" s="293">
        <f>SUM(AM50:AZ50)</f>
        <v>0</v>
      </c>
    </row>
    <row r="51" spans="1:56" s="280" customFormat="1" ht="15"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outlineLevel="1">
      <c r="A53" s="498">
        <v>11</v>
      </c>
      <c r="B53" s="311" t="s">
        <v>21</v>
      </c>
      <c r="C53" s="288" t="s">
        <v>25</v>
      </c>
      <c r="D53" s="292">
        <v>79311.697156286915</v>
      </c>
      <c r="E53" s="292">
        <v>79311.697156286915</v>
      </c>
      <c r="F53" s="292">
        <v>79311.697156286915</v>
      </c>
      <c r="G53" s="292">
        <v>60355.595475884329</v>
      </c>
      <c r="H53" s="292">
        <v>60355.595475884329</v>
      </c>
      <c r="I53" s="292">
        <v>60214.927627941375</v>
      </c>
      <c r="J53" s="292">
        <v>11372.17952023955</v>
      </c>
      <c r="K53" s="292">
        <v>11066.022630157735</v>
      </c>
      <c r="L53" s="292">
        <v>11066.022630157735</v>
      </c>
      <c r="M53" s="292">
        <f>'7.  Persistence Report'!AZ36</f>
        <v>11066.022630157735</v>
      </c>
      <c r="N53" s="292">
        <f>'7.  Persistence Report'!BA36</f>
        <v>10656.913999411121</v>
      </c>
      <c r="O53" s="292">
        <f>'7.  Persistence Report'!BB36</f>
        <v>10656.913999411121</v>
      </c>
      <c r="P53" s="292">
        <f>'7.  Persistence Report'!BC36</f>
        <v>518.90998318951426</v>
      </c>
      <c r="Q53" s="292">
        <f>'7.  Persistence Report'!BD36</f>
        <v>518.90998318951426</v>
      </c>
      <c r="R53" s="292">
        <f>'7.  Persistence Report'!BE36</f>
        <v>518.90998318951426</v>
      </c>
      <c r="S53" s="292">
        <f>'7.  Persistence Report'!BF36</f>
        <v>0</v>
      </c>
      <c r="T53" s="292">
        <f>'7.  Persistence Report'!BG36</f>
        <v>0</v>
      </c>
      <c r="U53" s="292">
        <v>12</v>
      </c>
      <c r="V53" s="292">
        <v>31.639357056624537</v>
      </c>
      <c r="W53" s="292">
        <v>31.639357056624537</v>
      </c>
      <c r="X53" s="292">
        <v>31.639357056624537</v>
      </c>
      <c r="Y53" s="292">
        <v>24.694160438244545</v>
      </c>
      <c r="Z53" s="292">
        <v>24.694160438244545</v>
      </c>
      <c r="AA53" s="292">
        <v>24.636552636167735</v>
      </c>
      <c r="AB53" s="292">
        <v>5.1685720023312207</v>
      </c>
      <c r="AC53" s="292">
        <v>4.7607087636274192</v>
      </c>
      <c r="AD53" s="292">
        <v>4.7607087636274192</v>
      </c>
      <c r="AE53" s="292">
        <v>0</v>
      </c>
      <c r="AF53" s="292">
        <v>0</v>
      </c>
      <c r="AG53" s="292">
        <v>0</v>
      </c>
      <c r="AH53" s="292">
        <v>0</v>
      </c>
      <c r="AI53" s="292">
        <v>0</v>
      </c>
      <c r="AJ53" s="292">
        <v>0</v>
      </c>
      <c r="AK53" s="292">
        <v>0</v>
      </c>
      <c r="AL53" s="292">
        <v>0</v>
      </c>
      <c r="AM53" s="411"/>
      <c r="AN53" s="411"/>
      <c r="AO53" s="411"/>
      <c r="AP53" s="411"/>
      <c r="AQ53" s="411"/>
      <c r="AR53" s="411"/>
      <c r="AS53" s="411"/>
      <c r="AT53" s="411"/>
      <c r="AU53" s="411"/>
      <c r="AV53" s="411"/>
      <c r="AW53" s="411"/>
      <c r="AX53" s="411"/>
      <c r="AY53" s="411"/>
      <c r="AZ53" s="411"/>
      <c r="BA53" s="293">
        <f>SUM(AM53:AZ53)</f>
        <v>0</v>
      </c>
    </row>
    <row r="54" spans="1:56" s="280" customFormat="1" ht="15"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outlineLevel="1">
      <c r="A65" s="498">
        <v>15</v>
      </c>
      <c r="B65" s="311" t="s">
        <v>483</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outlineLevel="1">
      <c r="A68" s="498">
        <v>16</v>
      </c>
      <c r="B68" s="311" t="s">
        <v>484</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outlineLevel="1">
      <c r="A94" s="499"/>
      <c r="B94" s="285" t="s">
        <v>485</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outlineLevel="1">
      <c r="A102" s="498">
        <v>26</v>
      </c>
      <c r="B102" s="318" t="s">
        <v>16</v>
      </c>
      <c r="C102" s="288" t="s">
        <v>25</v>
      </c>
      <c r="D102" s="292">
        <v>511483.47684033611</v>
      </c>
      <c r="E102" s="292">
        <v>511483.47684033611</v>
      </c>
      <c r="F102" s="292">
        <v>511483.47684033611</v>
      </c>
      <c r="G102" s="292">
        <v>511483.47684033611</v>
      </c>
      <c r="H102" s="292">
        <v>511483.47684033611</v>
      </c>
      <c r="I102" s="292">
        <v>511483.47684033611</v>
      </c>
      <c r="J102" s="292">
        <v>511483.47684033611</v>
      </c>
      <c r="K102" s="292">
        <v>511483.47684033611</v>
      </c>
      <c r="L102" s="292">
        <v>511483.47684033611</v>
      </c>
      <c r="M102" s="292">
        <f>'7.  Persistence Report'!AZ39</f>
        <v>511483.47684033611</v>
      </c>
      <c r="N102" s="292">
        <f>'7.  Persistence Report'!BA39</f>
        <v>511483.47684033611</v>
      </c>
      <c r="O102" s="292">
        <f>'7.  Persistence Report'!BB39</f>
        <v>511483.47684033611</v>
      </c>
      <c r="P102" s="292">
        <f>'7.  Persistence Report'!BC39</f>
        <v>511483.47684033611</v>
      </c>
      <c r="Q102" s="292">
        <f>'7.  Persistence Report'!BD39</f>
        <v>0</v>
      </c>
      <c r="R102" s="292">
        <f>'7.  Persistence Report'!BE39</f>
        <v>0</v>
      </c>
      <c r="S102" s="292">
        <f>'7.  Persistence Report'!BF39</f>
        <v>0</v>
      </c>
      <c r="T102" s="292">
        <f>'7.  Persistence Report'!BG39</f>
        <v>0</v>
      </c>
      <c r="U102" s="292">
        <v>12</v>
      </c>
      <c r="V102" s="292">
        <v>88.024416480000014</v>
      </c>
      <c r="W102" s="292">
        <v>88.024416480000014</v>
      </c>
      <c r="X102" s="292">
        <v>88.024416480000014</v>
      </c>
      <c r="Y102" s="292">
        <v>88.024416480000014</v>
      </c>
      <c r="Z102" s="292">
        <v>88.024416480000014</v>
      </c>
      <c r="AA102" s="292">
        <v>88.024416480000014</v>
      </c>
      <c r="AB102" s="292">
        <v>88.024416480000014</v>
      </c>
      <c r="AC102" s="292">
        <v>88.024416480000014</v>
      </c>
      <c r="AD102" s="292">
        <v>88.024416480000014</v>
      </c>
      <c r="AE102" s="292">
        <f>'7.  Persistence Report'!U39</f>
        <v>88.024416480000014</v>
      </c>
      <c r="AF102" s="292">
        <f>'7.  Persistence Report'!V39</f>
        <v>88.024416480000014</v>
      </c>
      <c r="AG102" s="292">
        <f>'7.  Persistence Report'!W39</f>
        <v>88.024416480000014</v>
      </c>
      <c r="AH102" s="292">
        <f>'7.  Persistence Report'!X39</f>
        <v>88.024416480000014</v>
      </c>
      <c r="AI102" s="292">
        <f>'7.  Persistence Report'!Y39</f>
        <v>0</v>
      </c>
      <c r="AJ102" s="292">
        <f>'7.  Persistence Report'!Z39</f>
        <v>0</v>
      </c>
      <c r="AK102" s="292">
        <f>'7.  Persistence Report'!AA39</f>
        <v>0</v>
      </c>
      <c r="AL102" s="292">
        <f>'7.  Persistence Report'!AB39</f>
        <v>0</v>
      </c>
      <c r="AM102" s="406"/>
      <c r="AN102" s="406"/>
      <c r="AO102" s="406"/>
      <c r="AP102" s="406"/>
      <c r="AQ102" s="406"/>
      <c r="AR102" s="406"/>
      <c r="AS102" s="411"/>
      <c r="AT102" s="411"/>
      <c r="AU102" s="411"/>
      <c r="AV102" s="411"/>
      <c r="AW102" s="411"/>
      <c r="AX102" s="411"/>
      <c r="AY102" s="411"/>
      <c r="AZ102" s="411"/>
      <c r="BA102" s="293">
        <f>SUM(AM102:AZ102)</f>
        <v>0</v>
      </c>
    </row>
    <row r="103" spans="1:53" s="280" customFormat="1" ht="15"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outlineLevel="1">
      <c r="A105" s="498">
        <v>27</v>
      </c>
      <c r="B105" s="318" t="s">
        <v>17</v>
      </c>
      <c r="C105" s="288" t="s">
        <v>25</v>
      </c>
      <c r="D105" s="292">
        <v>110414.09060265709</v>
      </c>
      <c r="E105" s="292">
        <v>110414.09060265709</v>
      </c>
      <c r="F105" s="292">
        <v>110414.09060265709</v>
      </c>
      <c r="G105" s="292">
        <v>110414.09060265709</v>
      </c>
      <c r="H105" s="292">
        <v>110414.09060265709</v>
      </c>
      <c r="I105" s="292">
        <v>110414.09060265709</v>
      </c>
      <c r="J105" s="292">
        <v>110414.09060265709</v>
      </c>
      <c r="K105" s="292">
        <v>110414.09060265709</v>
      </c>
      <c r="L105" s="292">
        <v>110414.09060265709</v>
      </c>
      <c r="M105" s="292">
        <f>'7.  Persistence Report'!AZ40</f>
        <v>110414.09060265709</v>
      </c>
      <c r="N105" s="292">
        <f>'7.  Persistence Report'!BA40</f>
        <v>110414.09060265709</v>
      </c>
      <c r="O105" s="292">
        <f>'7.  Persistence Report'!BB40</f>
        <v>110414.09060265709</v>
      </c>
      <c r="P105" s="292">
        <f>'7.  Persistence Report'!BC40</f>
        <v>110414.09060265709</v>
      </c>
      <c r="Q105" s="292">
        <f>'7.  Persistence Report'!BD40</f>
        <v>110414.09060265709</v>
      </c>
      <c r="R105" s="292">
        <f>'7.  Persistence Report'!BE40</f>
        <v>110414.09060265709</v>
      </c>
      <c r="S105" s="292">
        <f>'7.  Persistence Report'!BF40</f>
        <v>375.29060265707005</v>
      </c>
      <c r="T105" s="292">
        <f>'7.  Persistence Report'!BG40</f>
        <v>375.29060265707005</v>
      </c>
      <c r="U105" s="292">
        <v>12</v>
      </c>
      <c r="V105" s="292">
        <v>21.498070600205818</v>
      </c>
      <c r="W105" s="292">
        <v>21.498070600205818</v>
      </c>
      <c r="X105" s="292">
        <v>21.498070600205818</v>
      </c>
      <c r="Y105" s="292">
        <v>21.498070600205818</v>
      </c>
      <c r="Z105" s="292">
        <v>21.498070600205818</v>
      </c>
      <c r="AA105" s="292">
        <v>21.498070600205818</v>
      </c>
      <c r="AB105" s="292">
        <v>21.498070600205818</v>
      </c>
      <c r="AC105" s="292">
        <v>21.498070600205818</v>
      </c>
      <c r="AD105" s="292">
        <v>21.498070600205818</v>
      </c>
      <c r="AE105" s="292">
        <f>'[2]7.  Persistence Report'!U40</f>
        <v>21.498070600205818</v>
      </c>
      <c r="AF105" s="292">
        <f>'[2]7.  Persistence Report'!V40</f>
        <v>21.498070600205818</v>
      </c>
      <c r="AG105" s="292">
        <f>'[2]7.  Persistence Report'!W40</f>
        <v>21.498070600205818</v>
      </c>
      <c r="AH105" s="292">
        <f>'[2]7.  Persistence Report'!X40</f>
        <v>21.498070600205818</v>
      </c>
      <c r="AI105" s="292">
        <f>'[2]7.  Persistence Report'!Y40</f>
        <v>21.498070600205818</v>
      </c>
      <c r="AJ105" s="292">
        <f>'[2]7.  Persistence Report'!Z40</f>
        <v>21.498070600205818</v>
      </c>
      <c r="AK105" s="292">
        <f>'[2]7.  Persistence Report'!AA40</f>
        <v>7.3070600205815822E-2</v>
      </c>
      <c r="AL105" s="292">
        <f>'[2]7.  Persistence Report'!AB40</f>
        <v>7.3070600205815822E-2</v>
      </c>
      <c r="AM105" s="406"/>
      <c r="AN105" s="406"/>
      <c r="AO105" s="406"/>
      <c r="AP105" s="406"/>
      <c r="AQ105" s="406"/>
      <c r="AR105" s="406"/>
      <c r="AS105" s="411"/>
      <c r="AT105" s="411"/>
      <c r="AU105" s="411"/>
      <c r="AV105" s="411"/>
      <c r="AW105" s="411"/>
      <c r="AX105" s="411"/>
      <c r="AY105" s="411"/>
      <c r="AZ105" s="411"/>
      <c r="BA105" s="293">
        <f>SUM(AM105:AZ105)</f>
        <v>0</v>
      </c>
    </row>
    <row r="106" spans="1:53" s="280" customFormat="1" ht="15" outlineLevel="1">
      <c r="A106" s="498"/>
      <c r="B106" s="312" t="s">
        <v>214</v>
      </c>
      <c r="C106" s="288" t="s">
        <v>163</v>
      </c>
      <c r="D106" s="292">
        <v>-375.29060265707415</v>
      </c>
      <c r="E106" s="292">
        <v>-375.29060265707415</v>
      </c>
      <c r="F106" s="292">
        <v>-375.29060265707415</v>
      </c>
      <c r="G106" s="292">
        <v>-375.29060265707415</v>
      </c>
      <c r="H106" s="292">
        <v>-375.29060265707398</v>
      </c>
      <c r="I106" s="292">
        <v>-375.29060265707398</v>
      </c>
      <c r="J106" s="292">
        <v>-375.29060265707398</v>
      </c>
      <c r="K106" s="292">
        <v>-375.29060265707398</v>
      </c>
      <c r="L106" s="292">
        <v>-375.29060265707398</v>
      </c>
      <c r="M106" s="292">
        <f>'7.  Persistence Report'!AZ52</f>
        <v>-375.29060265707398</v>
      </c>
      <c r="N106" s="292">
        <f>'7.  Persistence Report'!BA52</f>
        <v>-375.29060265707398</v>
      </c>
      <c r="O106" s="292">
        <f>'7.  Persistence Report'!BB52</f>
        <v>-375.29060265707398</v>
      </c>
      <c r="P106" s="292">
        <f>'7.  Persistence Report'!BC52</f>
        <v>-375.29060265707398</v>
      </c>
      <c r="Q106" s="292">
        <f>'7.  Persistence Report'!BD52</f>
        <v>-375.29060265707398</v>
      </c>
      <c r="R106" s="292">
        <f>'7.  Persistence Report'!BE52</f>
        <v>-375.29060265707398</v>
      </c>
      <c r="S106" s="292">
        <f>'7.  Persistence Report'!BF52</f>
        <v>0</v>
      </c>
      <c r="T106" s="292">
        <f>'7.  Persistence Report'!BG52</f>
        <v>0</v>
      </c>
      <c r="U106" s="292">
        <f>U105</f>
        <v>12</v>
      </c>
      <c r="V106" s="292">
        <v>-7.3070600205817071E-2</v>
      </c>
      <c r="W106" s="292">
        <v>-7.3070600205817071E-2</v>
      </c>
      <c r="X106" s="292">
        <v>-7.3070600205817071E-2</v>
      </c>
      <c r="Y106" s="292">
        <v>-7.3070600205817071E-2</v>
      </c>
      <c r="Z106" s="292">
        <v>-7.3070600205817099E-2</v>
      </c>
      <c r="AA106" s="292">
        <v>-7.3070600205817099E-2</v>
      </c>
      <c r="AB106" s="292">
        <v>-7.3070600205817099E-2</v>
      </c>
      <c r="AC106" s="292">
        <v>-7.3070600205817099E-2</v>
      </c>
      <c r="AD106" s="292">
        <v>-7.3070600205817099E-2</v>
      </c>
      <c r="AE106" s="860">
        <f>'7.  Persistence Report'!U52</f>
        <v>-7.3070600205817099E-2</v>
      </c>
      <c r="AF106" s="860">
        <f>'7.  Persistence Report'!V52</f>
        <v>-7.3070600205817099E-2</v>
      </c>
      <c r="AG106" s="860">
        <f>'7.  Persistence Report'!W52</f>
        <v>-7.3070600205817099E-2</v>
      </c>
      <c r="AH106" s="860">
        <f>'7.  Persistence Report'!X52</f>
        <v>-7.3070600205817099E-2</v>
      </c>
      <c r="AI106" s="860">
        <f>'7.  Persistence Report'!Y52</f>
        <v>-7.3070600205817099E-2</v>
      </c>
      <c r="AJ106" s="860">
        <f>'7.  Persistence Report'!Z52</f>
        <v>-7.3070600205817099E-2</v>
      </c>
      <c r="AK106" s="860">
        <f>'7.  Persistence Report'!AA52</f>
        <v>0</v>
      </c>
      <c r="AL106" s="860">
        <f>'7.  Persistence Report'!AB52</f>
        <v>0</v>
      </c>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outlineLevel="1">
      <c r="A114" s="498">
        <v>30</v>
      </c>
      <c r="B114" s="321" t="s">
        <v>486</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outlineLevel="1">
      <c r="A117" s="498"/>
      <c r="B117" s="285" t="s">
        <v>487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outlineLevel="1">
      <c r="A118" s="498">
        <v>31</v>
      </c>
      <c r="B118" s="321" t="s">
        <v>488</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outlineLevel="1">
      <c r="A121" s="498">
        <v>32</v>
      </c>
      <c r="B121" s="321" t="s">
        <v>489</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outlineLevel="1">
      <c r="A124" s="498">
        <v>33</v>
      </c>
      <c r="B124" s="321" t="s">
        <v>490</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 r="A127" s="498"/>
      <c r="B127" s="324" t="s">
        <v>237</v>
      </c>
      <c r="C127" s="325"/>
      <c r="D127" s="325">
        <f>SUM(D22:D125)</f>
        <v>1026349.6918962147</v>
      </c>
      <c r="E127" s="325"/>
      <c r="F127" s="325"/>
      <c r="G127" s="325"/>
      <c r="H127" s="325"/>
      <c r="I127" s="325"/>
      <c r="J127" s="325"/>
      <c r="K127" s="325"/>
      <c r="L127" s="325"/>
      <c r="M127" s="325"/>
      <c r="N127" s="325"/>
      <c r="O127" s="325"/>
      <c r="P127" s="325"/>
      <c r="Q127" s="325"/>
      <c r="R127" s="325"/>
      <c r="S127" s="325"/>
      <c r="T127" s="325"/>
      <c r="U127" s="325"/>
      <c r="V127" s="325">
        <f>SUM(V22:V125)</f>
        <v>219.23090984170071</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5">
        <f>HLOOKUP(AM$20,'3.  Distribution Rates'!$C$122:$P$133,3,FALSE)</f>
        <v>8.6E-3</v>
      </c>
      <c r="AN130" s="825">
        <f>HLOOKUP(AN$20,'3.  Distribution Rates'!$C$122:$P$133,3,FALSE)</f>
        <v>0.01</v>
      </c>
      <c r="AO130" s="338">
        <f>HLOOKUP(AO$20,'3.  Distribution Rates'!$C$122:$P$133,3,FALSE)</f>
        <v>1.4155</v>
      </c>
      <c r="AP130" s="338">
        <f>HLOOKUP(AP$20,'3.  Distribution Rates'!$C$122:$P$133,3,FALSE)</f>
        <v>3.2406999999999999</v>
      </c>
      <c r="AQ130" s="338">
        <f>HLOOKUP(AQ$20,'3.  Distribution Rates'!$C$122:$P$133,3,FALSE)</f>
        <v>3.2406999999999999</v>
      </c>
      <c r="AR130" s="338">
        <f>HLOOKUP(AR$20,'3.  Distribution Rates'!$C$122:$P$133,3,FALSE)</f>
        <v>3.2406999999999999</v>
      </c>
      <c r="AS130" s="338">
        <f>HLOOKUP(AS$20,'3.  Distribution Rates'!$C$122:$P$133,3,FALSE)</f>
        <v>3.2406999999999999</v>
      </c>
      <c r="AT130" s="338">
        <f>HLOOKUP(AT$20,'3.  Distribution Rates'!$C$122:$P$133,3,FALSE)</f>
        <v>3.2406999999999999</v>
      </c>
      <c r="AU130" s="338">
        <f>HLOOKUP(AU$20,'3.  Distribution Rates'!$C$122:$P$133,3,FALSE)</f>
        <v>3.2406999999999999</v>
      </c>
      <c r="AV130" s="338">
        <f>HLOOKUP(AV$20,'3.  Distribution Rates'!$C$122:$P$133,3,FALSE)</f>
        <v>3.2406999999999999</v>
      </c>
      <c r="AW130" s="338">
        <f>HLOOKUP(AW$20,'3.  Distribution Rates'!$C$122:$P$133,3,FALSE)</f>
        <v>3.2406999999999999</v>
      </c>
      <c r="AX130" s="338">
        <f>HLOOKUP(AX$20,'3.  Distribution Rates'!$C$122:$P$133,3,FALSE)</f>
        <v>3.2406999999999999</v>
      </c>
      <c r="AY130" s="338">
        <f>HLOOKUP(AY$20,'3.  Distribution Rates'!$C$122:$P$133,3,FALSE)</f>
        <v>3.2406999999999999</v>
      </c>
      <c r="AZ130" s="338">
        <f>HLOOKUP(AZ$20,'3.  Distribution Rates'!$C$122:$P$133,3,FALSE)</f>
        <v>3.2406999999999999</v>
      </c>
      <c r="BA130" s="339"/>
      <c r="BB130" s="340"/>
    </row>
    <row r="131" spans="1:54" s="300" customFormat="1" ht="15.75">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7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834</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835</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836</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837</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838</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839</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840</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6"/>
      <c r="BB150" s="363"/>
    </row>
    <row r="151" spans="1:54" ht="15">
      <c r="B151" s="742"/>
      <c r="C151" s="353"/>
      <c r="D151" s="743"/>
      <c r="E151" s="743"/>
      <c r="F151" s="743"/>
      <c r="G151" s="743"/>
      <c r="H151" s="743"/>
      <c r="I151" s="743"/>
      <c r="J151" s="743"/>
      <c r="K151" s="743"/>
      <c r="L151" s="743"/>
      <c r="M151" s="743"/>
      <c r="N151" s="743"/>
      <c r="O151" s="743"/>
      <c r="P151" s="743"/>
      <c r="Q151" s="743"/>
      <c r="R151" s="743"/>
      <c r="S151" s="743"/>
      <c r="T151" s="743"/>
      <c r="U151" s="743"/>
      <c r="V151" s="744"/>
      <c r="W151" s="745"/>
      <c r="X151" s="746"/>
      <c r="Y151" s="744"/>
      <c r="Z151" s="301"/>
      <c r="AA151" s="386"/>
      <c r="AB151" s="386"/>
      <c r="AC151" s="744"/>
      <c r="AD151" s="744"/>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42"/>
      <c r="C152" s="353"/>
      <c r="D152" s="743"/>
      <c r="E152" s="743"/>
      <c r="F152" s="743"/>
      <c r="G152" s="743"/>
      <c r="H152" s="743"/>
      <c r="I152" s="743"/>
      <c r="J152" s="743"/>
      <c r="K152" s="743"/>
      <c r="L152" s="743"/>
      <c r="M152" s="743"/>
      <c r="N152" s="743"/>
      <c r="O152" s="743"/>
      <c r="P152" s="743"/>
      <c r="Q152" s="743"/>
      <c r="R152" s="743"/>
      <c r="S152" s="743"/>
      <c r="T152" s="743"/>
      <c r="U152" s="743"/>
      <c r="V152" s="744"/>
      <c r="W152" s="745"/>
      <c r="X152" s="746"/>
      <c r="Y152" s="744"/>
      <c r="Z152" s="301"/>
      <c r="AA152" s="386"/>
      <c r="AB152" s="386"/>
      <c r="AC152" s="744"/>
      <c r="AD152" s="744"/>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42"/>
      <c r="C153" s="353"/>
      <c r="D153" s="743"/>
      <c r="E153" s="743"/>
      <c r="F153" s="743"/>
      <c r="G153" s="743"/>
      <c r="H153" s="743"/>
      <c r="I153" s="743"/>
      <c r="J153" s="743"/>
      <c r="K153" s="743"/>
      <c r="L153" s="743"/>
      <c r="M153" s="743"/>
      <c r="N153" s="743"/>
      <c r="O153" s="743"/>
      <c r="P153" s="743"/>
      <c r="Q153" s="743"/>
      <c r="R153" s="743"/>
      <c r="S153" s="743"/>
      <c r="T153" s="743"/>
      <c r="U153" s="743"/>
      <c r="V153" s="744"/>
      <c r="W153" s="745"/>
      <c r="X153" s="746"/>
      <c r="Y153" s="744"/>
      <c r="Z153" s="301"/>
      <c r="AA153" s="386"/>
      <c r="AB153" s="386"/>
      <c r="AC153" s="744"/>
      <c r="AD153" s="744"/>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578</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241</v>
      </c>
      <c r="C156" s="278"/>
      <c r="D156" s="579" t="s">
        <v>523</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19" t="s">
        <v>211</v>
      </c>
      <c r="C157" s="921" t="s">
        <v>33</v>
      </c>
      <c r="D157" s="281" t="s">
        <v>421</v>
      </c>
      <c r="E157" s="925" t="s">
        <v>209</v>
      </c>
      <c r="F157" s="926"/>
      <c r="G157" s="926"/>
      <c r="H157" s="926"/>
      <c r="I157" s="926"/>
      <c r="J157" s="926"/>
      <c r="K157" s="926"/>
      <c r="L157" s="926"/>
      <c r="M157" s="926"/>
      <c r="N157" s="926"/>
      <c r="O157" s="926"/>
      <c r="P157" s="926"/>
      <c r="Q157" s="926"/>
      <c r="R157" s="926"/>
      <c r="S157" s="926"/>
      <c r="T157" s="927"/>
      <c r="U157" s="923" t="s">
        <v>213</v>
      </c>
      <c r="V157" s="281" t="s">
        <v>422</v>
      </c>
      <c r="W157" s="916" t="s">
        <v>212</v>
      </c>
      <c r="X157" s="917"/>
      <c r="Y157" s="917"/>
      <c r="Z157" s="917"/>
      <c r="AA157" s="917"/>
      <c r="AB157" s="917"/>
      <c r="AC157" s="917"/>
      <c r="AD157" s="917"/>
      <c r="AE157" s="917"/>
      <c r="AF157" s="917"/>
      <c r="AG157" s="917"/>
      <c r="AH157" s="917"/>
      <c r="AI157" s="917"/>
      <c r="AJ157" s="917"/>
      <c r="AK157" s="917"/>
      <c r="AL157" s="928"/>
      <c r="AM157" s="916" t="s">
        <v>242</v>
      </c>
      <c r="AN157" s="917"/>
      <c r="AO157" s="917"/>
      <c r="AP157" s="917"/>
      <c r="AQ157" s="917"/>
      <c r="AR157" s="917"/>
      <c r="AS157" s="917"/>
      <c r="AT157" s="917"/>
      <c r="AU157" s="917"/>
      <c r="AV157" s="917"/>
      <c r="AW157" s="917"/>
      <c r="AX157" s="917"/>
      <c r="AY157" s="917"/>
      <c r="AZ157" s="917"/>
      <c r="BA157" s="918"/>
    </row>
    <row r="158" spans="1:54" ht="60.75" customHeight="1">
      <c r="B158" s="920"/>
      <c r="C158" s="922"/>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24"/>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50 - 4,999 kW</v>
      </c>
      <c r="AP158" s="282" t="str">
        <f>'1.  LRAMVA Summary'!G53</f>
        <v/>
      </c>
      <c r="AQ158" s="282" t="str">
        <f>'1.  LRAMVA Summary'!H53</f>
        <v/>
      </c>
      <c r="AR158" s="282" t="str">
        <f>'1.  LRAMVA Summary'!I53</f>
        <v/>
      </c>
      <c r="AS158" s="282" t="str">
        <f>'1.  LRAMVA Summary'!J53</f>
        <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f>'1.  LRAMVA Summary'!G54</f>
        <v>0</v>
      </c>
      <c r="AQ159" s="288">
        <f>'1.  LRAMVA Summary'!H54</f>
        <v>0</v>
      </c>
      <c r="AR159" s="288">
        <f>'1.  LRAMVA Summary'!I54</f>
        <v>0</v>
      </c>
      <c r="AS159" s="288">
        <f>'1.  LRAMVA Summary'!J54</f>
        <v>0</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outlineLevel="1">
      <c r="A160" s="498">
        <v>1</v>
      </c>
      <c r="B160" s="291" t="s">
        <v>1</v>
      </c>
      <c r="C160" s="288" t="s">
        <v>25</v>
      </c>
      <c r="D160" s="292">
        <v>37883.032441619216</v>
      </c>
      <c r="E160" s="292">
        <v>37883.032441619216</v>
      </c>
      <c r="F160" s="292">
        <v>37883.032441619216</v>
      </c>
      <c r="G160" s="292">
        <v>37575.577276619209</v>
      </c>
      <c r="H160" s="292">
        <v>21408.240645692586</v>
      </c>
      <c r="I160" s="292">
        <v>0</v>
      </c>
      <c r="J160" s="292">
        <v>0</v>
      </c>
      <c r="K160" s="292">
        <v>0</v>
      </c>
      <c r="L160" s="292">
        <v>0</v>
      </c>
      <c r="M160" s="292">
        <f>'7.  Persistence Report'!BA45</f>
        <v>0</v>
      </c>
      <c r="N160" s="292">
        <f>'7.  Persistence Report'!BB45</f>
        <v>0</v>
      </c>
      <c r="O160" s="292">
        <f>'7.  Persistence Report'!BC45</f>
        <v>0</v>
      </c>
      <c r="P160" s="292">
        <f>'7.  Persistence Report'!BD45</f>
        <v>0</v>
      </c>
      <c r="Q160" s="292">
        <f>'7.  Persistence Report'!BE45</f>
        <v>0</v>
      </c>
      <c r="R160" s="292">
        <f>'7.  Persistence Report'!BF45</f>
        <v>0</v>
      </c>
      <c r="S160" s="292">
        <f>'7.  Persistence Report'!BG45</f>
        <v>0</v>
      </c>
      <c r="T160" s="292">
        <f>'7.  Persistence Report'!BH45</f>
        <v>0</v>
      </c>
      <c r="U160" s="288"/>
      <c r="V160" s="292">
        <v>5.7295774927000052</v>
      </c>
      <c r="W160" s="292">
        <v>5.7295774927000052</v>
      </c>
      <c r="X160" s="292">
        <v>5.7295774927000052</v>
      </c>
      <c r="Y160" s="292">
        <v>5.385765756337638</v>
      </c>
      <c r="Z160" s="292">
        <v>2.8147495574607895</v>
      </c>
      <c r="AA160" s="292">
        <v>0</v>
      </c>
      <c r="AB160" s="292">
        <v>0</v>
      </c>
      <c r="AC160" s="292">
        <v>0</v>
      </c>
      <c r="AD160" s="292">
        <v>0</v>
      </c>
      <c r="AE160" s="292">
        <v>0</v>
      </c>
      <c r="AF160" s="292">
        <v>0</v>
      </c>
      <c r="AG160" s="292">
        <v>0</v>
      </c>
      <c r="AH160" s="292">
        <v>0</v>
      </c>
      <c r="AI160" s="292">
        <v>0</v>
      </c>
      <c r="AJ160" s="292">
        <v>0</v>
      </c>
      <c r="AK160" s="292">
        <v>0</v>
      </c>
      <c r="AL160" s="292">
        <v>0</v>
      </c>
      <c r="AM160" s="406"/>
      <c r="AN160" s="406"/>
      <c r="AO160" s="406"/>
      <c r="AP160" s="406"/>
      <c r="AQ160" s="406"/>
      <c r="AR160" s="406"/>
      <c r="AS160" s="406"/>
      <c r="AT160" s="406"/>
      <c r="AU160" s="406"/>
      <c r="AV160" s="406"/>
      <c r="AW160" s="406"/>
      <c r="AX160" s="406"/>
      <c r="AY160" s="406"/>
      <c r="AZ160" s="406"/>
      <c r="BA160" s="293">
        <f>SUM(AM160:AZ160)</f>
        <v>0</v>
      </c>
    </row>
    <row r="161" spans="1:53" ht="15"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75"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outlineLevel="1">
      <c r="A163" s="498">
        <v>2</v>
      </c>
      <c r="B163" s="291" t="s">
        <v>2</v>
      </c>
      <c r="C163" s="288" t="s">
        <v>25</v>
      </c>
      <c r="D163" s="292">
        <v>8696.2832739460046</v>
      </c>
      <c r="E163" s="292">
        <v>8696.2832739460046</v>
      </c>
      <c r="F163" s="292">
        <v>8696.2832739460046</v>
      </c>
      <c r="G163" s="292">
        <v>8691.9503112635011</v>
      </c>
      <c r="H163" s="292">
        <v>0</v>
      </c>
      <c r="I163" s="292">
        <v>0</v>
      </c>
      <c r="J163" s="292">
        <v>0</v>
      </c>
      <c r="K163" s="292">
        <v>0</v>
      </c>
      <c r="L163" s="292">
        <v>0</v>
      </c>
      <c r="M163" s="292">
        <f>'7.  Persistence Report'!BA44</f>
        <v>0</v>
      </c>
      <c r="N163" s="292">
        <f>'7.  Persistence Report'!BB44</f>
        <v>0</v>
      </c>
      <c r="O163" s="292">
        <f>'7.  Persistence Report'!BC44</f>
        <v>0</v>
      </c>
      <c r="P163" s="292">
        <f>'7.  Persistence Report'!BD44</f>
        <v>0</v>
      </c>
      <c r="Q163" s="292">
        <f>'7.  Persistence Report'!BE44</f>
        <v>0</v>
      </c>
      <c r="R163" s="292">
        <f>'7.  Persistence Report'!BF44</f>
        <v>0</v>
      </c>
      <c r="S163" s="292">
        <f>'7.  Persistence Report'!BG44</f>
        <v>0</v>
      </c>
      <c r="T163" s="292">
        <f>'7.  Persistence Report'!BH44</f>
        <v>0</v>
      </c>
      <c r="U163" s="288"/>
      <c r="V163" s="292">
        <v>4.879578468245561</v>
      </c>
      <c r="W163" s="292">
        <v>4.879578468245561</v>
      </c>
      <c r="X163" s="292">
        <v>4.879578468245561</v>
      </c>
      <c r="Y163" s="292">
        <v>4.8747331327526116</v>
      </c>
      <c r="Z163" s="292">
        <v>0</v>
      </c>
      <c r="AA163" s="292">
        <v>0</v>
      </c>
      <c r="AB163" s="292">
        <v>0</v>
      </c>
      <c r="AC163" s="292">
        <v>0</v>
      </c>
      <c r="AD163" s="292">
        <v>0</v>
      </c>
      <c r="AE163" s="292">
        <v>0</v>
      </c>
      <c r="AF163" s="292">
        <v>0</v>
      </c>
      <c r="AG163" s="292">
        <v>0</v>
      </c>
      <c r="AH163" s="292">
        <v>0</v>
      </c>
      <c r="AI163" s="292">
        <v>0</v>
      </c>
      <c r="AJ163" s="292">
        <v>0</v>
      </c>
      <c r="AK163" s="292">
        <v>0</v>
      </c>
      <c r="AL163" s="292">
        <v>0</v>
      </c>
      <c r="AM163" s="406"/>
      <c r="AN163" s="406"/>
      <c r="AO163" s="406"/>
      <c r="AP163" s="406"/>
      <c r="AQ163" s="406"/>
      <c r="AR163" s="406"/>
      <c r="AS163" s="406"/>
      <c r="AT163" s="406"/>
      <c r="AU163" s="406"/>
      <c r="AV163" s="406"/>
      <c r="AW163" s="406"/>
      <c r="AX163" s="406"/>
      <c r="AY163" s="406"/>
      <c r="AZ163" s="406"/>
      <c r="BA163" s="293">
        <f>SUM(AM163:AZ163)</f>
        <v>0</v>
      </c>
    </row>
    <row r="164" spans="1:53" ht="15"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75"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outlineLevel="1">
      <c r="A166" s="498">
        <v>3</v>
      </c>
      <c r="B166" s="291" t="s">
        <v>3</v>
      </c>
      <c r="C166" s="288" t="s">
        <v>25</v>
      </c>
      <c r="D166" s="292">
        <v>79835.504029713469</v>
      </c>
      <c r="E166" s="292">
        <v>79835.504029713469</v>
      </c>
      <c r="F166" s="292">
        <v>79835.504029713469</v>
      </c>
      <c r="G166" s="292">
        <v>79835.504029713469</v>
      </c>
      <c r="H166" s="292">
        <v>79835.504029713469</v>
      </c>
      <c r="I166" s="292">
        <v>79835.504029713469</v>
      </c>
      <c r="J166" s="292">
        <v>79835.504029713469</v>
      </c>
      <c r="K166" s="292">
        <v>79835.504029713469</v>
      </c>
      <c r="L166" s="292">
        <v>79835.504029713469</v>
      </c>
      <c r="M166" s="292">
        <f>'7.  Persistence Report'!BA48</f>
        <v>79835.504029713469</v>
      </c>
      <c r="N166" s="292">
        <f>'7.  Persistence Report'!BB48</f>
        <v>79835.504029713469</v>
      </c>
      <c r="O166" s="292">
        <f>'7.  Persistence Report'!BC48</f>
        <v>79835.504029713469</v>
      </c>
      <c r="P166" s="292">
        <f>'7.  Persistence Report'!BD48</f>
        <v>79835.504029713469</v>
      </c>
      <c r="Q166" s="292">
        <f>'7.  Persistence Report'!BE48</f>
        <v>79835.504029713469</v>
      </c>
      <c r="R166" s="292">
        <f>'7.  Persistence Report'!BF48</f>
        <v>79835.504029713469</v>
      </c>
      <c r="S166" s="292">
        <f>'7.  Persistence Report'!BG48</f>
        <v>79835.504029713469</v>
      </c>
      <c r="T166" s="292">
        <f>'7.  Persistence Report'!BH48</f>
        <v>79835.504029713469</v>
      </c>
      <c r="U166" s="288"/>
      <c r="V166" s="292">
        <v>47.814467127247454</v>
      </c>
      <c r="W166" s="292">
        <v>47.814467127247454</v>
      </c>
      <c r="X166" s="292">
        <v>47.814467127247454</v>
      </c>
      <c r="Y166" s="292">
        <v>47.814467127247454</v>
      </c>
      <c r="Z166" s="292">
        <v>47.814467127247454</v>
      </c>
      <c r="AA166" s="292">
        <v>47.814467127247454</v>
      </c>
      <c r="AB166" s="292">
        <v>47.814467127247454</v>
      </c>
      <c r="AC166" s="292">
        <v>47.814467127247454</v>
      </c>
      <c r="AD166" s="292">
        <v>47.814467127247454</v>
      </c>
      <c r="AE166" s="292">
        <f>'7.  Persistence Report'!V48</f>
        <v>47.814467127247454</v>
      </c>
      <c r="AF166" s="292">
        <f>'7.  Persistence Report'!W48</f>
        <v>47.814467127247454</v>
      </c>
      <c r="AG166" s="292">
        <f>'7.  Persistence Report'!X48</f>
        <v>47.814467127247454</v>
      </c>
      <c r="AH166" s="292">
        <f>'7.  Persistence Report'!Y48</f>
        <v>47.814467127247454</v>
      </c>
      <c r="AI166" s="292">
        <f>'7.  Persistence Report'!Z48</f>
        <v>47.814467127247454</v>
      </c>
      <c r="AJ166" s="292">
        <f>'7.  Persistence Report'!AA48</f>
        <v>47.814467127247454</v>
      </c>
      <c r="AK166" s="292">
        <f>'7.  Persistence Report'!AB48</f>
        <v>47.814467127247454</v>
      </c>
      <c r="AL166" s="292">
        <f>'7.  Persistence Report'!AC48</f>
        <v>47.814467127247454</v>
      </c>
      <c r="AM166" s="406"/>
      <c r="AN166" s="406"/>
      <c r="AO166" s="406"/>
      <c r="AP166" s="406"/>
      <c r="AQ166" s="406"/>
      <c r="AR166" s="406"/>
      <c r="AS166" s="406"/>
      <c r="AT166" s="406"/>
      <c r="AU166" s="406"/>
      <c r="AV166" s="406"/>
      <c r="AW166" s="406"/>
      <c r="AX166" s="406"/>
      <c r="AY166" s="406"/>
      <c r="AZ166" s="406"/>
      <c r="BA166" s="293">
        <f>SUM(AM166:AZ166)</f>
        <v>0</v>
      </c>
    </row>
    <row r="167" spans="1:53" ht="15" outlineLevel="1">
      <c r="B167" s="291" t="s">
        <v>243</v>
      </c>
      <c r="C167" s="288" t="s">
        <v>163</v>
      </c>
      <c r="D167" s="292">
        <v>2586.8452446420724</v>
      </c>
      <c r="E167" s="292">
        <v>2586.8452446420724</v>
      </c>
      <c r="F167" s="292">
        <v>2586.8452446420724</v>
      </c>
      <c r="G167" s="292">
        <v>2586.8452446420724</v>
      </c>
      <c r="H167" s="292">
        <v>2586.8452446420724</v>
      </c>
      <c r="I167" s="292">
        <v>2586.8452446420724</v>
      </c>
      <c r="J167" s="292">
        <v>2586.8452446420724</v>
      </c>
      <c r="K167" s="292">
        <v>2586.8452446420724</v>
      </c>
      <c r="L167" s="292">
        <v>2586.8452446420724</v>
      </c>
      <c r="M167" s="292">
        <f>'7.  Persistence Report'!BA65+'7.  Persistence Report'!BA70</f>
        <v>2586.8452446420724</v>
      </c>
      <c r="N167" s="292">
        <f>'7.  Persistence Report'!BB65+'7.  Persistence Report'!BB70</f>
        <v>2586.8452446420724</v>
      </c>
      <c r="O167" s="292">
        <f>'7.  Persistence Report'!BC65+'7.  Persistence Report'!BC70</f>
        <v>2586.8452446420724</v>
      </c>
      <c r="P167" s="292">
        <f>'7.  Persistence Report'!BD65+'7.  Persistence Report'!BD70</f>
        <v>2586.8452446420724</v>
      </c>
      <c r="Q167" s="292">
        <f>'7.  Persistence Report'!BE65+'7.  Persistence Report'!BE70</f>
        <v>2586.8452446420724</v>
      </c>
      <c r="R167" s="292">
        <f>'7.  Persistence Report'!BF65+'7.  Persistence Report'!BF70</f>
        <v>2586.8452446420724</v>
      </c>
      <c r="S167" s="292">
        <f>'7.  Persistence Report'!BG65+'7.  Persistence Report'!BG70</f>
        <v>2586.8452446420724</v>
      </c>
      <c r="T167" s="292">
        <f>'7.  Persistence Report'!BH65+'7.  Persistence Report'!BH70</f>
        <v>2586.8452446420724</v>
      </c>
      <c r="U167" s="464"/>
      <c r="V167" s="292">
        <v>1.3745973891348862</v>
      </c>
      <c r="W167" s="292">
        <v>1.3745973891348862</v>
      </c>
      <c r="X167" s="292">
        <v>1.3745973891348862</v>
      </c>
      <c r="Y167" s="292">
        <v>1.3745973891348862</v>
      </c>
      <c r="Z167" s="292">
        <v>1.3745973891348862</v>
      </c>
      <c r="AA167" s="292">
        <v>1.3745973891348862</v>
      </c>
      <c r="AB167" s="292">
        <v>1.3745973891348862</v>
      </c>
      <c r="AC167" s="292">
        <v>1.3745973891348862</v>
      </c>
      <c r="AD167" s="292">
        <v>1.3745973891348862</v>
      </c>
      <c r="AE167" s="292">
        <f>'7.  Persistence Report'!V65+'7.  Persistence Report'!V70</f>
        <v>1.3745973891348862</v>
      </c>
      <c r="AF167" s="292">
        <f>'7.  Persistence Report'!W65+'7.  Persistence Report'!W70</f>
        <v>1.3745973891348862</v>
      </c>
      <c r="AG167" s="292">
        <f>'7.  Persistence Report'!X65+'7.  Persistence Report'!X70</f>
        <v>1.3745973891348862</v>
      </c>
      <c r="AH167" s="292">
        <f>'7.  Persistence Report'!Y65+'7.  Persistence Report'!Y70</f>
        <v>1.3745973891348862</v>
      </c>
      <c r="AI167" s="292">
        <f>'7.  Persistence Report'!Z65+'7.  Persistence Report'!Z70</f>
        <v>1.3745973891348862</v>
      </c>
      <c r="AJ167" s="292">
        <f>'7.  Persistence Report'!AA65+'7.  Persistence Report'!AA70</f>
        <v>1.3745973891348862</v>
      </c>
      <c r="AK167" s="292">
        <f>'7.  Persistence Report'!AB65+'7.  Persistence Report'!AB70</f>
        <v>1.3745973891348862</v>
      </c>
      <c r="AL167" s="292">
        <f>'7.  Persistence Report'!AC65+'7.  Persistence Report'!AC70</f>
        <v>1.3745973891348862</v>
      </c>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outlineLevel="1">
      <c r="A169" s="498">
        <v>4</v>
      </c>
      <c r="B169" s="291" t="s">
        <v>4</v>
      </c>
      <c r="C169" s="288" t="s">
        <v>25</v>
      </c>
      <c r="D169" s="292">
        <v>3186.7739096980999</v>
      </c>
      <c r="E169" s="292">
        <v>3186.7739096980999</v>
      </c>
      <c r="F169" s="292">
        <v>3186.7739096980999</v>
      </c>
      <c r="G169" s="292">
        <v>3186.7739096980999</v>
      </c>
      <c r="H169" s="292">
        <v>3138.8974455484476</v>
      </c>
      <c r="I169" s="292">
        <v>3138.8974455484476</v>
      </c>
      <c r="J169" s="292">
        <v>1478.0961366830195</v>
      </c>
      <c r="K169" s="292">
        <v>1469.9384792976141</v>
      </c>
      <c r="L169" s="292">
        <v>1469.9384792976141</v>
      </c>
      <c r="M169" s="292">
        <f>'7.  Persistence Report'!BA47</f>
        <v>1469.9384792976141</v>
      </c>
      <c r="N169" s="292">
        <f>'7.  Persistence Report'!BB47</f>
        <v>238.74054098727501</v>
      </c>
      <c r="O169" s="292">
        <f>'7.  Persistence Report'!BC47</f>
        <v>192.27062856538376</v>
      </c>
      <c r="P169" s="292">
        <f>'7.  Persistence Report'!BD47</f>
        <v>192.27062856538376</v>
      </c>
      <c r="Q169" s="292">
        <f>'7.  Persistence Report'!BE47</f>
        <v>165.22802674300067</v>
      </c>
      <c r="R169" s="292">
        <f>'7.  Persistence Report'!BF47</f>
        <v>165.22802674300067</v>
      </c>
      <c r="S169" s="292">
        <f>'7.  Persistence Report'!BG47</f>
        <v>159.11540887642462</v>
      </c>
      <c r="T169" s="292">
        <f>'7.  Persistence Report'!BH47</f>
        <v>0</v>
      </c>
      <c r="U169" s="288"/>
      <c r="V169" s="292">
        <v>0.52516187932928149</v>
      </c>
      <c r="W169" s="292">
        <v>0.52516187932928149</v>
      </c>
      <c r="X169" s="292">
        <v>0.52516187932928149</v>
      </c>
      <c r="Y169" s="292">
        <v>0.52516187932928149</v>
      </c>
      <c r="Z169" s="292">
        <v>0.52294505779865275</v>
      </c>
      <c r="AA169" s="292">
        <v>0.52294505779865275</v>
      </c>
      <c r="AB169" s="292">
        <v>0.44604505766328528</v>
      </c>
      <c r="AC169" s="292">
        <v>0.44511381823572754</v>
      </c>
      <c r="AD169" s="292">
        <v>0.44511381823572754</v>
      </c>
      <c r="AE169" s="292">
        <v>0.44511381823572754</v>
      </c>
      <c r="AF169" s="292">
        <v>0.44511381823572754</v>
      </c>
      <c r="AG169" s="292">
        <v>0.44511381823572754</v>
      </c>
      <c r="AH169" s="292">
        <v>0.44511381823572754</v>
      </c>
      <c r="AI169" s="292">
        <v>0.44511381823572754</v>
      </c>
      <c r="AJ169" s="292">
        <v>0.44511381823572754</v>
      </c>
      <c r="AK169" s="292">
        <v>0.44511381823572754</v>
      </c>
      <c r="AL169" s="292">
        <v>0.44511381823572754</v>
      </c>
      <c r="AM169" s="406"/>
      <c r="AN169" s="406"/>
      <c r="AO169" s="406"/>
      <c r="AP169" s="406"/>
      <c r="AQ169" s="406"/>
      <c r="AR169" s="406"/>
      <c r="AS169" s="406"/>
      <c r="AT169" s="406"/>
      <c r="AU169" s="406"/>
      <c r="AV169" s="406"/>
      <c r="AW169" s="406"/>
      <c r="AX169" s="406"/>
      <c r="AY169" s="406"/>
      <c r="AZ169" s="406"/>
      <c r="BA169" s="293">
        <f>SUM(AM169:AZ169)</f>
        <v>0</v>
      </c>
    </row>
    <row r="170" spans="1:53" ht="15"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outlineLevel="1">
      <c r="A172" s="498">
        <v>5</v>
      </c>
      <c r="B172" s="291" t="s">
        <v>5</v>
      </c>
      <c r="C172" s="288" t="s">
        <v>25</v>
      </c>
      <c r="D172" s="292">
        <v>61040.643446799695</v>
      </c>
      <c r="E172" s="292">
        <v>61040.643446799695</v>
      </c>
      <c r="F172" s="292">
        <v>61040.643446799695</v>
      </c>
      <c r="G172" s="292">
        <v>61040.643446799695</v>
      </c>
      <c r="H172" s="292">
        <v>54871.65532435276</v>
      </c>
      <c r="I172" s="292">
        <v>44618.493325495721</v>
      </c>
      <c r="J172" s="292">
        <v>30434.388676335999</v>
      </c>
      <c r="K172" s="292">
        <v>30371.125210898164</v>
      </c>
      <c r="L172" s="292">
        <v>30371.125210898164</v>
      </c>
      <c r="M172" s="292">
        <f>'7.  Persistence Report'!BA46</f>
        <v>15426.220457809699</v>
      </c>
      <c r="N172" s="292">
        <f>'7.  Persistence Report'!BB46</f>
        <v>11448.267696294022</v>
      </c>
      <c r="O172" s="292">
        <f>'7.  Persistence Report'!BC46</f>
        <v>11092.474316549878</v>
      </c>
      <c r="P172" s="292">
        <f>'7.  Persistence Report'!BD46</f>
        <v>11092.474316549878</v>
      </c>
      <c r="Q172" s="292">
        <f>'7.  Persistence Report'!BE46</f>
        <v>10318.054470336316</v>
      </c>
      <c r="R172" s="292">
        <f>'7.  Persistence Report'!BF46</f>
        <v>10318.054470336316</v>
      </c>
      <c r="S172" s="292">
        <f>'7.  Persistence Report'!BG46</f>
        <v>10176.908566871742</v>
      </c>
      <c r="T172" s="292">
        <f>'7.  Persistence Report'!BH46</f>
        <v>2855.4442443168305</v>
      </c>
      <c r="U172" s="288"/>
      <c r="V172" s="292">
        <v>3.3731698983251817</v>
      </c>
      <c r="W172" s="292">
        <v>3.3731698983251817</v>
      </c>
      <c r="X172" s="292">
        <v>3.3731698983251817</v>
      </c>
      <c r="Y172" s="292">
        <v>3.3731698983251817</v>
      </c>
      <c r="Z172" s="292">
        <v>3.0875275491056162</v>
      </c>
      <c r="AA172" s="292">
        <v>2.6127759006747193</v>
      </c>
      <c r="AB172" s="292">
        <v>1.956010010849162</v>
      </c>
      <c r="AC172" s="292">
        <v>1.9487881540640211</v>
      </c>
      <c r="AD172" s="292">
        <v>1.9487881540640211</v>
      </c>
      <c r="AE172" s="292">
        <f>'7.  Persistence Report'!V46</f>
        <v>1.2567949749879075</v>
      </c>
      <c r="AF172" s="292">
        <f>'7.  Persistence Report'!W46</f>
        <v>0.49170747073895504</v>
      </c>
      <c r="AG172" s="292">
        <f>'7.  Persistence Report'!X46</f>
        <v>0.49166429792444188</v>
      </c>
      <c r="AH172" s="292">
        <f>'7.  Persistence Report'!Y46</f>
        <v>0.49166429792444188</v>
      </c>
      <c r="AI172" s="292">
        <f>'7.  Persistence Report'!Z46</f>
        <v>0.48322697540971615</v>
      </c>
      <c r="AJ172" s="292">
        <f>'7.  Persistence Report'!AA46</f>
        <v>0.48322697540971615</v>
      </c>
      <c r="AK172" s="292">
        <f>'7.  Persistence Report'!AB46</f>
        <v>0.47122088957449965</v>
      </c>
      <c r="AL172" s="292">
        <f>'7.  Persistence Report'!AC46</f>
        <v>0.13221549236645699</v>
      </c>
      <c r="AM172" s="406"/>
      <c r="AN172" s="406"/>
      <c r="AO172" s="406"/>
      <c r="AP172" s="406"/>
      <c r="AQ172" s="406"/>
      <c r="AR172" s="406"/>
      <c r="AS172" s="406"/>
      <c r="AT172" s="406"/>
      <c r="AU172" s="406"/>
      <c r="AV172" s="406"/>
      <c r="AW172" s="406"/>
      <c r="AX172" s="406"/>
      <c r="AY172" s="406"/>
      <c r="AZ172" s="406"/>
      <c r="BA172" s="293">
        <f>SUM(AM172:AZ172)</f>
        <v>0</v>
      </c>
    </row>
    <row r="173" spans="1:53" ht="15"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outlineLevel="1">
      <c r="A181" s="498">
        <v>8</v>
      </c>
      <c r="B181" s="291" t="s">
        <v>482</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outlineLevel="1">
      <c r="A188" s="498">
        <v>10</v>
      </c>
      <c r="B188" s="307" t="s">
        <v>22</v>
      </c>
      <c r="C188" s="288" t="s">
        <v>25</v>
      </c>
      <c r="D188" s="292">
        <v>633895.82072705775</v>
      </c>
      <c r="E188" s="292">
        <v>633895.82072705775</v>
      </c>
      <c r="F188" s="292">
        <v>633895.82072705775</v>
      </c>
      <c r="G188" s="292">
        <v>633895.82072705775</v>
      </c>
      <c r="H188" s="292">
        <v>633895.82072705775</v>
      </c>
      <c r="I188" s="292">
        <v>597224.88668735768</v>
      </c>
      <c r="J188" s="292">
        <v>597032.61114852596</v>
      </c>
      <c r="K188" s="292">
        <v>597032.61114852596</v>
      </c>
      <c r="L188" s="292">
        <v>592515.86589625408</v>
      </c>
      <c r="M188" s="292">
        <f>'7.  Persistence Report'!BA42</f>
        <v>589923.05376245151</v>
      </c>
      <c r="N188" s="292">
        <f>'7.  Persistence Report'!BB42</f>
        <v>588193.10097435024</v>
      </c>
      <c r="O188" s="292">
        <f>'7.  Persistence Report'!BC42</f>
        <v>588193.10097435024</v>
      </c>
      <c r="P188" s="292">
        <f>'7.  Persistence Report'!BD42</f>
        <v>24231.527114420482</v>
      </c>
      <c r="Q188" s="292">
        <f>'7.  Persistence Report'!BE42</f>
        <v>24231.527114420482</v>
      </c>
      <c r="R188" s="292">
        <f>'7.  Persistence Report'!BF42</f>
        <v>24231.527114420482</v>
      </c>
      <c r="S188" s="292">
        <f>'7.  Persistence Report'!BG42</f>
        <v>0</v>
      </c>
      <c r="T188" s="292">
        <f>'7.  Persistence Report'!BH42</f>
        <v>0</v>
      </c>
      <c r="U188" s="292">
        <v>12</v>
      </c>
      <c r="V188" s="292">
        <v>129.27555456060517</v>
      </c>
      <c r="W188" s="292">
        <v>129.27555456060517</v>
      </c>
      <c r="X188" s="292">
        <v>129.27555456060517</v>
      </c>
      <c r="Y188" s="292">
        <v>129.27555456060517</v>
      </c>
      <c r="Z188" s="292">
        <v>129.27555456060517</v>
      </c>
      <c r="AA188" s="292">
        <v>118.18944956934764</v>
      </c>
      <c r="AB188" s="292">
        <v>118.1298237927617</v>
      </c>
      <c r="AC188" s="292">
        <v>118.1298237927617</v>
      </c>
      <c r="AD188" s="292">
        <v>116.84919800718873</v>
      </c>
      <c r="AE188" s="292">
        <f>'7.  Persistence Report'!V42</f>
        <v>116.04515169969298</v>
      </c>
      <c r="AF188" s="292">
        <f>'7.  Persistence Report'!W42</f>
        <v>115.86659000416414</v>
      </c>
      <c r="AG188" s="292">
        <f>'7.  Persistence Report'!X42</f>
        <v>115.86659000416414</v>
      </c>
      <c r="AH188" s="292">
        <f>'7.  Persistence Report'!Y42</f>
        <v>20.902803794832248</v>
      </c>
      <c r="AI188" s="292">
        <f>'7.  Persistence Report'!Z42</f>
        <v>20.902803794832248</v>
      </c>
      <c r="AJ188" s="292">
        <f>'7.  Persistence Report'!AA42</f>
        <v>20.902803794832248</v>
      </c>
      <c r="AK188" s="292">
        <f>'7.  Persistence Report'!AB42</f>
        <v>0</v>
      </c>
      <c r="AL188" s="292">
        <f>'7.  Persistence Report'!AC42</f>
        <v>0</v>
      </c>
      <c r="AM188" s="463"/>
      <c r="AN188" s="465"/>
      <c r="AO188" s="465"/>
      <c r="AP188" s="411"/>
      <c r="AQ188" s="411"/>
      <c r="AR188" s="411"/>
      <c r="AS188" s="411"/>
      <c r="AT188" s="411"/>
      <c r="AU188" s="411"/>
      <c r="AV188" s="411"/>
      <c r="AW188" s="411"/>
      <c r="AX188" s="411"/>
      <c r="AY188" s="411"/>
      <c r="AZ188" s="411"/>
      <c r="BA188" s="293">
        <f>SUM(AM188:AZ188)</f>
        <v>0</v>
      </c>
    </row>
    <row r="189" spans="1:53" ht="15"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outlineLevel="1">
      <c r="A191" s="498">
        <v>11</v>
      </c>
      <c r="B191" s="311" t="s">
        <v>21</v>
      </c>
      <c r="C191" s="288" t="s">
        <v>25</v>
      </c>
      <c r="D191" s="292">
        <v>123968.39219651751</v>
      </c>
      <c r="E191" s="292">
        <v>123968.39219651754</v>
      </c>
      <c r="F191" s="292">
        <v>123968.39219651754</v>
      </c>
      <c r="G191" s="292">
        <v>93169.133517483977</v>
      </c>
      <c r="H191" s="292">
        <v>93169.133517483977</v>
      </c>
      <c r="I191" s="292">
        <v>16691.179508701152</v>
      </c>
      <c r="J191" s="292">
        <v>16691.179508701152</v>
      </c>
      <c r="K191" s="292">
        <v>16548.931644745899</v>
      </c>
      <c r="L191" s="292">
        <v>16548.931644745899</v>
      </c>
      <c r="M191" s="292">
        <f>'7.  Persistence Report'!BA41</f>
        <v>16548.931644745899</v>
      </c>
      <c r="N191" s="292">
        <f>'7.  Persistence Report'!BB41</f>
        <v>14580.954159528335</v>
      </c>
      <c r="O191" s="292">
        <f>'7.  Persistence Report'!BC41</f>
        <v>14580.954159528335</v>
      </c>
      <c r="P191" s="292">
        <f>'7.  Persistence Report'!BD41</f>
        <v>0</v>
      </c>
      <c r="Q191" s="292">
        <f>'7.  Persistence Report'!BE41</f>
        <v>0</v>
      </c>
      <c r="R191" s="292">
        <f>'7.  Persistence Report'!BF41</f>
        <v>0</v>
      </c>
      <c r="S191" s="292">
        <f>'7.  Persistence Report'!BG41</f>
        <v>0</v>
      </c>
      <c r="T191" s="292">
        <f>'7.  Persistence Report'!BH41</f>
        <v>0</v>
      </c>
      <c r="U191" s="292">
        <v>12</v>
      </c>
      <c r="V191" s="292">
        <v>33.625511361085657</v>
      </c>
      <c r="W191" s="292">
        <v>33.625511361085657</v>
      </c>
      <c r="X191" s="292">
        <v>33.625511361085657</v>
      </c>
      <c r="Y191" s="292">
        <v>26.277695559492606</v>
      </c>
      <c r="Z191" s="292">
        <v>26.277695559492606</v>
      </c>
      <c r="AA191" s="292">
        <v>4.4738857252281639</v>
      </c>
      <c r="AB191" s="292">
        <v>4.4738857252281639</v>
      </c>
      <c r="AC191" s="292">
        <v>4.3314413213409635</v>
      </c>
      <c r="AD191" s="292">
        <v>4.3314413213409635</v>
      </c>
      <c r="AE191" s="292">
        <f>'7.  Persistence Report'!V41</f>
        <v>4.3314413213409635</v>
      </c>
      <c r="AF191" s="292">
        <f>'7.  Persistence Report'!W41</f>
        <v>4.1303149764068472</v>
      </c>
      <c r="AG191" s="292">
        <f>'7.  Persistence Report'!X41</f>
        <v>4.1303149764068472</v>
      </c>
      <c r="AH191" s="292">
        <f>'7.  Persistence Report'!Y41</f>
        <v>0</v>
      </c>
      <c r="AI191" s="292">
        <f>'7.  Persistence Report'!Z41</f>
        <v>0</v>
      </c>
      <c r="AJ191" s="292">
        <f>'7.  Persistence Report'!AA41</f>
        <v>0</v>
      </c>
      <c r="AK191" s="292">
        <f>'7.  Persistence Report'!AB41</f>
        <v>0</v>
      </c>
      <c r="AL191" s="292">
        <f>'7.  Persistence Report'!AC41</f>
        <v>0</v>
      </c>
      <c r="AM191" s="411"/>
      <c r="AN191" s="465"/>
      <c r="AO191" s="411"/>
      <c r="AP191" s="411"/>
      <c r="AQ191" s="411"/>
      <c r="AR191" s="411"/>
      <c r="AS191" s="411"/>
      <c r="AT191" s="411"/>
      <c r="AU191" s="411"/>
      <c r="AV191" s="411"/>
      <c r="AW191" s="411"/>
      <c r="AX191" s="411"/>
      <c r="AY191" s="411"/>
      <c r="AZ191" s="411"/>
      <c r="BA191" s="293">
        <f>SUM(AM191:AZ191)</f>
        <v>0</v>
      </c>
    </row>
    <row r="192" spans="1:53" ht="15" outlineLevel="1">
      <c r="B192" s="291" t="s">
        <v>243</v>
      </c>
      <c r="C192" s="288" t="s">
        <v>163</v>
      </c>
      <c r="D192" s="292">
        <v>887.78982288500004</v>
      </c>
      <c r="E192" s="292">
        <v>887.78982288500004</v>
      </c>
      <c r="F192" s="292">
        <v>887.78982288500004</v>
      </c>
      <c r="G192" s="292">
        <v>887.78982288500004</v>
      </c>
      <c r="H192" s="292">
        <v>887.78982288500004</v>
      </c>
      <c r="I192" s="292">
        <v>237.92767253299999</v>
      </c>
      <c r="J192" s="292">
        <v>237.92767253299999</v>
      </c>
      <c r="K192" s="292">
        <v>237.92767253299999</v>
      </c>
      <c r="L192" s="292">
        <v>237.92767253299999</v>
      </c>
      <c r="M192" s="292">
        <f>'7.  Persistence Report'!BA58</f>
        <v>237.92767253299999</v>
      </c>
      <c r="N192" s="292">
        <f>'7.  Persistence Report'!BB58</f>
        <v>237.92767253299999</v>
      </c>
      <c r="O192" s="292">
        <f>'7.  Persistence Report'!BC58</f>
        <v>237.92767253299999</v>
      </c>
      <c r="P192" s="292">
        <f>'7.  Persistence Report'!BD58</f>
        <v>0</v>
      </c>
      <c r="Q192" s="292">
        <f>'7.  Persistence Report'!BE58</f>
        <v>0</v>
      </c>
      <c r="R192" s="292">
        <f>'7.  Persistence Report'!BF58</f>
        <v>0</v>
      </c>
      <c r="S192" s="292">
        <f>'7.  Persistence Report'!BG58</f>
        <v>0</v>
      </c>
      <c r="T192" s="292">
        <f>'7.  Persistence Report'!BH58</f>
        <v>0</v>
      </c>
      <c r="U192" s="292">
        <f>U191</f>
        <v>12</v>
      </c>
      <c r="V192" s="292">
        <v>0.24433126300000002</v>
      </c>
      <c r="W192" s="292">
        <v>0.24433126300000002</v>
      </c>
      <c r="X192" s="292">
        <v>0.24433126300000002</v>
      </c>
      <c r="Y192" s="292">
        <v>0.24433126300000002</v>
      </c>
      <c r="Z192" s="292">
        <v>0.24433126300000002</v>
      </c>
      <c r="AA192" s="292">
        <v>6.5480779000000003E-2</v>
      </c>
      <c r="AB192" s="292">
        <v>6.5480779000000003E-2</v>
      </c>
      <c r="AC192" s="292">
        <v>6.5480779000000003E-2</v>
      </c>
      <c r="AD192" s="292">
        <v>6.5480779000000003E-2</v>
      </c>
      <c r="AE192" s="292">
        <v>6.5480779000000003E-2</v>
      </c>
      <c r="AF192" s="292">
        <v>6.5480779000000003E-2</v>
      </c>
      <c r="AG192" s="292">
        <v>6.5480779000000003E-2</v>
      </c>
      <c r="AH192" s="292">
        <v>6.5480779000000003E-2</v>
      </c>
      <c r="AI192" s="292">
        <v>6.5480779000000003E-2</v>
      </c>
      <c r="AJ192" s="292">
        <v>6.5480779000000003E-2</v>
      </c>
      <c r="AK192" s="292">
        <v>6.5480779000000003E-2</v>
      </c>
      <c r="AL192" s="292">
        <v>6.5480779000000003E-2</v>
      </c>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outlineLevel="1">
      <c r="A200" s="498">
        <v>14</v>
      </c>
      <c r="B200" s="311" t="s">
        <v>20</v>
      </c>
      <c r="C200" s="288" t="s">
        <v>25</v>
      </c>
      <c r="D200" s="292">
        <v>50352.508925126152</v>
      </c>
      <c r="E200" s="292">
        <v>50352.508925126152</v>
      </c>
      <c r="F200" s="292">
        <v>50352.508925126152</v>
      </c>
      <c r="G200" s="292">
        <v>50352.508925126152</v>
      </c>
      <c r="H200" s="292">
        <v>0</v>
      </c>
      <c r="I200" s="292">
        <v>0</v>
      </c>
      <c r="J200" s="292">
        <v>0</v>
      </c>
      <c r="K200" s="292">
        <v>0</v>
      </c>
      <c r="L200" s="292">
        <v>0</v>
      </c>
      <c r="M200" s="292">
        <v>0</v>
      </c>
      <c r="N200" s="292">
        <v>0</v>
      </c>
      <c r="O200" s="292">
        <v>0</v>
      </c>
      <c r="P200" s="292">
        <v>0</v>
      </c>
      <c r="Q200" s="292">
        <v>0</v>
      </c>
      <c r="R200" s="292">
        <v>0</v>
      </c>
      <c r="S200" s="292">
        <v>0</v>
      </c>
      <c r="T200" s="292">
        <v>0</v>
      </c>
      <c r="U200" s="292">
        <v>12</v>
      </c>
      <c r="V200" s="292">
        <v>10.354349259129565</v>
      </c>
      <c r="W200" s="292">
        <v>10.354349259129565</v>
      </c>
      <c r="X200" s="292">
        <v>10.354349259129565</v>
      </c>
      <c r="Y200" s="292">
        <v>10.354349259129565</v>
      </c>
      <c r="Z200" s="292">
        <v>0</v>
      </c>
      <c r="AA200" s="292">
        <v>0</v>
      </c>
      <c r="AB200" s="292">
        <v>0</v>
      </c>
      <c r="AC200" s="292">
        <v>0</v>
      </c>
      <c r="AD200" s="292">
        <v>0</v>
      </c>
      <c r="AE200" s="292">
        <v>0</v>
      </c>
      <c r="AF200" s="292">
        <v>0</v>
      </c>
      <c r="AG200" s="292">
        <v>0</v>
      </c>
      <c r="AH200" s="292">
        <v>0</v>
      </c>
      <c r="AI200" s="292">
        <v>0</v>
      </c>
      <c r="AJ200" s="292">
        <v>0</v>
      </c>
      <c r="AK200" s="292">
        <v>0</v>
      </c>
      <c r="AL200" s="292">
        <v>0</v>
      </c>
      <c r="AM200" s="411"/>
      <c r="AN200" s="411"/>
      <c r="AO200" s="411"/>
      <c r="AP200" s="411"/>
      <c r="AQ200" s="411"/>
      <c r="AR200" s="411"/>
      <c r="AS200" s="411"/>
      <c r="AT200" s="411"/>
      <c r="AU200" s="411"/>
      <c r="AV200" s="411"/>
      <c r="AW200" s="411"/>
      <c r="AX200" s="411"/>
      <c r="AY200" s="411"/>
      <c r="AZ200" s="411"/>
      <c r="BA200" s="293">
        <f>SUM(AM200:AZ200)</f>
        <v>0</v>
      </c>
    </row>
    <row r="201" spans="1:53" ht="15" outlineLevel="1">
      <c r="B201" s="291" t="s">
        <v>243</v>
      </c>
      <c r="C201" s="288" t="s">
        <v>163</v>
      </c>
      <c r="D201" s="292">
        <v>1708.1195250000001</v>
      </c>
      <c r="E201" s="292">
        <v>1708.1195250000001</v>
      </c>
      <c r="F201" s="292">
        <v>1708.1195250000001</v>
      </c>
      <c r="G201" s="292">
        <v>1708.1195250000001</v>
      </c>
      <c r="H201" s="292">
        <v>0</v>
      </c>
      <c r="I201" s="292">
        <v>0</v>
      </c>
      <c r="J201" s="292">
        <v>0</v>
      </c>
      <c r="K201" s="292">
        <v>0</v>
      </c>
      <c r="L201" s="292">
        <v>0</v>
      </c>
      <c r="M201" s="292">
        <v>0</v>
      </c>
      <c r="N201" s="292">
        <v>0</v>
      </c>
      <c r="O201" s="292">
        <v>0</v>
      </c>
      <c r="P201" s="292">
        <v>0</v>
      </c>
      <c r="Q201" s="292">
        <v>0</v>
      </c>
      <c r="R201" s="292">
        <v>0</v>
      </c>
      <c r="S201" s="292">
        <v>0</v>
      </c>
      <c r="T201" s="292">
        <v>0</v>
      </c>
      <c r="U201" s="292">
        <f>U200</f>
        <v>12</v>
      </c>
      <c r="V201" s="292">
        <v>0.34493254499999998</v>
      </c>
      <c r="W201" s="292">
        <v>0.34493254499999998</v>
      </c>
      <c r="X201" s="292">
        <v>0.34493254499999998</v>
      </c>
      <c r="Y201" s="292">
        <v>0.34493254499999998</v>
      </c>
      <c r="Z201" s="292">
        <v>0</v>
      </c>
      <c r="AA201" s="292">
        <v>0</v>
      </c>
      <c r="AB201" s="292">
        <v>0</v>
      </c>
      <c r="AC201" s="292">
        <v>0</v>
      </c>
      <c r="AD201" s="292">
        <v>0</v>
      </c>
      <c r="AE201" s="292">
        <v>0</v>
      </c>
      <c r="AF201" s="292">
        <v>0</v>
      </c>
      <c r="AG201" s="292">
        <v>0</v>
      </c>
      <c r="AH201" s="292">
        <v>0</v>
      </c>
      <c r="AI201" s="292">
        <v>0</v>
      </c>
      <c r="AJ201" s="292">
        <v>0</v>
      </c>
      <c r="AK201" s="292">
        <v>0</v>
      </c>
      <c r="AL201" s="292">
        <v>0</v>
      </c>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outlineLevel="1">
      <c r="A203" s="498">
        <v>15</v>
      </c>
      <c r="B203" s="311" t="s">
        <v>483</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outlineLevel="1">
      <c r="A206" s="498">
        <v>16</v>
      </c>
      <c r="B206" s="311" t="s">
        <v>484</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outlineLevel="1">
      <c r="A232" s="499"/>
      <c r="B232" s="285" t="s">
        <v>485</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outlineLevel="1">
      <c r="A243" s="498">
        <v>27</v>
      </c>
      <c r="B243" s="318" t="s">
        <v>17</v>
      </c>
      <c r="C243" s="288" t="s">
        <v>25</v>
      </c>
      <c r="D243" s="292">
        <v>249.52278976495649</v>
      </c>
      <c r="E243" s="292">
        <v>249.52278976495649</v>
      </c>
      <c r="F243" s="292">
        <v>249.52278976495649</v>
      </c>
      <c r="G243" s="292">
        <v>249.52278976495649</v>
      </c>
      <c r="H243" s="292">
        <v>249.52278976495649</v>
      </c>
      <c r="I243" s="292">
        <v>249.52278976495649</v>
      </c>
      <c r="J243" s="292">
        <v>249.52278976495649</v>
      </c>
      <c r="K243" s="292">
        <v>249.52278976495649</v>
      </c>
      <c r="L243" s="292">
        <v>249.52278976495649</v>
      </c>
      <c r="M243" s="292">
        <v>0</v>
      </c>
      <c r="N243" s="292">
        <v>0</v>
      </c>
      <c r="O243" s="292">
        <v>0</v>
      </c>
      <c r="P243" s="292">
        <v>0</v>
      </c>
      <c r="Q243" s="292">
        <v>0</v>
      </c>
      <c r="R243" s="292">
        <v>0</v>
      </c>
      <c r="S243" s="292">
        <v>0</v>
      </c>
      <c r="T243" s="292">
        <v>0</v>
      </c>
      <c r="U243" s="292">
        <v>12</v>
      </c>
      <c r="V243" s="292">
        <v>0.25754897302612006</v>
      </c>
      <c r="W243" s="292">
        <v>0.25754897302612006</v>
      </c>
      <c r="X243" s="292">
        <v>0.25754897302612006</v>
      </c>
      <c r="Y243" s="292">
        <v>0.25754897302612006</v>
      </c>
      <c r="Z243" s="292">
        <v>0.25754897302612006</v>
      </c>
      <c r="AA243" s="292">
        <v>0.25754897302612006</v>
      </c>
      <c r="AB243" s="292">
        <v>0.25754897302612006</v>
      </c>
      <c r="AC243" s="292">
        <v>0.25754897302612006</v>
      </c>
      <c r="AD243" s="292">
        <v>0.25754897302612006</v>
      </c>
      <c r="AE243" s="292">
        <v>0.25754897302612006</v>
      </c>
      <c r="AF243" s="292">
        <v>0.25754897302612006</v>
      </c>
      <c r="AG243" s="292">
        <v>0.25754897302612006</v>
      </c>
      <c r="AH243" s="292">
        <v>0.25754897302612006</v>
      </c>
      <c r="AI243" s="292">
        <v>0.25754897302612006</v>
      </c>
      <c r="AJ243" s="292">
        <v>0.25754897302612006</v>
      </c>
      <c r="AK243" s="292">
        <v>0.25754897302612006</v>
      </c>
      <c r="AL243" s="292">
        <v>0.25754897302612006</v>
      </c>
      <c r="AM243" s="422"/>
      <c r="AN243" s="411"/>
      <c r="AO243" s="411"/>
      <c r="AP243" s="411"/>
      <c r="AQ243" s="411"/>
      <c r="AR243" s="411"/>
      <c r="AS243" s="411"/>
      <c r="AT243" s="411"/>
      <c r="AU243" s="411"/>
      <c r="AV243" s="411"/>
      <c r="AW243" s="411"/>
      <c r="AX243" s="411"/>
      <c r="AY243" s="411"/>
      <c r="AZ243" s="411"/>
      <c r="BA243" s="293">
        <f>SUM(AM243:AZ243)</f>
        <v>0</v>
      </c>
    </row>
    <row r="244" spans="1:53" ht="15"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75"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outlineLevel="1">
      <c r="A252" s="498">
        <v>30</v>
      </c>
      <c r="B252" s="321" t="s">
        <v>486</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outlineLevel="1">
      <c r="A255" s="498"/>
      <c r="B255" s="285" t="s">
        <v>487</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outlineLevel="1">
      <c r="A256" s="498">
        <v>31</v>
      </c>
      <c r="B256" s="321" t="s">
        <v>488</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outlineLevel="1">
      <c r="A259" s="498">
        <v>32</v>
      </c>
      <c r="B259" s="321" t="s">
        <v>489</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outlineLevel="1">
      <c r="A262" s="498">
        <v>33</v>
      </c>
      <c r="B262" s="321" t="s">
        <v>490</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 r="B265" s="324" t="s">
        <v>244</v>
      </c>
      <c r="C265" s="326"/>
      <c r="D265" s="326">
        <f>SUM(D160:D263)</f>
        <v>1004291.2363327699</v>
      </c>
      <c r="E265" s="326"/>
      <c r="F265" s="326"/>
      <c r="G265" s="326"/>
      <c r="H265" s="326"/>
      <c r="I265" s="326"/>
      <c r="J265" s="326"/>
      <c r="K265" s="326"/>
      <c r="L265" s="326"/>
      <c r="M265" s="326"/>
      <c r="N265" s="326"/>
      <c r="O265" s="326"/>
      <c r="P265" s="326"/>
      <c r="Q265" s="326"/>
      <c r="R265" s="326"/>
      <c r="S265" s="326"/>
      <c r="T265" s="326"/>
      <c r="U265" s="326"/>
      <c r="V265" s="326">
        <f>SUM(V160:V263)</f>
        <v>237.79878021682893</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5">
        <f>HLOOKUP(AM$20,'3.  Distribution Rates'!$C$122:$P$133,4,FALSE)</f>
        <v>1.1599999999999999E-2</v>
      </c>
      <c r="AN268" s="825">
        <f>HLOOKUP(AN$20,'3.  Distribution Rates'!$C$122:$P$133,4,FALSE)</f>
        <v>1.2500000000000001E-2</v>
      </c>
      <c r="AO268" s="338">
        <f>HLOOKUP(AO$20,'3.  Distribution Rates'!$C$122:$P$133,4,FALSE)</f>
        <v>1.6936</v>
      </c>
      <c r="AP268" s="338">
        <f>HLOOKUP(AP$20,'3.  Distribution Rates'!$C$122:$P$133,4,FALSE)</f>
        <v>4.3468999999999998</v>
      </c>
      <c r="AQ268" s="338">
        <f>HLOOKUP(AQ$20,'3.  Distribution Rates'!$C$122:$P$133,4,FALSE)</f>
        <v>4.3468999999999998</v>
      </c>
      <c r="AR268" s="338">
        <f>HLOOKUP(AR$20,'3.  Distribution Rates'!$C$122:$P$133,4,FALSE)</f>
        <v>4.3468999999999998</v>
      </c>
      <c r="AS268" s="338">
        <f>HLOOKUP(AS$20,'3.  Distribution Rates'!$C$122:$P$133,4,FALSE)</f>
        <v>4.3468999999999998</v>
      </c>
      <c r="AT268" s="338">
        <f>HLOOKUP(AT$20,'3.  Distribution Rates'!$C$122:$P$133,4,FALSE)</f>
        <v>4.3468999999999998</v>
      </c>
      <c r="AU268" s="338">
        <f>HLOOKUP(AU$20,'3.  Distribution Rates'!$C$122:$P$133,4,FALSE)</f>
        <v>4.3468999999999998</v>
      </c>
      <c r="AV268" s="338">
        <f>HLOOKUP(AV$20,'3.  Distribution Rates'!$C$122:$P$133,4,FALSE)</f>
        <v>4.3468999999999998</v>
      </c>
      <c r="AW268" s="338">
        <f>HLOOKUP(AW$20,'3.  Distribution Rates'!$C$122:$P$133,4,FALSE)</f>
        <v>4.3468999999999998</v>
      </c>
      <c r="AX268" s="338">
        <f>HLOOKUP(AX$20,'3.  Distribution Rates'!$C$122:$P$133,4,FALSE)</f>
        <v>4.3468999999999998</v>
      </c>
      <c r="AY268" s="338">
        <f>HLOOKUP(AY$20,'3.  Distribution Rates'!$C$122:$P$133,4,FALSE)</f>
        <v>4.3468999999999998</v>
      </c>
      <c r="AZ268" s="338">
        <f>HLOOKUP(AZ$20,'3.  Distribution Rates'!$C$122:$P$133,4,FALSE)</f>
        <v>4.3468999999999998</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75">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75">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75">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913</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914</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915</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916</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917</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918</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919</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578</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247</v>
      </c>
      <c r="C292" s="278"/>
      <c r="D292" s="581" t="s">
        <v>523</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19" t="s">
        <v>211</v>
      </c>
      <c r="C293" s="921" t="s">
        <v>33</v>
      </c>
      <c r="D293" s="281" t="s">
        <v>421</v>
      </c>
      <c r="E293" s="925" t="s">
        <v>209</v>
      </c>
      <c r="F293" s="926"/>
      <c r="G293" s="926"/>
      <c r="H293" s="926"/>
      <c r="I293" s="926"/>
      <c r="J293" s="926"/>
      <c r="K293" s="926"/>
      <c r="L293" s="926"/>
      <c r="M293" s="926"/>
      <c r="N293" s="926"/>
      <c r="O293" s="926"/>
      <c r="P293" s="926"/>
      <c r="Q293" s="926"/>
      <c r="R293" s="926"/>
      <c r="S293" s="926"/>
      <c r="T293" s="927"/>
      <c r="U293" s="923" t="s">
        <v>213</v>
      </c>
      <c r="V293" s="281" t="s">
        <v>422</v>
      </c>
      <c r="W293" s="916" t="s">
        <v>212</v>
      </c>
      <c r="X293" s="917"/>
      <c r="Y293" s="917"/>
      <c r="Z293" s="917"/>
      <c r="AA293" s="917"/>
      <c r="AB293" s="917"/>
      <c r="AC293" s="917"/>
      <c r="AD293" s="917"/>
      <c r="AE293" s="917"/>
      <c r="AF293" s="917"/>
      <c r="AG293" s="917"/>
      <c r="AH293" s="917"/>
      <c r="AI293" s="917"/>
      <c r="AJ293" s="917"/>
      <c r="AK293" s="917"/>
      <c r="AL293" s="928"/>
      <c r="AM293" s="916" t="s">
        <v>242</v>
      </c>
      <c r="AN293" s="917"/>
      <c r="AO293" s="917"/>
      <c r="AP293" s="917"/>
      <c r="AQ293" s="917"/>
      <c r="AR293" s="917"/>
      <c r="AS293" s="917"/>
      <c r="AT293" s="917"/>
      <c r="AU293" s="917"/>
      <c r="AV293" s="917"/>
      <c r="AW293" s="917"/>
      <c r="AX293" s="917"/>
      <c r="AY293" s="917"/>
      <c r="AZ293" s="917"/>
      <c r="BA293" s="918"/>
    </row>
    <row r="294" spans="1:53" ht="60.75" customHeight="1">
      <c r="B294" s="920"/>
      <c r="C294" s="922"/>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24"/>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50 - 4,999 kW</v>
      </c>
      <c r="AP294" s="282" t="str">
        <f>'1.  LRAMVA Summary'!G53</f>
        <v/>
      </c>
      <c r="AQ294" s="282" t="str">
        <f>'1.  LRAMVA Summary'!H53</f>
        <v/>
      </c>
      <c r="AR294" s="282" t="str">
        <f>'1.  LRAMVA Summary'!I53</f>
        <v/>
      </c>
      <c r="AS294" s="282" t="str">
        <f>'1.  LRAMVA Summary'!J53</f>
        <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f>'1.  LRAMVA Summary'!G54</f>
        <v>0</v>
      </c>
      <c r="AQ295" s="288">
        <f>'1.  LRAMVA Summary'!H54</f>
        <v>0</v>
      </c>
      <c r="AR295" s="288">
        <f>'1.  LRAMVA Summary'!I54</f>
        <v>0</v>
      </c>
      <c r="AS295" s="288">
        <f>'1.  LRAMVA Summary'!J54</f>
        <v>0</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outlineLevel="1">
      <c r="A296" s="498">
        <v>1</v>
      </c>
      <c r="B296" s="291" t="s">
        <v>1</v>
      </c>
      <c r="C296" s="288" t="s">
        <v>25</v>
      </c>
      <c r="D296" s="292">
        <v>13729.214819870298</v>
      </c>
      <c r="E296" s="292">
        <v>13729.214819870298</v>
      </c>
      <c r="F296" s="292">
        <v>13729.214819870298</v>
      </c>
      <c r="G296" s="292">
        <v>13729.214819870298</v>
      </c>
      <c r="H296" s="292">
        <v>9504.6735363403623</v>
      </c>
      <c r="I296" s="292">
        <v>0</v>
      </c>
      <c r="J296" s="292">
        <v>0</v>
      </c>
      <c r="K296" s="292">
        <v>0</v>
      </c>
      <c r="L296" s="292">
        <v>0</v>
      </c>
      <c r="M296" s="292">
        <v>0</v>
      </c>
      <c r="N296" s="292">
        <v>0</v>
      </c>
      <c r="O296" s="292">
        <v>0</v>
      </c>
      <c r="P296" s="292">
        <v>0</v>
      </c>
      <c r="Q296" s="292">
        <v>0</v>
      </c>
      <c r="R296" s="292">
        <v>0</v>
      </c>
      <c r="S296" s="292">
        <v>0</v>
      </c>
      <c r="T296" s="292">
        <v>0</v>
      </c>
      <c r="U296" s="288"/>
      <c r="V296" s="292">
        <v>1.9803448265408572</v>
      </c>
      <c r="W296" s="292">
        <v>1.9803448265408572</v>
      </c>
      <c r="X296" s="292">
        <v>1.9803448265408572</v>
      </c>
      <c r="Y296" s="292">
        <v>1.9803448265408572</v>
      </c>
      <c r="Z296" s="292">
        <v>1.3968904682669931</v>
      </c>
      <c r="AA296" s="292">
        <v>0</v>
      </c>
      <c r="AB296" s="292">
        <v>0</v>
      </c>
      <c r="AC296" s="292">
        <v>0</v>
      </c>
      <c r="AD296" s="292">
        <v>0</v>
      </c>
      <c r="AE296" s="292">
        <v>0</v>
      </c>
      <c r="AF296" s="292">
        <v>0</v>
      </c>
      <c r="AG296" s="292">
        <v>0</v>
      </c>
      <c r="AH296" s="292">
        <v>0</v>
      </c>
      <c r="AI296" s="292">
        <v>0</v>
      </c>
      <c r="AJ296" s="292">
        <v>0</v>
      </c>
      <c r="AK296" s="292">
        <v>0</v>
      </c>
      <c r="AL296" s="292">
        <v>0</v>
      </c>
      <c r="AM296" s="406"/>
      <c r="AN296" s="406"/>
      <c r="AO296" s="406"/>
      <c r="AP296" s="406"/>
      <c r="AQ296" s="406"/>
      <c r="AR296" s="406"/>
      <c r="AS296" s="406"/>
      <c r="AT296" s="406"/>
      <c r="AU296" s="406"/>
      <c r="AV296" s="406"/>
      <c r="AW296" s="406"/>
      <c r="AX296" s="406"/>
      <c r="AY296" s="406"/>
      <c r="AZ296" s="406"/>
      <c r="BA296" s="293">
        <f>SUM(AM296:AZ296)</f>
        <v>0</v>
      </c>
    </row>
    <row r="297" spans="1:53" ht="15"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75"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outlineLevel="1">
      <c r="A299" s="498">
        <v>2</v>
      </c>
      <c r="B299" s="291" t="s">
        <v>2</v>
      </c>
      <c r="C299" s="288" t="s">
        <v>25</v>
      </c>
      <c r="D299" s="292">
        <v>5911.038047</v>
      </c>
      <c r="E299" s="292">
        <v>5911.038047</v>
      </c>
      <c r="F299" s="292">
        <v>5911.038047</v>
      </c>
      <c r="G299" s="292">
        <v>5911.038047</v>
      </c>
      <c r="H299" s="292">
        <v>0</v>
      </c>
      <c r="I299" s="292">
        <v>0</v>
      </c>
      <c r="J299" s="292">
        <v>0</v>
      </c>
      <c r="K299" s="292">
        <v>0</v>
      </c>
      <c r="L299" s="292">
        <v>0</v>
      </c>
      <c r="M299" s="292">
        <v>0</v>
      </c>
      <c r="N299" s="292">
        <v>0</v>
      </c>
      <c r="O299" s="292">
        <v>0</v>
      </c>
      <c r="P299" s="292">
        <v>0</v>
      </c>
      <c r="Q299" s="292">
        <v>0</v>
      </c>
      <c r="R299" s="292">
        <v>0</v>
      </c>
      <c r="S299" s="292">
        <v>0</v>
      </c>
      <c r="T299" s="292">
        <v>0</v>
      </c>
      <c r="U299" s="288"/>
      <c r="V299" s="292">
        <v>3.315105585</v>
      </c>
      <c r="W299" s="292">
        <v>3.315105585</v>
      </c>
      <c r="X299" s="292">
        <v>3.315105585</v>
      </c>
      <c r="Y299" s="292">
        <v>3.315105585</v>
      </c>
      <c r="Z299" s="292">
        <v>0</v>
      </c>
      <c r="AA299" s="292">
        <v>0</v>
      </c>
      <c r="AB299" s="292">
        <v>0</v>
      </c>
      <c r="AC299" s="292">
        <v>0</v>
      </c>
      <c r="AD299" s="292">
        <v>0</v>
      </c>
      <c r="AE299" s="292">
        <v>0</v>
      </c>
      <c r="AF299" s="292">
        <v>0</v>
      </c>
      <c r="AG299" s="292">
        <v>0</v>
      </c>
      <c r="AH299" s="292">
        <v>0</v>
      </c>
      <c r="AI299" s="292">
        <v>0</v>
      </c>
      <c r="AJ299" s="292">
        <v>0</v>
      </c>
      <c r="AK299" s="292">
        <v>0</v>
      </c>
      <c r="AL299" s="292">
        <v>0</v>
      </c>
      <c r="AM299" s="406"/>
      <c r="AN299" s="406"/>
      <c r="AO299" s="406"/>
      <c r="AP299" s="406"/>
      <c r="AQ299" s="406"/>
      <c r="AR299" s="406"/>
      <c r="AS299" s="406"/>
      <c r="AT299" s="406"/>
      <c r="AU299" s="406"/>
      <c r="AV299" s="406"/>
      <c r="AW299" s="406"/>
      <c r="AX299" s="406"/>
      <c r="AY299" s="406"/>
      <c r="AZ299" s="406"/>
      <c r="BA299" s="293">
        <f>SUM(AM299:AZ299)</f>
        <v>0</v>
      </c>
    </row>
    <row r="300" spans="1:53" ht="15"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75"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outlineLevel="1">
      <c r="A302" s="498">
        <v>3</v>
      </c>
      <c r="B302" s="291" t="s">
        <v>3</v>
      </c>
      <c r="C302" s="288" t="s">
        <v>25</v>
      </c>
      <c r="D302" s="292">
        <v>66990.575928988997</v>
      </c>
      <c r="E302" s="292">
        <v>66990.575928988997</v>
      </c>
      <c r="F302" s="292">
        <v>66990.575928988997</v>
      </c>
      <c r="G302" s="292">
        <v>66990.575928988997</v>
      </c>
      <c r="H302" s="292">
        <v>66990.575928988997</v>
      </c>
      <c r="I302" s="292">
        <v>66990.575928988997</v>
      </c>
      <c r="J302" s="292">
        <v>66990.575928988997</v>
      </c>
      <c r="K302" s="292">
        <v>66990.575928988997</v>
      </c>
      <c r="L302" s="292">
        <v>66990.575928988997</v>
      </c>
      <c r="M302" s="292">
        <f>'7.  Persistence Report'!BB64</f>
        <v>66990.575928988997</v>
      </c>
      <c r="N302" s="292">
        <f>'7.  Persistence Report'!BC64</f>
        <v>66990.575928988997</v>
      </c>
      <c r="O302" s="292">
        <f>'7.  Persistence Report'!BD64</f>
        <v>66990.575928988997</v>
      </c>
      <c r="P302" s="292">
        <f>'7.  Persistence Report'!BE64</f>
        <v>66990.575928988997</v>
      </c>
      <c r="Q302" s="292">
        <f>'7.  Persistence Report'!BF64</f>
        <v>66990.575928988997</v>
      </c>
      <c r="R302" s="292">
        <f>'7.  Persistence Report'!BG64</f>
        <v>66990.575928988997</v>
      </c>
      <c r="S302" s="292">
        <f>'7.  Persistence Report'!BH64</f>
        <v>66990.575928988997</v>
      </c>
      <c r="T302" s="292">
        <f>'7.  Persistence Report'!BI64</f>
        <v>66990.575928988997</v>
      </c>
      <c r="U302" s="288"/>
      <c r="V302" s="292">
        <v>38.877597268999999</v>
      </c>
      <c r="W302" s="292">
        <v>38.877597268999999</v>
      </c>
      <c r="X302" s="292">
        <v>38.877597268999999</v>
      </c>
      <c r="Y302" s="292">
        <v>38.877597268999999</v>
      </c>
      <c r="Z302" s="292">
        <v>38.877597268999999</v>
      </c>
      <c r="AA302" s="292">
        <v>38.877597268999999</v>
      </c>
      <c r="AB302" s="292">
        <v>38.877597268999999</v>
      </c>
      <c r="AC302" s="292">
        <v>38.877597268999999</v>
      </c>
      <c r="AD302" s="292">
        <v>38.877597268999999</v>
      </c>
      <c r="AE302" s="292">
        <f>'7.  Persistence Report'!W64</f>
        <v>38.877597268999999</v>
      </c>
      <c r="AF302" s="292">
        <f>'7.  Persistence Report'!X64</f>
        <v>38.877597268999999</v>
      </c>
      <c r="AG302" s="292">
        <f>'7.  Persistence Report'!Y64</f>
        <v>38.877597268999999</v>
      </c>
      <c r="AH302" s="292">
        <f>'7.  Persistence Report'!Z64</f>
        <v>38.877597268999999</v>
      </c>
      <c r="AI302" s="292">
        <f>'7.  Persistence Report'!AA64</f>
        <v>38.877597268999999</v>
      </c>
      <c r="AJ302" s="292">
        <f>'7.  Persistence Report'!AB64</f>
        <v>38.877597268999999</v>
      </c>
      <c r="AK302" s="292">
        <f>'7.  Persistence Report'!AC64</f>
        <v>38.877597268999999</v>
      </c>
      <c r="AL302" s="292">
        <f>'7.  Persistence Report'!AD64</f>
        <v>38.877597268999999</v>
      </c>
      <c r="AM302" s="406"/>
      <c r="AN302" s="406"/>
      <c r="AO302" s="406"/>
      <c r="AP302" s="406"/>
      <c r="AQ302" s="406"/>
      <c r="AR302" s="406"/>
      <c r="AS302" s="406"/>
      <c r="AT302" s="406"/>
      <c r="AU302" s="406"/>
      <c r="AV302" s="406"/>
      <c r="AW302" s="406"/>
      <c r="AX302" s="406"/>
      <c r="AY302" s="406"/>
      <c r="AZ302" s="406"/>
      <c r="BA302" s="293">
        <f>SUM(AM302:AZ302)</f>
        <v>0</v>
      </c>
    </row>
    <row r="303" spans="1:53" ht="15" outlineLevel="1">
      <c r="B303" s="291" t="s">
        <v>248</v>
      </c>
      <c r="C303" s="288" t="s">
        <v>163</v>
      </c>
      <c r="D303" s="292">
        <v>1257.7989729000001</v>
      </c>
      <c r="E303" s="292">
        <v>1257.7989729000001</v>
      </c>
      <c r="F303" s="292">
        <v>1257.7989729000001</v>
      </c>
      <c r="G303" s="292">
        <v>1257.7989729000001</v>
      </c>
      <c r="H303" s="292">
        <v>1257.7989729000001</v>
      </c>
      <c r="I303" s="292">
        <v>1257.7989729000001</v>
      </c>
      <c r="J303" s="292">
        <v>1257.7989729000001</v>
      </c>
      <c r="K303" s="292">
        <v>1257.7989729000001</v>
      </c>
      <c r="L303" s="292">
        <v>1257.7989729000001</v>
      </c>
      <c r="M303" s="292">
        <f>'7.  Persistence Report'!BB85</f>
        <v>1257.7989729000001</v>
      </c>
      <c r="N303" s="292">
        <f>'7.  Persistence Report'!BC85</f>
        <v>1257.7989729000001</v>
      </c>
      <c r="O303" s="292">
        <f>'7.  Persistence Report'!BD85</f>
        <v>1257.7989729000001</v>
      </c>
      <c r="P303" s="292">
        <f>'7.  Persistence Report'!BE85</f>
        <v>1257.7989729000001</v>
      </c>
      <c r="Q303" s="292">
        <f>'7.  Persistence Report'!BF85</f>
        <v>1257.7989729000001</v>
      </c>
      <c r="R303" s="292">
        <f>'7.  Persistence Report'!BG85</f>
        <v>1257.7989729000001</v>
      </c>
      <c r="S303" s="292">
        <f>'7.  Persistence Report'!BH85</f>
        <v>1257.7989729000001</v>
      </c>
      <c r="T303" s="292">
        <f>'7.  Persistence Report'!BI85</f>
        <v>1257.7989729000001</v>
      </c>
      <c r="U303" s="464"/>
      <c r="V303" s="292">
        <v>0.79055738799999997</v>
      </c>
      <c r="W303" s="292">
        <v>0.79055738799999997</v>
      </c>
      <c r="X303" s="292">
        <v>0.79055738799999997</v>
      </c>
      <c r="Y303" s="292">
        <v>0.79055738799999997</v>
      </c>
      <c r="Z303" s="292">
        <v>0.79055738799999997</v>
      </c>
      <c r="AA303" s="292">
        <v>0.79055738799999997</v>
      </c>
      <c r="AB303" s="292">
        <v>0.79055738799999997</v>
      </c>
      <c r="AC303" s="292">
        <v>0.79055738799999997</v>
      </c>
      <c r="AD303" s="292">
        <v>0.79055738799999997</v>
      </c>
      <c r="AE303" s="292">
        <f>'7.  Persistence Report'!W85</f>
        <v>0.79055738799999997</v>
      </c>
      <c r="AF303" s="292">
        <f>'7.  Persistence Report'!X85</f>
        <v>0.79055738799999997</v>
      </c>
      <c r="AG303" s="292">
        <f>'7.  Persistence Report'!Y85</f>
        <v>0.79055738799999997</v>
      </c>
      <c r="AH303" s="292">
        <f>'7.  Persistence Report'!Z85</f>
        <v>0.79055738799999997</v>
      </c>
      <c r="AI303" s="292">
        <f>'7.  Persistence Report'!AA85</f>
        <v>0.79055738799999997</v>
      </c>
      <c r="AJ303" s="292">
        <f>'7.  Persistence Report'!AB85</f>
        <v>0.79055738799999997</v>
      </c>
      <c r="AK303" s="292">
        <f>'7.  Persistence Report'!AC85</f>
        <v>0.79055738799999997</v>
      </c>
      <c r="AL303" s="292">
        <f>'7.  Persistence Report'!AD85</f>
        <v>0.79055738799999997</v>
      </c>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outlineLevel="1">
      <c r="A305" s="498">
        <v>4</v>
      </c>
      <c r="B305" s="291" t="s">
        <v>4</v>
      </c>
      <c r="C305" s="288" t="s">
        <v>25</v>
      </c>
      <c r="D305" s="292">
        <v>17567.057494744</v>
      </c>
      <c r="E305" s="292">
        <v>17567.057494744</v>
      </c>
      <c r="F305" s="292">
        <v>16890.095516915</v>
      </c>
      <c r="G305" s="292">
        <v>14309.396359901</v>
      </c>
      <c r="H305" s="292">
        <v>14309.396359901</v>
      </c>
      <c r="I305" s="292">
        <v>14309.396359901</v>
      </c>
      <c r="J305" s="292">
        <v>14309.396359901</v>
      </c>
      <c r="K305" s="292">
        <v>14297.470979887999</v>
      </c>
      <c r="L305" s="292">
        <v>10396.664550222</v>
      </c>
      <c r="M305" s="292">
        <f>'7.  Persistence Report'!BB60</f>
        <v>10396.664550222</v>
      </c>
      <c r="N305" s="292">
        <f>'7.  Persistence Report'!BC60</f>
        <v>9453.1269583680005</v>
      </c>
      <c r="O305" s="292">
        <f>'7.  Persistence Report'!BD60</f>
        <v>9318.5102726280002</v>
      </c>
      <c r="P305" s="292">
        <f>'7.  Persistence Report'!BE60</f>
        <v>9318.5102726280002</v>
      </c>
      <c r="Q305" s="292">
        <f>'7.  Persistence Report'!BF60</f>
        <v>9280.2032891060007</v>
      </c>
      <c r="R305" s="292">
        <f>'7.  Persistence Report'!BG60</f>
        <v>9280.2032891060007</v>
      </c>
      <c r="S305" s="292">
        <f>'7.  Persistence Report'!BH60</f>
        <v>9272.3490452320002</v>
      </c>
      <c r="T305" s="292">
        <f>'7.  Persistence Report'!BI60</f>
        <v>8985.8215223179996</v>
      </c>
      <c r="U305" s="288"/>
      <c r="V305" s="292">
        <v>1.1773995669999999</v>
      </c>
      <c r="W305" s="292">
        <v>1.1773995669999999</v>
      </c>
      <c r="X305" s="292">
        <v>1.1349017219999999</v>
      </c>
      <c r="Y305" s="292">
        <v>0.97289239900000002</v>
      </c>
      <c r="Z305" s="292">
        <v>0.97289239900000002</v>
      </c>
      <c r="AA305" s="292">
        <v>0.97289239900000002</v>
      </c>
      <c r="AB305" s="292">
        <v>0.97289239900000002</v>
      </c>
      <c r="AC305" s="292">
        <v>0.97153105500000003</v>
      </c>
      <c r="AD305" s="292">
        <v>0.72664896300000004</v>
      </c>
      <c r="AE305" s="292">
        <f>'7.  Persistence Report'!W60</f>
        <v>0.72664896300000004</v>
      </c>
      <c r="AF305" s="292">
        <f>'7.  Persistence Report'!X60</f>
        <v>0.58369232999999998</v>
      </c>
      <c r="AG305" s="292">
        <f>'7.  Persistence Report'!Y60</f>
        <v>0.583675995</v>
      </c>
      <c r="AH305" s="292">
        <f>'7.  Persistence Report'!Z60</f>
        <v>0.583675995</v>
      </c>
      <c r="AI305" s="292">
        <f>'7.  Persistence Report'!AA60</f>
        <v>0.58280584700000004</v>
      </c>
      <c r="AJ305" s="292">
        <f>'7.  Persistence Report'!AB60</f>
        <v>0.58280584700000004</v>
      </c>
      <c r="AK305" s="292">
        <f>'7.  Persistence Report'!AC60</f>
        <v>0.58209302900000004</v>
      </c>
      <c r="AL305" s="292">
        <f>'7.  Persistence Report'!AD60</f>
        <v>0.56410560499999995</v>
      </c>
      <c r="AM305" s="406"/>
      <c r="AN305" s="406"/>
      <c r="AO305" s="406"/>
      <c r="AP305" s="406"/>
      <c r="AQ305" s="406"/>
      <c r="AR305" s="406"/>
      <c r="AS305" s="406"/>
      <c r="AT305" s="406"/>
      <c r="AU305" s="406"/>
      <c r="AV305" s="406"/>
      <c r="AW305" s="406"/>
      <c r="AX305" s="406"/>
      <c r="AY305" s="406"/>
      <c r="AZ305" s="406"/>
      <c r="BA305" s="293">
        <f>SUM(AM305:AZ305)</f>
        <v>0</v>
      </c>
    </row>
    <row r="306" spans="1:53" ht="15" outlineLevel="1">
      <c r="B306" s="291" t="s">
        <v>248</v>
      </c>
      <c r="C306" s="288" t="s">
        <v>163</v>
      </c>
      <c r="D306" s="292">
        <v>54</v>
      </c>
      <c r="E306" s="292">
        <v>54</v>
      </c>
      <c r="F306" s="292">
        <v>51</v>
      </c>
      <c r="G306" s="292">
        <v>44</v>
      </c>
      <c r="H306" s="292">
        <v>44</v>
      </c>
      <c r="I306" s="292">
        <v>44</v>
      </c>
      <c r="J306" s="292">
        <v>44</v>
      </c>
      <c r="K306" s="292">
        <v>44</v>
      </c>
      <c r="L306" s="292">
        <v>37</v>
      </c>
      <c r="M306" s="292">
        <f>'7.  Persistence Report'!BB83</f>
        <v>37</v>
      </c>
      <c r="N306" s="292">
        <f>'7.  Persistence Report'!BC83</f>
        <v>35</v>
      </c>
      <c r="O306" s="292">
        <f>'7.  Persistence Report'!BD83</f>
        <v>35</v>
      </c>
      <c r="P306" s="292">
        <f>'7.  Persistence Report'!BE83</f>
        <v>35</v>
      </c>
      <c r="Q306" s="292">
        <f>'7.  Persistence Report'!BF83</f>
        <v>35</v>
      </c>
      <c r="R306" s="292">
        <f>'7.  Persistence Report'!BG83</f>
        <v>35</v>
      </c>
      <c r="S306" s="292">
        <f>'7.  Persistence Report'!BH83</f>
        <v>35</v>
      </c>
      <c r="T306" s="292">
        <f>'7.  Persistence Report'!BI83</f>
        <v>19</v>
      </c>
      <c r="U306" s="464"/>
      <c r="V306" s="292">
        <v>4.0000000000000001E-3</v>
      </c>
      <c r="W306" s="292">
        <v>4.0000000000000001E-3</v>
      </c>
      <c r="X306" s="292">
        <v>4.0000000000000001E-3</v>
      </c>
      <c r="Y306" s="292">
        <v>3.0000000000000001E-3</v>
      </c>
      <c r="Z306" s="292">
        <v>3.0000000000000001E-3</v>
      </c>
      <c r="AA306" s="292">
        <v>3.0000000000000001E-3</v>
      </c>
      <c r="AB306" s="292">
        <v>3.0000000000000001E-3</v>
      </c>
      <c r="AC306" s="292">
        <v>3.0000000000000001E-3</v>
      </c>
      <c r="AD306" s="292">
        <v>3.0000000000000001E-3</v>
      </c>
      <c r="AE306" s="292">
        <v>3.0000000000000001E-3</v>
      </c>
      <c r="AF306" s="292">
        <v>3.0000000000000001E-3</v>
      </c>
      <c r="AG306" s="292">
        <v>3.0000000000000001E-3</v>
      </c>
      <c r="AH306" s="292">
        <v>3.0000000000000001E-3</v>
      </c>
      <c r="AI306" s="292">
        <v>3.0000000000000001E-3</v>
      </c>
      <c r="AJ306" s="292">
        <v>3.0000000000000001E-3</v>
      </c>
      <c r="AK306" s="292">
        <v>3.0000000000000001E-3</v>
      </c>
      <c r="AL306" s="292">
        <v>3.0000000000000001E-3</v>
      </c>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outlineLevel="1">
      <c r="A308" s="498">
        <v>5</v>
      </c>
      <c r="B308" s="291" t="s">
        <v>5</v>
      </c>
      <c r="C308" s="288" t="s">
        <v>25</v>
      </c>
      <c r="D308" s="292">
        <v>39156.198184936002</v>
      </c>
      <c r="E308" s="292">
        <v>39156.198184936002</v>
      </c>
      <c r="F308" s="292">
        <v>36796.942964039998</v>
      </c>
      <c r="G308" s="292">
        <v>28745.403746389002</v>
      </c>
      <c r="H308" s="292">
        <v>28745.403746389002</v>
      </c>
      <c r="I308" s="292">
        <v>28745.403746389002</v>
      </c>
      <c r="J308" s="292">
        <v>28745.403746389002</v>
      </c>
      <c r="K308" s="292">
        <v>28711.528753887</v>
      </c>
      <c r="L308" s="292">
        <v>24144.727566698999</v>
      </c>
      <c r="M308" s="292">
        <f>'7.  Persistence Report'!BB63</f>
        <v>24144.727566698999</v>
      </c>
      <c r="N308" s="292">
        <f>'7.  Persistence Report'!BC63</f>
        <v>21009.807951063001</v>
      </c>
      <c r="O308" s="292">
        <f>'7.  Persistence Report'!BD63</f>
        <v>13507.27599568</v>
      </c>
      <c r="P308" s="292">
        <f>'7.  Persistence Report'!BE63</f>
        <v>13507.27599568</v>
      </c>
      <c r="Q308" s="292">
        <f>'7.  Persistence Report'!BF63</f>
        <v>12794.451313756001</v>
      </c>
      <c r="R308" s="292">
        <f>'7.  Persistence Report'!BG63</f>
        <v>12794.451313756001</v>
      </c>
      <c r="S308" s="292">
        <f>'7.  Persistence Report'!BH63</f>
        <v>12702.921138416001</v>
      </c>
      <c r="T308" s="292">
        <f>'7.  Persistence Report'!BI63</f>
        <v>10964.755320773</v>
      </c>
      <c r="U308" s="288"/>
      <c r="V308" s="292">
        <v>2.6977948719999998</v>
      </c>
      <c r="W308" s="292">
        <v>2.6977948719999998</v>
      </c>
      <c r="X308" s="292">
        <v>2.5496872019999999</v>
      </c>
      <c r="Y308" s="292">
        <v>2.0442333170000002</v>
      </c>
      <c r="Z308" s="292">
        <v>2.0442333170000002</v>
      </c>
      <c r="AA308" s="292">
        <v>2.0442333170000002</v>
      </c>
      <c r="AB308" s="292">
        <v>2.0442333170000002</v>
      </c>
      <c r="AC308" s="292">
        <v>2.0403663079999999</v>
      </c>
      <c r="AD308" s="292">
        <v>1.7536748639999999</v>
      </c>
      <c r="AE308" s="292">
        <f>'7.  Persistence Report'!W63</f>
        <v>1.7536748639999999</v>
      </c>
      <c r="AF308" s="292">
        <f>'7.  Persistence Report'!X63</f>
        <v>1.2725170779999999</v>
      </c>
      <c r="AG308" s="292">
        <f>'7.  Persistence Report'!Y63</f>
        <v>0.82195387900000005</v>
      </c>
      <c r="AH308" s="292">
        <f>'7.  Persistence Report'!Z63</f>
        <v>0.82195387900000005</v>
      </c>
      <c r="AI308" s="292">
        <f>'7.  Persistence Report'!AA63</f>
        <v>0.80576196899999997</v>
      </c>
      <c r="AJ308" s="292">
        <f>'7.  Persistence Report'!AB63</f>
        <v>0.80576196899999997</v>
      </c>
      <c r="AK308" s="292">
        <f>'7.  Persistence Report'!AC63</f>
        <v>0.79745507900000001</v>
      </c>
      <c r="AL308" s="292">
        <f>'7.  Persistence Report'!AD63</f>
        <v>0.68833772400000004</v>
      </c>
      <c r="AM308" s="406"/>
      <c r="AN308" s="406"/>
      <c r="AO308" s="406"/>
      <c r="AP308" s="406"/>
      <c r="AQ308" s="406"/>
      <c r="AR308" s="406"/>
      <c r="AS308" s="406"/>
      <c r="AT308" s="406"/>
      <c r="AU308" s="406"/>
      <c r="AV308" s="406"/>
      <c r="AW308" s="406"/>
      <c r="AX308" s="406"/>
      <c r="AY308" s="406"/>
      <c r="AZ308" s="406"/>
      <c r="BA308" s="293">
        <f>SUM(AM308:AZ308)</f>
        <v>0</v>
      </c>
    </row>
    <row r="309" spans="1:53" ht="15"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outlineLevel="1">
      <c r="A317" s="498">
        <v>8</v>
      </c>
      <c r="B317" s="291" t="s">
        <v>482</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outlineLevel="1">
      <c r="A324" s="498">
        <v>10</v>
      </c>
      <c r="B324" s="307" t="s">
        <v>22</v>
      </c>
      <c r="C324" s="288" t="s">
        <v>25</v>
      </c>
      <c r="D324" s="292">
        <v>882770.99154525995</v>
      </c>
      <c r="E324" s="292">
        <v>882770.99154525995</v>
      </c>
      <c r="F324" s="292">
        <v>882770.99154525995</v>
      </c>
      <c r="G324" s="292">
        <v>882770.99154525995</v>
      </c>
      <c r="H324" s="292">
        <v>870478.94714025804</v>
      </c>
      <c r="I324" s="292">
        <v>853338.86731519096</v>
      </c>
      <c r="J324" s="292">
        <v>853338.86731519096</v>
      </c>
      <c r="K324" s="292">
        <v>844299.36169195396</v>
      </c>
      <c r="L324" s="292">
        <v>832052.50358621404</v>
      </c>
      <c r="M324" s="292">
        <f>'7.  Persistence Report'!BB57</f>
        <v>707105.50739288202</v>
      </c>
      <c r="N324" s="292">
        <f>'7.  Persistence Report'!BC57</f>
        <v>477424.28986378602</v>
      </c>
      <c r="O324" s="292">
        <f>'7.  Persistence Report'!BD57</f>
        <v>402473.56284797302</v>
      </c>
      <c r="P324" s="292">
        <f>'7.  Persistence Report'!BE57</f>
        <v>22411.233183208999</v>
      </c>
      <c r="Q324" s="292">
        <f>'7.  Persistence Report'!BF57</f>
        <v>22411.233183208999</v>
      </c>
      <c r="R324" s="292">
        <f>'7.  Persistence Report'!BG57</f>
        <v>22411.233183208999</v>
      </c>
      <c r="S324" s="292">
        <f>'7.  Persistence Report'!BH57</f>
        <v>21164.952036262999</v>
      </c>
      <c r="T324" s="292">
        <f>'7.  Persistence Report'!BI57</f>
        <v>16045.709341262</v>
      </c>
      <c r="U324" s="292">
        <v>12</v>
      </c>
      <c r="V324" s="292">
        <v>119.810687633</v>
      </c>
      <c r="W324" s="292">
        <v>119.810687633</v>
      </c>
      <c r="X324" s="292">
        <v>119.810687633</v>
      </c>
      <c r="Y324" s="292">
        <v>119.810687633</v>
      </c>
      <c r="Z324" s="292">
        <v>115.886966714</v>
      </c>
      <c r="AA324" s="292">
        <v>112.883988973</v>
      </c>
      <c r="AB324" s="292">
        <v>112.883988973</v>
      </c>
      <c r="AC324" s="292">
        <v>112.883988973</v>
      </c>
      <c r="AD324" s="292">
        <v>110.569867855</v>
      </c>
      <c r="AE324" s="292">
        <f>'7.  Persistence Report'!W57</f>
        <v>88.678893467999998</v>
      </c>
      <c r="AF324" s="292">
        <f>'7.  Persistence Report'!X57</f>
        <v>63.473779376999993</v>
      </c>
      <c r="AG324" s="292">
        <f>'7.  Persistence Report'!Y57</f>
        <v>63.473779376999993</v>
      </c>
      <c r="AH324" s="292">
        <f>'7.  Persistence Report'!Z57</f>
        <v>5.1219214089999996</v>
      </c>
      <c r="AI324" s="292">
        <f>'7.  Persistence Report'!AA57</f>
        <v>5.1219214089999996</v>
      </c>
      <c r="AJ324" s="292">
        <f>'7.  Persistence Report'!AB57</f>
        <v>5.1219214089999996</v>
      </c>
      <c r="AK324" s="292">
        <f>'7.  Persistence Report'!AC57</f>
        <v>5.1219214089999996</v>
      </c>
      <c r="AL324" s="292">
        <f>'7.  Persistence Report'!AD57</f>
        <v>5.1219214089999996</v>
      </c>
      <c r="AM324" s="411"/>
      <c r="AN324" s="492"/>
      <c r="AO324" s="492"/>
      <c r="AP324" s="492"/>
      <c r="AQ324" s="411"/>
      <c r="AR324" s="411"/>
      <c r="AS324" s="411"/>
      <c r="AT324" s="411"/>
      <c r="AU324" s="411"/>
      <c r="AV324" s="411"/>
      <c r="AW324" s="411"/>
      <c r="AX324" s="411"/>
      <c r="AY324" s="411"/>
      <c r="AZ324" s="411"/>
      <c r="BA324" s="293">
        <f>SUM(AM324:AZ324)</f>
        <v>0</v>
      </c>
    </row>
    <row r="325" spans="1:53" ht="15" outlineLevel="1">
      <c r="B325" s="291" t="s">
        <v>248</v>
      </c>
      <c r="C325" s="288" t="s">
        <v>163</v>
      </c>
      <c r="D325" s="292">
        <v>16934.80256</v>
      </c>
      <c r="E325" s="292">
        <v>16934.80256</v>
      </c>
      <c r="F325" s="292">
        <v>16934.80256</v>
      </c>
      <c r="G325" s="292">
        <v>16934.80256</v>
      </c>
      <c r="H325" s="292">
        <v>16934.80256</v>
      </c>
      <c r="I325" s="292">
        <v>15917.778329999999</v>
      </c>
      <c r="J325" s="292">
        <v>15917.778329999999</v>
      </c>
      <c r="K325" s="292">
        <v>15917.778329999999</v>
      </c>
      <c r="L325" s="292">
        <v>15917.778329999999</v>
      </c>
      <c r="M325" s="292">
        <f>'7.  Persistence Report'!BB75</f>
        <v>8503.9200290000008</v>
      </c>
      <c r="N325" s="292">
        <f>'7.  Persistence Report'!BC75</f>
        <v>0</v>
      </c>
      <c r="O325" s="292">
        <f>'7.  Persistence Report'!BD75</f>
        <v>0</v>
      </c>
      <c r="P325" s="292">
        <f>'7.  Persistence Report'!BE75</f>
        <v>0</v>
      </c>
      <c r="Q325" s="292">
        <f>'7.  Persistence Report'!BF75</f>
        <v>0</v>
      </c>
      <c r="R325" s="292">
        <f>'7.  Persistence Report'!BG75</f>
        <v>0</v>
      </c>
      <c r="S325" s="292">
        <f>'7.  Persistence Report'!BH75</f>
        <v>0</v>
      </c>
      <c r="T325" s="292">
        <f>'7.  Persistence Report'!BI75</f>
        <v>0</v>
      </c>
      <c r="U325" s="292">
        <f>U324</f>
        <v>12</v>
      </c>
      <c r="V325" s="292">
        <v>2.5740025740000001</v>
      </c>
      <c r="W325" s="292">
        <v>2.5740025740000001</v>
      </c>
      <c r="X325" s="292">
        <v>2.5740025740000001</v>
      </c>
      <c r="Y325" s="292">
        <v>2.5740025740000001</v>
      </c>
      <c r="Z325" s="292">
        <v>2.5740025740000001</v>
      </c>
      <c r="AA325" s="292">
        <v>2.4194201400000002</v>
      </c>
      <c r="AB325" s="292">
        <v>2.4194201400000002</v>
      </c>
      <c r="AC325" s="292">
        <v>2.4194201400000002</v>
      </c>
      <c r="AD325" s="292">
        <v>2.4194201400000002</v>
      </c>
      <c r="AE325" s="292">
        <f>'7.  Persistence Report'!W75</f>
        <v>1.2925519480000001</v>
      </c>
      <c r="AF325" s="292">
        <f>'7.  Persistence Report'!X75</f>
        <v>0</v>
      </c>
      <c r="AG325" s="292">
        <f>'7.  Persistence Report'!Y75</f>
        <v>0</v>
      </c>
      <c r="AH325" s="292">
        <f>'7.  Persistence Report'!Z75</f>
        <v>0</v>
      </c>
      <c r="AI325" s="292">
        <f>'7.  Persistence Report'!AA75</f>
        <v>0</v>
      </c>
      <c r="AJ325" s="292">
        <f>'7.  Persistence Report'!AB75</f>
        <v>0</v>
      </c>
      <c r="AK325" s="292">
        <f>'7.  Persistence Report'!AC75</f>
        <v>0</v>
      </c>
      <c r="AL325" s="292">
        <f>'7.  Persistence Report'!AD75</f>
        <v>0</v>
      </c>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outlineLevel="1">
      <c r="A327" s="498">
        <v>11</v>
      </c>
      <c r="B327" s="311" t="s">
        <v>21</v>
      </c>
      <c r="C327" s="288" t="s">
        <v>25</v>
      </c>
      <c r="D327" s="292">
        <v>187834.72316582</v>
      </c>
      <c r="E327" s="292">
        <v>187834.72316582</v>
      </c>
      <c r="F327" s="292">
        <v>163853.08325175001</v>
      </c>
      <c r="G327" s="292">
        <v>117904.602214296</v>
      </c>
      <c r="H327" s="292">
        <v>40973.837364366002</v>
      </c>
      <c r="I327" s="292">
        <v>40973.837364366002</v>
      </c>
      <c r="J327" s="292">
        <v>40973.837364366002</v>
      </c>
      <c r="K327" s="292">
        <v>40973.837364366002</v>
      </c>
      <c r="L327" s="292">
        <v>40973.837364366002</v>
      </c>
      <c r="M327" s="292">
        <f>'7.  Persistence Report'!BB59</f>
        <v>40973.837364366002</v>
      </c>
      <c r="N327" s="292">
        <f>'7.  Persistence Report'!BC59</f>
        <v>33252.981204962998</v>
      </c>
      <c r="O327" s="292">
        <f>'7.  Persistence Report'!BD59</f>
        <v>32190.513613661005</v>
      </c>
      <c r="P327" s="292">
        <f>'7.  Persistence Report'!BE59</f>
        <v>0</v>
      </c>
      <c r="Q327" s="292">
        <f>'7.  Persistence Report'!BF59</f>
        <v>0</v>
      </c>
      <c r="R327" s="292">
        <f>'7.  Persistence Report'!BG59</f>
        <v>0</v>
      </c>
      <c r="S327" s="292">
        <f>'7.  Persistence Report'!BH59</f>
        <v>0</v>
      </c>
      <c r="T327" s="292">
        <f>'7.  Persistence Report'!BI59</f>
        <v>0</v>
      </c>
      <c r="U327" s="292">
        <v>12</v>
      </c>
      <c r="V327" s="292">
        <v>52.318886319000001</v>
      </c>
      <c r="W327" s="292">
        <v>52.318886319000001</v>
      </c>
      <c r="X327" s="292">
        <v>46.123599056000003</v>
      </c>
      <c r="Y327" s="292">
        <v>34.144241260999998</v>
      </c>
      <c r="Z327" s="292">
        <v>10.804612437999999</v>
      </c>
      <c r="AA327" s="292">
        <v>10.804612437999999</v>
      </c>
      <c r="AB327" s="292">
        <v>10.804612437999999</v>
      </c>
      <c r="AC327" s="292">
        <v>10.804612437999999</v>
      </c>
      <c r="AD327" s="292">
        <v>10.804612437999999</v>
      </c>
      <c r="AE327" s="292">
        <f>'7.  Persistence Report'!W59</f>
        <v>10.804612437999999</v>
      </c>
      <c r="AF327" s="292">
        <f>'7.  Persistence Report'!X59</f>
        <v>9.9535363090000004</v>
      </c>
      <c r="AG327" s="292">
        <f>'7.  Persistence Report'!Y59</f>
        <v>9.677819607</v>
      </c>
      <c r="AH327" s="292">
        <f>'7.  Persistence Report'!Z59</f>
        <v>0</v>
      </c>
      <c r="AI327" s="292">
        <f>'7.  Persistence Report'!AA59</f>
        <v>0</v>
      </c>
      <c r="AJ327" s="292">
        <f>'7.  Persistence Report'!AB59</f>
        <v>0</v>
      </c>
      <c r="AK327" s="292">
        <f>'7.  Persistence Report'!AC59</f>
        <v>0</v>
      </c>
      <c r="AL327" s="292">
        <f>'7.  Persistence Report'!AD59</f>
        <v>0</v>
      </c>
      <c r="AM327" s="411"/>
      <c r="AN327" s="492"/>
      <c r="AO327" s="411"/>
      <c r="AP327" s="411"/>
      <c r="AQ327" s="411"/>
      <c r="AR327" s="411"/>
      <c r="AS327" s="411"/>
      <c r="AT327" s="411"/>
      <c r="AU327" s="411"/>
      <c r="AV327" s="411"/>
      <c r="AW327" s="411"/>
      <c r="AX327" s="411"/>
      <c r="AY327" s="411"/>
      <c r="AZ327" s="411"/>
      <c r="BA327" s="293">
        <f>SUM(AM327:AZ327)</f>
        <v>0</v>
      </c>
    </row>
    <row r="328" spans="1:53" ht="15"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outlineLevel="1">
      <c r="B337" s="291" t="s">
        <v>248</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outlineLevel="1">
      <c r="A339" s="498">
        <v>15</v>
      </c>
      <c r="B339" s="311" t="s">
        <v>483</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outlineLevel="1">
      <c r="A342" s="498">
        <v>16</v>
      </c>
      <c r="B342" s="311" t="s">
        <v>484</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outlineLevel="1">
      <c r="A355" s="498">
        <v>20</v>
      </c>
      <c r="B355" s="312" t="s">
        <v>13</v>
      </c>
      <c r="C355" s="288" t="s">
        <v>25</v>
      </c>
      <c r="D355" s="292">
        <v>10467.69231</v>
      </c>
      <c r="E355" s="292">
        <v>10467.69231</v>
      </c>
      <c r="F355" s="292">
        <v>10467.69231</v>
      </c>
      <c r="G355" s="292">
        <v>0</v>
      </c>
      <c r="H355" s="292">
        <v>0</v>
      </c>
      <c r="I355" s="292">
        <v>0</v>
      </c>
      <c r="J355" s="292">
        <v>0</v>
      </c>
      <c r="K355" s="292">
        <v>0</v>
      </c>
      <c r="L355" s="292">
        <v>0</v>
      </c>
      <c r="M355" s="292">
        <v>0</v>
      </c>
      <c r="N355" s="292">
        <v>0</v>
      </c>
      <c r="O355" s="292">
        <v>0</v>
      </c>
      <c r="P355" s="292">
        <v>0</v>
      </c>
      <c r="Q355" s="292">
        <v>0</v>
      </c>
      <c r="R355" s="292">
        <v>0</v>
      </c>
      <c r="S355" s="292">
        <v>0</v>
      </c>
      <c r="T355" s="292">
        <v>0</v>
      </c>
      <c r="U355" s="292">
        <v>12</v>
      </c>
      <c r="V355" s="292">
        <v>0.17749799999999999</v>
      </c>
      <c r="W355" s="292">
        <v>0.17749799999999999</v>
      </c>
      <c r="X355" s="292">
        <v>0.17749799999999999</v>
      </c>
      <c r="Y355" s="292">
        <v>0</v>
      </c>
      <c r="Z355" s="292">
        <v>0</v>
      </c>
      <c r="AA355" s="292">
        <v>0</v>
      </c>
      <c r="AB355" s="292">
        <v>0</v>
      </c>
      <c r="AC355" s="292">
        <v>0</v>
      </c>
      <c r="AD355" s="292">
        <v>0</v>
      </c>
      <c r="AE355" s="292">
        <v>0</v>
      </c>
      <c r="AF355" s="292">
        <v>0</v>
      </c>
      <c r="AG355" s="292">
        <v>0</v>
      </c>
      <c r="AH355" s="292">
        <v>0</v>
      </c>
      <c r="AI355" s="292">
        <v>0</v>
      </c>
      <c r="AJ355" s="292">
        <v>0</v>
      </c>
      <c r="AK355" s="292">
        <v>0</v>
      </c>
      <c r="AL355" s="292">
        <v>0</v>
      </c>
      <c r="AM355" s="406"/>
      <c r="AN355" s="411"/>
      <c r="AO355" s="411"/>
      <c r="AP355" s="411"/>
      <c r="AQ355" s="465"/>
      <c r="AR355" s="411"/>
      <c r="AS355" s="411"/>
      <c r="AT355" s="411"/>
      <c r="AU355" s="411"/>
      <c r="AV355" s="411"/>
      <c r="AW355" s="411"/>
      <c r="AX355" s="411"/>
      <c r="AY355" s="411"/>
      <c r="AZ355" s="411"/>
      <c r="BA355" s="293">
        <f>SUM(AM355:AZ355)</f>
        <v>0</v>
      </c>
    </row>
    <row r="356" spans="1:53" ht="15"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outlineLevel="1">
      <c r="B366" s="291" t="s">
        <v>248</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outlineLevel="1">
      <c r="A368" s="499"/>
      <c r="B368" s="285" t="s">
        <v>485</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75"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outlineLevel="1">
      <c r="A388" s="498">
        <v>30</v>
      </c>
      <c r="B388" s="321" t="s">
        <v>486</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outlineLevel="1">
      <c r="A391" s="498"/>
      <c r="B391" s="285" t="s">
        <v>487</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outlineLevel="1">
      <c r="A392" s="498">
        <v>31</v>
      </c>
      <c r="B392" s="321" t="s">
        <v>488</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outlineLevel="1">
      <c r="A395" s="498">
        <v>32</v>
      </c>
      <c r="B395" s="321" t="s">
        <v>489</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outlineLevel="1">
      <c r="A398" s="498">
        <v>33</v>
      </c>
      <c r="B398" s="321" t="s">
        <v>490</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 r="B401" s="324" t="s">
        <v>249</v>
      </c>
      <c r="C401" s="326"/>
      <c r="D401" s="326">
        <f>SUM(D296:D399)</f>
        <v>1242674.0930295193</v>
      </c>
      <c r="E401" s="326"/>
      <c r="F401" s="326"/>
      <c r="G401" s="326"/>
      <c r="H401" s="326"/>
      <c r="I401" s="326"/>
      <c r="J401" s="326"/>
      <c r="K401" s="326"/>
      <c r="L401" s="326"/>
      <c r="M401" s="326"/>
      <c r="N401" s="326"/>
      <c r="O401" s="326"/>
      <c r="P401" s="326"/>
      <c r="Q401" s="326"/>
      <c r="R401" s="326"/>
      <c r="S401" s="326"/>
      <c r="T401" s="326"/>
      <c r="U401" s="326"/>
      <c r="V401" s="326">
        <f>SUM(V296:V399)</f>
        <v>223.72387403354085</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5">
        <f>HLOOKUP(AM$20,'3.  Distribution Rates'!$C$122:$P$133,5,FALSE)</f>
        <v>1.17E-2</v>
      </c>
      <c r="AN404" s="825">
        <f>HLOOKUP(AN$20,'3.  Distribution Rates'!$C$122:$P$133,5,FALSE)</f>
        <v>1.2699999999999999E-2</v>
      </c>
      <c r="AO404" s="338">
        <f>HLOOKUP(AO$20,'3.  Distribution Rates'!$C$122:$P$133,5,FALSE)</f>
        <v>1.7153</v>
      </c>
      <c r="AP404" s="338">
        <f>HLOOKUP(AP$20,'3.  Distribution Rates'!$C$122:$P$133,5,FALSE)</f>
        <v>4.7760999999999996</v>
      </c>
      <c r="AQ404" s="338">
        <f>HLOOKUP(AQ$20,'3.  Distribution Rates'!$C$122:$P$133,5,FALSE)</f>
        <v>4.7760999999999996</v>
      </c>
      <c r="AR404" s="338">
        <f>HLOOKUP(AR$20,'3.  Distribution Rates'!$C$122:$P$133,5,FALSE)</f>
        <v>4.7760999999999996</v>
      </c>
      <c r="AS404" s="338">
        <f>HLOOKUP(AS$20,'3.  Distribution Rates'!$C$122:$P$133,5,FALSE)</f>
        <v>4.7760999999999996</v>
      </c>
      <c r="AT404" s="338">
        <f>HLOOKUP(AT$20,'3.  Distribution Rates'!$C$122:$P$133,5,FALSE)</f>
        <v>4.7760999999999996</v>
      </c>
      <c r="AU404" s="338">
        <f>HLOOKUP(AU$20,'3.  Distribution Rates'!$C$122:$P$133,5,FALSE)</f>
        <v>4.7760999999999996</v>
      </c>
      <c r="AV404" s="338">
        <f>HLOOKUP(AV$20,'3.  Distribution Rates'!$C$122:$P$133,5,FALSE)</f>
        <v>4.7760999999999996</v>
      </c>
      <c r="AW404" s="338">
        <f>HLOOKUP(AW$20,'3.  Distribution Rates'!$C$122:$P$133,5,FALSE)</f>
        <v>4.7760999999999996</v>
      </c>
      <c r="AX404" s="338">
        <f>HLOOKUP(AX$20,'3.  Distribution Rates'!$C$122:$P$133,5,FALSE)</f>
        <v>4.7760999999999996</v>
      </c>
      <c r="AY404" s="338">
        <f>HLOOKUP(AY$20,'3.  Distribution Rates'!$C$122:$P$133,5,FALSE)</f>
        <v>4.7760999999999996</v>
      </c>
      <c r="AZ404" s="338">
        <f>HLOOKUP(AZ$20,'3.  Distribution Rates'!$C$122:$P$133,5,FALSE)</f>
        <v>4.7760999999999996</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75">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75">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922</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923</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924</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974</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925</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
      <c r="B424" s="321" t="s">
        <v>926</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0</v>
      </c>
      <c r="AN424" s="288">
        <f>SUMPRODUCT($Q$296:$Q$399,AN296:AN399)</f>
        <v>0</v>
      </c>
      <c r="AO424" s="288">
        <f>IF(AO295="kW",SUMPRODUCT($U$296:$U$399,$AI$296:$AI$399,AO296:AO399),SUMPRODUCT($Q$296:$Q$399,AO296:AO399))</f>
        <v>0</v>
      </c>
      <c r="AP424" s="288">
        <f t="shared" ref="AP424:AZ424" si="148">IF(AP295="kW",SUMPRODUCT($U$296:$U$399,$AI$296:$AI$399,AP296:AP399),SUMPRODUCT($Q$296:$Q$399,AP296:AP399))</f>
        <v>0</v>
      </c>
      <c r="AQ424" s="288">
        <f t="shared" si="148"/>
        <v>0</v>
      </c>
      <c r="AR424" s="288">
        <f t="shared" si="148"/>
        <v>0</v>
      </c>
      <c r="AS424" s="288">
        <f t="shared" si="148"/>
        <v>0</v>
      </c>
      <c r="AT424" s="288">
        <f t="shared" si="148"/>
        <v>0</v>
      </c>
      <c r="AU424" s="288">
        <f t="shared" si="148"/>
        <v>0</v>
      </c>
      <c r="AV424" s="288">
        <f t="shared" si="148"/>
        <v>0</v>
      </c>
      <c r="AW424" s="288">
        <f t="shared" si="148"/>
        <v>0</v>
      </c>
      <c r="AX424" s="288">
        <f t="shared" si="148"/>
        <v>0</v>
      </c>
      <c r="AY424" s="288">
        <f t="shared" si="148"/>
        <v>0</v>
      </c>
      <c r="AZ424" s="288">
        <f t="shared" si="148"/>
        <v>0</v>
      </c>
      <c r="BA424" s="334"/>
    </row>
    <row r="425" spans="1:54" ht="15.75" customHeight="1">
      <c r="B425" s="377" t="s">
        <v>921</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9"/>
      <c r="AD425" s="849"/>
      <c r="AE425" s="400"/>
      <c r="AF425" s="400"/>
      <c r="AG425" s="400"/>
      <c r="AH425" s="400"/>
      <c r="AI425" s="400"/>
      <c r="AJ425" s="400"/>
      <c r="AK425" s="400"/>
      <c r="AL425" s="400"/>
      <c r="AM425" s="826">
        <f>SUMPRODUCT($R$296:$R$399,AM296:AM399)</f>
        <v>0</v>
      </c>
      <c r="AN425" s="826">
        <f>SUMPRODUCT($R$296:$R$399,AN296:AN399)</f>
        <v>0</v>
      </c>
      <c r="AO425" s="826">
        <f>IF(AO295="kW",SUMPRODUCT($U$296:$U$399,$AI$296:$AI$399,AO296:AO399),SUMPRODUCT($Q$296:$Q$399,AO296:AO399))</f>
        <v>0</v>
      </c>
      <c r="AP425" s="826">
        <f t="shared" ref="AP425:AZ425" si="149">IF(AP295="kW",SUMPRODUCT($U$296:$U$399,$AI$296:$AI$399,AP296:AP399),SUMPRODUCT($Q$296:$Q$399,AP296:AP399))</f>
        <v>0</v>
      </c>
      <c r="AQ425" s="826">
        <f t="shared" si="149"/>
        <v>0</v>
      </c>
      <c r="AR425" s="826">
        <f t="shared" si="149"/>
        <v>0</v>
      </c>
      <c r="AS425" s="826">
        <f t="shared" si="149"/>
        <v>0</v>
      </c>
      <c r="AT425" s="826">
        <f t="shared" si="149"/>
        <v>0</v>
      </c>
      <c r="AU425" s="826">
        <f t="shared" si="149"/>
        <v>0</v>
      </c>
      <c r="AV425" s="826">
        <f t="shared" si="149"/>
        <v>0</v>
      </c>
      <c r="AW425" s="826">
        <f t="shared" si="149"/>
        <v>0</v>
      </c>
      <c r="AX425" s="826">
        <f t="shared" si="149"/>
        <v>0</v>
      </c>
      <c r="AY425" s="826">
        <f t="shared" si="149"/>
        <v>0</v>
      </c>
      <c r="AZ425" s="826">
        <f t="shared" si="149"/>
        <v>0</v>
      </c>
      <c r="BA425" s="382"/>
    </row>
    <row r="426" spans="1:54" ht="21.75" customHeight="1">
      <c r="B426" s="364" t="s">
        <v>578</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75">
      <c r="B428" s="277" t="s">
        <v>257</v>
      </c>
      <c r="C428" s="278"/>
      <c r="D428" s="579" t="s">
        <v>518</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919" t="s">
        <v>211</v>
      </c>
      <c r="C429" s="921" t="s">
        <v>33</v>
      </c>
      <c r="D429" s="281" t="s">
        <v>421</v>
      </c>
      <c r="E429" s="925" t="s">
        <v>209</v>
      </c>
      <c r="F429" s="926"/>
      <c r="G429" s="926"/>
      <c r="H429" s="926"/>
      <c r="I429" s="926"/>
      <c r="J429" s="926"/>
      <c r="K429" s="926"/>
      <c r="L429" s="926"/>
      <c r="M429" s="926"/>
      <c r="N429" s="926"/>
      <c r="O429" s="926"/>
      <c r="P429" s="926"/>
      <c r="Q429" s="926"/>
      <c r="R429" s="926"/>
      <c r="S429" s="926"/>
      <c r="T429" s="927"/>
      <c r="U429" s="923" t="s">
        <v>213</v>
      </c>
      <c r="V429" s="281" t="s">
        <v>422</v>
      </c>
      <c r="W429" s="916" t="s">
        <v>212</v>
      </c>
      <c r="X429" s="917"/>
      <c r="Y429" s="917"/>
      <c r="Z429" s="917"/>
      <c r="AA429" s="917"/>
      <c r="AB429" s="917"/>
      <c r="AC429" s="917"/>
      <c r="AD429" s="917"/>
      <c r="AE429" s="917"/>
      <c r="AF429" s="917"/>
      <c r="AG429" s="917"/>
      <c r="AH429" s="917"/>
      <c r="AI429" s="917"/>
      <c r="AJ429" s="917"/>
      <c r="AK429" s="917"/>
      <c r="AL429" s="928"/>
      <c r="AM429" s="916" t="s">
        <v>242</v>
      </c>
      <c r="AN429" s="917"/>
      <c r="AO429" s="917"/>
      <c r="AP429" s="917"/>
      <c r="AQ429" s="917"/>
      <c r="AR429" s="917"/>
      <c r="AS429" s="917"/>
      <c r="AT429" s="917"/>
      <c r="AU429" s="917"/>
      <c r="AV429" s="917"/>
      <c r="AW429" s="917"/>
      <c r="AX429" s="917"/>
      <c r="AY429" s="917"/>
      <c r="AZ429" s="917"/>
      <c r="BA429" s="918"/>
    </row>
    <row r="430" spans="1:54" ht="45.75" customHeight="1">
      <c r="B430" s="920"/>
      <c r="C430" s="922"/>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24"/>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 50 - 4,999 kW</v>
      </c>
      <c r="AP430" s="282" t="str">
        <f>'1.  LRAMVA Summary'!G53</f>
        <v/>
      </c>
      <c r="AQ430" s="282" t="str">
        <f>'1.  LRAMVA Summary'!H53</f>
        <v/>
      </c>
      <c r="AR430" s="282" t="str">
        <f>'1.  LRAMVA Summary'!I53</f>
        <v/>
      </c>
      <c r="AS430" s="282" t="str">
        <f>'1.  LRAMVA Summary'!J53</f>
        <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f>'1.  LRAMVA Summary'!G54</f>
        <v>0</v>
      </c>
      <c r="AQ431" s="288">
        <f>'1.  LRAMVA Summary'!H54</f>
        <v>0</v>
      </c>
      <c r="AR431" s="288">
        <f>'1.  LRAMVA Summary'!I54</f>
        <v>0</v>
      </c>
      <c r="AS431" s="288">
        <f>'1.  LRAMVA Summary'!J54</f>
        <v>0</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 outlineLevel="1">
      <c r="A432" s="498">
        <v>1</v>
      </c>
      <c r="B432" s="291" t="s">
        <v>1</v>
      </c>
      <c r="C432" s="288" t="s">
        <v>25</v>
      </c>
      <c r="D432" s="292">
        <v>12736.119126666748</v>
      </c>
      <c r="E432" s="292">
        <v>12736.119126666748</v>
      </c>
      <c r="F432" s="292">
        <v>12736.119126666748</v>
      </c>
      <c r="G432" s="292">
        <v>12527.303033466749</v>
      </c>
      <c r="H432" s="292">
        <v>8173.4093079970035</v>
      </c>
      <c r="I432" s="292">
        <v>0</v>
      </c>
      <c r="J432" s="292">
        <v>0</v>
      </c>
      <c r="K432" s="292">
        <v>0</v>
      </c>
      <c r="L432" s="292"/>
      <c r="M432" s="292"/>
      <c r="N432" s="292"/>
      <c r="O432" s="292"/>
      <c r="P432" s="292"/>
      <c r="Q432" s="292"/>
      <c r="R432" s="292"/>
      <c r="S432" s="292"/>
      <c r="T432" s="292"/>
      <c r="U432" s="288"/>
      <c r="V432" s="292">
        <v>2.1694304153191313</v>
      </c>
      <c r="W432" s="292">
        <v>2.1694304153191313</v>
      </c>
      <c r="X432" s="292">
        <v>2.1694304153191313</v>
      </c>
      <c r="Y432" s="292">
        <v>1.9359218203191313</v>
      </c>
      <c r="Z432" s="292">
        <v>1.2011981729057852</v>
      </c>
      <c r="AA432" s="292">
        <v>0</v>
      </c>
      <c r="AB432" s="292">
        <v>0</v>
      </c>
      <c r="AC432" s="292">
        <v>0</v>
      </c>
      <c r="AD432" s="292"/>
      <c r="AE432" s="292"/>
      <c r="AF432" s="292"/>
      <c r="AG432" s="292"/>
      <c r="AH432" s="292"/>
      <c r="AI432" s="292"/>
      <c r="AJ432" s="292"/>
      <c r="AK432" s="292"/>
      <c r="AL432" s="292"/>
      <c r="AM432" s="466"/>
      <c r="AN432" s="406"/>
      <c r="AO432" s="406"/>
      <c r="AP432" s="406"/>
      <c r="AQ432" s="406"/>
      <c r="AR432" s="406"/>
      <c r="AS432" s="406"/>
      <c r="AT432" s="406"/>
      <c r="AU432" s="406"/>
      <c r="AV432" s="406"/>
      <c r="AW432" s="406"/>
      <c r="AX432" s="406"/>
      <c r="AY432" s="406"/>
      <c r="AZ432" s="406"/>
      <c r="BA432" s="293">
        <f>SUM(AM432:AZ432)</f>
        <v>0</v>
      </c>
    </row>
    <row r="433" spans="1:53" ht="15"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0</v>
      </c>
      <c r="AN433" s="407">
        <f>AN432</f>
        <v>0</v>
      </c>
      <c r="AO433" s="407">
        <f t="shared" ref="AO433:AZ433" si="150">AO432</f>
        <v>0</v>
      </c>
      <c r="AP433" s="407">
        <f t="shared" si="150"/>
        <v>0</v>
      </c>
      <c r="AQ433" s="407">
        <f t="shared" si="150"/>
        <v>0</v>
      </c>
      <c r="AR433" s="407">
        <f t="shared" si="150"/>
        <v>0</v>
      </c>
      <c r="AS433" s="407">
        <f t="shared" si="150"/>
        <v>0</v>
      </c>
      <c r="AT433" s="407">
        <f t="shared" si="150"/>
        <v>0</v>
      </c>
      <c r="AU433" s="407">
        <f t="shared" si="150"/>
        <v>0</v>
      </c>
      <c r="AV433" s="407">
        <f t="shared" si="150"/>
        <v>0</v>
      </c>
      <c r="AW433" s="407">
        <f t="shared" si="150"/>
        <v>0</v>
      </c>
      <c r="AX433" s="407">
        <f t="shared" si="150"/>
        <v>0</v>
      </c>
      <c r="AY433" s="407">
        <f t="shared" si="150"/>
        <v>0</v>
      </c>
      <c r="AZ433" s="407">
        <f t="shared" si="150"/>
        <v>0</v>
      </c>
      <c r="BA433" s="294"/>
    </row>
    <row r="434" spans="1:53" ht="15.75"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 outlineLevel="1">
      <c r="A435" s="498">
        <v>2</v>
      </c>
      <c r="B435" s="291" t="s">
        <v>2</v>
      </c>
      <c r="C435" s="288" t="s">
        <v>25</v>
      </c>
      <c r="D435" s="292">
        <v>3694.39878</v>
      </c>
      <c r="E435" s="292">
        <v>3694.39878</v>
      </c>
      <c r="F435" s="292">
        <v>3694.39878</v>
      </c>
      <c r="G435" s="292">
        <v>3694.39878</v>
      </c>
      <c r="H435" s="292">
        <v>0</v>
      </c>
      <c r="I435" s="292">
        <v>0</v>
      </c>
      <c r="J435" s="292">
        <v>0</v>
      </c>
      <c r="K435" s="292">
        <v>0</v>
      </c>
      <c r="L435" s="292"/>
      <c r="M435" s="292"/>
      <c r="N435" s="292"/>
      <c r="O435" s="292"/>
      <c r="P435" s="292"/>
      <c r="Q435" s="292"/>
      <c r="R435" s="292"/>
      <c r="S435" s="292"/>
      <c r="T435" s="292"/>
      <c r="U435" s="288"/>
      <c r="V435" s="292">
        <v>2.0719409899999999</v>
      </c>
      <c r="W435" s="292">
        <v>2.0719409899999999</v>
      </c>
      <c r="X435" s="292">
        <v>2.0719409899999999</v>
      </c>
      <c r="Y435" s="292">
        <v>2.0719409899999999</v>
      </c>
      <c r="Z435" s="292">
        <v>0</v>
      </c>
      <c r="AA435" s="292">
        <v>0</v>
      </c>
      <c r="AB435" s="292">
        <v>0</v>
      </c>
      <c r="AC435" s="292">
        <v>0</v>
      </c>
      <c r="AD435" s="292"/>
      <c r="AE435" s="292"/>
      <c r="AF435" s="292"/>
      <c r="AG435" s="292"/>
      <c r="AH435" s="292"/>
      <c r="AI435" s="292"/>
      <c r="AJ435" s="292"/>
      <c r="AK435" s="292"/>
      <c r="AL435" s="292"/>
      <c r="AM435" s="466"/>
      <c r="AN435" s="406"/>
      <c r="AO435" s="406"/>
      <c r="AP435" s="406"/>
      <c r="AQ435" s="406"/>
      <c r="AR435" s="406"/>
      <c r="AS435" s="406"/>
      <c r="AT435" s="406"/>
      <c r="AU435" s="406"/>
      <c r="AV435" s="406"/>
      <c r="AW435" s="406"/>
      <c r="AX435" s="406"/>
      <c r="AY435" s="406"/>
      <c r="AZ435" s="406"/>
      <c r="BA435" s="293">
        <f>SUM(AM435:AZ435)</f>
        <v>0</v>
      </c>
    </row>
    <row r="436" spans="1:53" ht="15"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0</v>
      </c>
      <c r="AN436" s="407">
        <f>AN435</f>
        <v>0</v>
      </c>
      <c r="AO436" s="407">
        <f t="shared" ref="AO436:AZ436" si="151">AO435</f>
        <v>0</v>
      </c>
      <c r="AP436" s="407">
        <f t="shared" si="151"/>
        <v>0</v>
      </c>
      <c r="AQ436" s="407">
        <f t="shared" si="151"/>
        <v>0</v>
      </c>
      <c r="AR436" s="407">
        <f t="shared" si="151"/>
        <v>0</v>
      </c>
      <c r="AS436" s="407">
        <f t="shared" si="151"/>
        <v>0</v>
      </c>
      <c r="AT436" s="407">
        <f t="shared" si="151"/>
        <v>0</v>
      </c>
      <c r="AU436" s="407">
        <f t="shared" si="151"/>
        <v>0</v>
      </c>
      <c r="AV436" s="407">
        <f t="shared" si="151"/>
        <v>0</v>
      </c>
      <c r="AW436" s="407">
        <f t="shared" si="151"/>
        <v>0</v>
      </c>
      <c r="AX436" s="407">
        <f t="shared" si="151"/>
        <v>0</v>
      </c>
      <c r="AY436" s="407">
        <f t="shared" si="151"/>
        <v>0</v>
      </c>
      <c r="AZ436" s="407">
        <f t="shared" si="151"/>
        <v>0</v>
      </c>
      <c r="BA436" s="294"/>
    </row>
    <row r="437" spans="1:53" ht="15.75"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 outlineLevel="1">
      <c r="A438" s="498">
        <v>3</v>
      </c>
      <c r="B438" s="291" t="s">
        <v>3</v>
      </c>
      <c r="C438" s="288" t="s">
        <v>25</v>
      </c>
      <c r="D438" s="292">
        <v>101187.12697659999</v>
      </c>
      <c r="E438" s="292">
        <v>101187.12697659999</v>
      </c>
      <c r="F438" s="292">
        <v>101187.12697659999</v>
      </c>
      <c r="G438" s="292">
        <v>101187.12697659999</v>
      </c>
      <c r="H438" s="292">
        <v>101187.12697659999</v>
      </c>
      <c r="I438" s="292">
        <v>101187.12697659999</v>
      </c>
      <c r="J438" s="292">
        <v>101187.12697659999</v>
      </c>
      <c r="K438" s="292">
        <v>101187.12697659999</v>
      </c>
      <c r="L438" s="292"/>
      <c r="M438" s="292"/>
      <c r="N438" s="292"/>
      <c r="O438" s="292"/>
      <c r="P438" s="292"/>
      <c r="Q438" s="292"/>
      <c r="R438" s="292"/>
      <c r="S438" s="292"/>
      <c r="T438" s="292"/>
      <c r="U438" s="288"/>
      <c r="V438" s="292">
        <v>55.289930536</v>
      </c>
      <c r="W438" s="292">
        <v>55.289930536</v>
      </c>
      <c r="X438" s="292">
        <v>55.289930536</v>
      </c>
      <c r="Y438" s="292">
        <v>55.289930536</v>
      </c>
      <c r="Z438" s="292">
        <v>55.289930536</v>
      </c>
      <c r="AA438" s="292">
        <v>55.289930536</v>
      </c>
      <c r="AB438" s="292">
        <v>55.289930536</v>
      </c>
      <c r="AC438" s="292">
        <v>55.289930536</v>
      </c>
      <c r="AD438" s="292"/>
      <c r="AE438" s="292"/>
      <c r="AF438" s="292"/>
      <c r="AG438" s="292"/>
      <c r="AH438" s="292"/>
      <c r="AI438" s="292"/>
      <c r="AJ438" s="292"/>
      <c r="AK438" s="292"/>
      <c r="AL438" s="292"/>
      <c r="AM438" s="466"/>
      <c r="AN438" s="406"/>
      <c r="AO438" s="406"/>
      <c r="AP438" s="406"/>
      <c r="AQ438" s="406"/>
      <c r="AR438" s="406"/>
      <c r="AS438" s="406"/>
      <c r="AT438" s="406"/>
      <c r="AU438" s="406"/>
      <c r="AV438" s="406"/>
      <c r="AW438" s="406"/>
      <c r="AX438" s="406"/>
      <c r="AY438" s="406"/>
      <c r="AZ438" s="406"/>
      <c r="BA438" s="293">
        <f>SUM(AM438:AZ438)</f>
        <v>0</v>
      </c>
    </row>
    <row r="439" spans="1:53" ht="15"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0</v>
      </c>
      <c r="AN439" s="407">
        <f>AN438</f>
        <v>0</v>
      </c>
      <c r="AO439" s="407">
        <f t="shared" ref="AO439:AZ439" si="152">AO438</f>
        <v>0</v>
      </c>
      <c r="AP439" s="407">
        <f t="shared" si="152"/>
        <v>0</v>
      </c>
      <c r="AQ439" s="407">
        <f t="shared" si="152"/>
        <v>0</v>
      </c>
      <c r="AR439" s="407">
        <f t="shared" si="152"/>
        <v>0</v>
      </c>
      <c r="AS439" s="407">
        <f t="shared" si="152"/>
        <v>0</v>
      </c>
      <c r="AT439" s="407">
        <f t="shared" si="152"/>
        <v>0</v>
      </c>
      <c r="AU439" s="407">
        <f t="shared" si="152"/>
        <v>0</v>
      </c>
      <c r="AV439" s="407">
        <f t="shared" si="152"/>
        <v>0</v>
      </c>
      <c r="AW439" s="407">
        <f t="shared" si="152"/>
        <v>0</v>
      </c>
      <c r="AX439" s="407">
        <f t="shared" si="152"/>
        <v>0</v>
      </c>
      <c r="AY439" s="407">
        <f t="shared" si="152"/>
        <v>0</v>
      </c>
      <c r="AZ439" s="407">
        <f t="shared" si="152"/>
        <v>0</v>
      </c>
      <c r="BA439" s="294"/>
    </row>
    <row r="440" spans="1:53" ht="15"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 outlineLevel="1">
      <c r="A441" s="498">
        <v>4</v>
      </c>
      <c r="B441" s="291" t="s">
        <v>4</v>
      </c>
      <c r="C441" s="288" t="s">
        <v>25</v>
      </c>
      <c r="D441" s="292">
        <v>65298.429450000003</v>
      </c>
      <c r="E441" s="292">
        <v>60866.130299999997</v>
      </c>
      <c r="F441" s="292">
        <v>58725.887600000002</v>
      </c>
      <c r="G441" s="292">
        <v>58725.887600000002</v>
      </c>
      <c r="H441" s="292">
        <v>58725.887600000002</v>
      </c>
      <c r="I441" s="292">
        <v>58725.887600000002</v>
      </c>
      <c r="J441" s="292">
        <v>58725.887600000002</v>
      </c>
      <c r="K441" s="292">
        <v>58613.864889999997</v>
      </c>
      <c r="L441" s="292"/>
      <c r="M441" s="292"/>
      <c r="N441" s="292"/>
      <c r="O441" s="292"/>
      <c r="P441" s="292"/>
      <c r="Q441" s="292"/>
      <c r="R441" s="292"/>
      <c r="S441" s="292"/>
      <c r="T441" s="292"/>
      <c r="U441" s="288"/>
      <c r="V441" s="292">
        <v>4.8729019009999996</v>
      </c>
      <c r="W441" s="292">
        <v>4.594478895</v>
      </c>
      <c r="X441" s="292">
        <v>4.4600410070000001</v>
      </c>
      <c r="Y441" s="292">
        <v>4.4600410070000001</v>
      </c>
      <c r="Z441" s="292">
        <v>4.4600410070000001</v>
      </c>
      <c r="AA441" s="292">
        <v>4.4600410070000001</v>
      </c>
      <c r="AB441" s="292">
        <v>4.4600410070000001</v>
      </c>
      <c r="AC441" s="292">
        <v>4.4472530260000003</v>
      </c>
      <c r="AD441" s="292"/>
      <c r="AE441" s="292"/>
      <c r="AF441" s="292"/>
      <c r="AG441" s="292"/>
      <c r="AH441" s="292"/>
      <c r="AI441" s="292"/>
      <c r="AJ441" s="292"/>
      <c r="AK441" s="292"/>
      <c r="AL441" s="292"/>
      <c r="AM441" s="466"/>
      <c r="AN441" s="406"/>
      <c r="AO441" s="406"/>
      <c r="AP441" s="406"/>
      <c r="AQ441" s="406"/>
      <c r="AR441" s="406"/>
      <c r="AS441" s="406"/>
      <c r="AT441" s="406"/>
      <c r="AU441" s="406"/>
      <c r="AV441" s="406"/>
      <c r="AW441" s="406"/>
      <c r="AX441" s="406"/>
      <c r="AY441" s="406"/>
      <c r="AZ441" s="406"/>
      <c r="BA441" s="293">
        <f>SUM(AM441:AZ441)</f>
        <v>0</v>
      </c>
    </row>
    <row r="442" spans="1:53" ht="15"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0</v>
      </c>
      <c r="AN442" s="407">
        <f>AN441</f>
        <v>0</v>
      </c>
      <c r="AO442" s="407">
        <f t="shared" ref="AO442:AZ442" si="153">AO441</f>
        <v>0</v>
      </c>
      <c r="AP442" s="407">
        <f t="shared" si="153"/>
        <v>0</v>
      </c>
      <c r="AQ442" s="407">
        <f t="shared" si="153"/>
        <v>0</v>
      </c>
      <c r="AR442" s="407">
        <f t="shared" si="153"/>
        <v>0</v>
      </c>
      <c r="AS442" s="407">
        <f t="shared" si="153"/>
        <v>0</v>
      </c>
      <c r="AT442" s="407">
        <f t="shared" si="153"/>
        <v>0</v>
      </c>
      <c r="AU442" s="407">
        <f t="shared" si="153"/>
        <v>0</v>
      </c>
      <c r="AV442" s="407">
        <f t="shared" si="153"/>
        <v>0</v>
      </c>
      <c r="AW442" s="407">
        <f t="shared" si="153"/>
        <v>0</v>
      </c>
      <c r="AX442" s="407">
        <f t="shared" si="153"/>
        <v>0</v>
      </c>
      <c r="AY442" s="407">
        <f t="shared" si="153"/>
        <v>0</v>
      </c>
      <c r="AZ442" s="407">
        <f t="shared" si="153"/>
        <v>0</v>
      </c>
      <c r="BA442" s="294"/>
    </row>
    <row r="443" spans="1:53" ht="15"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 outlineLevel="1">
      <c r="A444" s="498">
        <v>5</v>
      </c>
      <c r="B444" s="291" t="s">
        <v>5</v>
      </c>
      <c r="C444" s="288" t="s">
        <v>25</v>
      </c>
      <c r="D444" s="292">
        <v>280119.30940000003</v>
      </c>
      <c r="E444" s="292">
        <v>243000.54190000001</v>
      </c>
      <c r="F444" s="292">
        <v>223656.29550000001</v>
      </c>
      <c r="G444" s="292">
        <v>223656.29550000001</v>
      </c>
      <c r="H444" s="292">
        <v>223656.29550000001</v>
      </c>
      <c r="I444" s="292">
        <v>223656.29550000001</v>
      </c>
      <c r="J444" s="292">
        <v>223656.29550000001</v>
      </c>
      <c r="K444" s="292">
        <v>223559.41099999999</v>
      </c>
      <c r="L444" s="292"/>
      <c r="M444" s="292"/>
      <c r="N444" s="292"/>
      <c r="O444" s="292"/>
      <c r="P444" s="292"/>
      <c r="Q444" s="292"/>
      <c r="R444" s="292"/>
      <c r="S444" s="292"/>
      <c r="T444" s="292"/>
      <c r="U444" s="288"/>
      <c r="V444" s="292">
        <v>18.332490790000001</v>
      </c>
      <c r="W444" s="292">
        <v>16.00227482</v>
      </c>
      <c r="X444" s="292">
        <v>14.787895280000001</v>
      </c>
      <c r="Y444" s="292">
        <v>14.787895280000001</v>
      </c>
      <c r="Z444" s="292">
        <v>14.787895280000001</v>
      </c>
      <c r="AA444" s="292">
        <v>14.787895280000001</v>
      </c>
      <c r="AB444" s="292">
        <v>14.787895280000001</v>
      </c>
      <c r="AC444" s="292">
        <v>14.77683541</v>
      </c>
      <c r="AD444" s="292"/>
      <c r="AE444" s="292"/>
      <c r="AF444" s="292"/>
      <c r="AG444" s="292"/>
      <c r="AH444" s="292"/>
      <c r="AI444" s="292"/>
      <c r="AJ444" s="292"/>
      <c r="AK444" s="292"/>
      <c r="AL444" s="292"/>
      <c r="AM444" s="466"/>
      <c r="AN444" s="406"/>
      <c r="AO444" s="406"/>
      <c r="AP444" s="406"/>
      <c r="AQ444" s="406"/>
      <c r="AR444" s="406"/>
      <c r="AS444" s="406"/>
      <c r="AT444" s="406"/>
      <c r="AU444" s="406"/>
      <c r="AV444" s="406"/>
      <c r="AW444" s="406"/>
      <c r="AX444" s="406"/>
      <c r="AY444" s="406"/>
      <c r="AZ444" s="406"/>
      <c r="BA444" s="293">
        <f>SUM(AM444:AZ444)</f>
        <v>0</v>
      </c>
    </row>
    <row r="445" spans="1:53" ht="15"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0</v>
      </c>
      <c r="AN445" s="407">
        <f>AN444</f>
        <v>0</v>
      </c>
      <c r="AO445" s="407">
        <f t="shared" ref="AO445:AZ445" si="154">AO444</f>
        <v>0</v>
      </c>
      <c r="AP445" s="407">
        <f t="shared" si="154"/>
        <v>0</v>
      </c>
      <c r="AQ445" s="407">
        <f t="shared" si="154"/>
        <v>0</v>
      </c>
      <c r="AR445" s="407">
        <f t="shared" si="154"/>
        <v>0</v>
      </c>
      <c r="AS445" s="407">
        <f t="shared" si="154"/>
        <v>0</v>
      </c>
      <c r="AT445" s="407">
        <f t="shared" si="154"/>
        <v>0</v>
      </c>
      <c r="AU445" s="407">
        <f t="shared" si="154"/>
        <v>0</v>
      </c>
      <c r="AV445" s="407">
        <f t="shared" si="154"/>
        <v>0</v>
      </c>
      <c r="AW445" s="407">
        <f t="shared" si="154"/>
        <v>0</v>
      </c>
      <c r="AX445" s="407">
        <f t="shared" si="154"/>
        <v>0</v>
      </c>
      <c r="AY445" s="407">
        <f t="shared" si="154"/>
        <v>0</v>
      </c>
      <c r="AZ445" s="407">
        <f t="shared" si="154"/>
        <v>0</v>
      </c>
      <c r="BA445" s="294"/>
    </row>
    <row r="446" spans="1:53" ht="15"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55">AO447</f>
        <v>0</v>
      </c>
      <c r="AP448" s="407">
        <f t="shared" si="155"/>
        <v>0</v>
      </c>
      <c r="AQ448" s="407">
        <f t="shared" si="155"/>
        <v>0</v>
      </c>
      <c r="AR448" s="407">
        <f t="shared" si="155"/>
        <v>0</v>
      </c>
      <c r="AS448" s="407">
        <f t="shared" si="155"/>
        <v>0</v>
      </c>
      <c r="AT448" s="407">
        <f t="shared" si="155"/>
        <v>0</v>
      </c>
      <c r="AU448" s="407">
        <f t="shared" si="155"/>
        <v>0</v>
      </c>
      <c r="AV448" s="407">
        <f t="shared" si="155"/>
        <v>0</v>
      </c>
      <c r="AW448" s="407">
        <f t="shared" si="155"/>
        <v>0</v>
      </c>
      <c r="AX448" s="407">
        <f t="shared" si="155"/>
        <v>0</v>
      </c>
      <c r="AY448" s="407">
        <f t="shared" si="155"/>
        <v>0</v>
      </c>
      <c r="AZ448" s="407">
        <f t="shared" si="155"/>
        <v>0</v>
      </c>
      <c r="BA448" s="294"/>
    </row>
    <row r="449" spans="1:53" ht="15"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 outlineLevel="1">
      <c r="A450" s="498">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56">AO450</f>
        <v>0</v>
      </c>
      <c r="AP451" s="407">
        <f t="shared" si="156"/>
        <v>0</v>
      </c>
      <c r="AQ451" s="407">
        <f t="shared" si="156"/>
        <v>0</v>
      </c>
      <c r="AR451" s="407">
        <f t="shared" si="156"/>
        <v>0</v>
      </c>
      <c r="AS451" s="407">
        <f t="shared" si="156"/>
        <v>0</v>
      </c>
      <c r="AT451" s="407">
        <f t="shared" si="156"/>
        <v>0</v>
      </c>
      <c r="AU451" s="407">
        <f t="shared" si="156"/>
        <v>0</v>
      </c>
      <c r="AV451" s="407">
        <f t="shared" si="156"/>
        <v>0</v>
      </c>
      <c r="AW451" s="407">
        <f t="shared" si="156"/>
        <v>0</v>
      </c>
      <c r="AX451" s="407">
        <f t="shared" si="156"/>
        <v>0</v>
      </c>
      <c r="AY451" s="407">
        <f t="shared" si="156"/>
        <v>0</v>
      </c>
      <c r="AZ451" s="407">
        <f t="shared" si="156"/>
        <v>0</v>
      </c>
      <c r="BA451" s="294"/>
    </row>
    <row r="452" spans="1:53" ht="15"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 outlineLevel="1">
      <c r="A453" s="498">
        <v>8</v>
      </c>
      <c r="B453" s="291" t="s">
        <v>482</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 outlineLevel="1">
      <c r="A454" s="498"/>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57">AO453</f>
        <v>0</v>
      </c>
      <c r="AP454" s="407">
        <f t="shared" si="157"/>
        <v>0</v>
      </c>
      <c r="AQ454" s="407">
        <f t="shared" si="157"/>
        <v>0</v>
      </c>
      <c r="AR454" s="407">
        <f t="shared" si="157"/>
        <v>0</v>
      </c>
      <c r="AS454" s="407">
        <f t="shared" si="157"/>
        <v>0</v>
      </c>
      <c r="AT454" s="407">
        <f t="shared" si="157"/>
        <v>0</v>
      </c>
      <c r="AU454" s="407">
        <f t="shared" si="157"/>
        <v>0</v>
      </c>
      <c r="AV454" s="407">
        <f t="shared" si="157"/>
        <v>0</v>
      </c>
      <c r="AW454" s="407">
        <f t="shared" si="157"/>
        <v>0</v>
      </c>
      <c r="AX454" s="407">
        <f t="shared" si="157"/>
        <v>0</v>
      </c>
      <c r="AY454" s="407">
        <f t="shared" si="157"/>
        <v>0</v>
      </c>
      <c r="AZ454" s="407">
        <f t="shared" si="157"/>
        <v>0</v>
      </c>
      <c r="BA454" s="294"/>
    </row>
    <row r="455" spans="1:53" s="280" customFormat="1" ht="15"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 outlineLevel="1">
      <c r="A456" s="498">
        <v>9</v>
      </c>
      <c r="B456" s="291" t="s">
        <v>7</v>
      </c>
      <c r="C456" s="288" t="s">
        <v>25</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6"/>
      <c r="AN456" s="406"/>
      <c r="AO456" s="406"/>
      <c r="AP456" s="406"/>
      <c r="AQ456" s="406"/>
      <c r="AR456" s="406"/>
      <c r="AS456" s="406"/>
      <c r="AT456" s="406"/>
      <c r="AU456" s="406"/>
      <c r="AV456" s="406"/>
      <c r="AW456" s="406"/>
      <c r="AX456" s="406"/>
      <c r="AY456" s="406"/>
      <c r="AZ456" s="406"/>
      <c r="BA456" s="293">
        <f>SUM(AM456:AZ456)</f>
        <v>0</v>
      </c>
    </row>
    <row r="457" spans="1:53" ht="15"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0</v>
      </c>
      <c r="AN457" s="407">
        <f>AN456</f>
        <v>0</v>
      </c>
      <c r="AO457" s="407">
        <f t="shared" ref="AO457:AZ457" si="158">AO456</f>
        <v>0</v>
      </c>
      <c r="AP457" s="407">
        <f t="shared" si="158"/>
        <v>0</v>
      </c>
      <c r="AQ457" s="407">
        <f t="shared" si="158"/>
        <v>0</v>
      </c>
      <c r="AR457" s="407">
        <f t="shared" si="158"/>
        <v>0</v>
      </c>
      <c r="AS457" s="407">
        <f t="shared" si="158"/>
        <v>0</v>
      </c>
      <c r="AT457" s="407">
        <f t="shared" si="158"/>
        <v>0</v>
      </c>
      <c r="AU457" s="407">
        <f t="shared" si="158"/>
        <v>0</v>
      </c>
      <c r="AV457" s="407">
        <f t="shared" si="158"/>
        <v>0</v>
      </c>
      <c r="AW457" s="407">
        <f t="shared" si="158"/>
        <v>0</v>
      </c>
      <c r="AX457" s="407">
        <f t="shared" si="158"/>
        <v>0</v>
      </c>
      <c r="AY457" s="407">
        <f t="shared" si="158"/>
        <v>0</v>
      </c>
      <c r="AZ457" s="407">
        <f t="shared" si="158"/>
        <v>0</v>
      </c>
      <c r="BA457" s="294"/>
    </row>
    <row r="458" spans="1:53" ht="15"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75"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 outlineLevel="1">
      <c r="A460" s="498">
        <v>10</v>
      </c>
      <c r="B460" s="307" t="s">
        <v>22</v>
      </c>
      <c r="C460" s="288" t="s">
        <v>25</v>
      </c>
      <c r="D460" s="292">
        <v>314416.90100000001</v>
      </c>
      <c r="E460" s="292">
        <v>314416.90100000001</v>
      </c>
      <c r="F460" s="292">
        <v>314416.90100000001</v>
      </c>
      <c r="G460" s="292">
        <v>314416.90100000001</v>
      </c>
      <c r="H460" s="292">
        <v>314416.90100000001</v>
      </c>
      <c r="I460" s="292">
        <v>314416.90100000001</v>
      </c>
      <c r="J460" s="292">
        <v>310353.42489999998</v>
      </c>
      <c r="K460" s="292">
        <v>310353.42489999998</v>
      </c>
      <c r="L460" s="292"/>
      <c r="M460" s="292"/>
      <c r="N460" s="292"/>
      <c r="O460" s="292"/>
      <c r="P460" s="292"/>
      <c r="Q460" s="292"/>
      <c r="R460" s="292"/>
      <c r="S460" s="292"/>
      <c r="T460" s="292"/>
      <c r="U460" s="292">
        <v>12</v>
      </c>
      <c r="V460" s="292">
        <v>56.519007979999998</v>
      </c>
      <c r="W460" s="292">
        <v>56.519007979999998</v>
      </c>
      <c r="X460" s="292">
        <v>56.519007979999998</v>
      </c>
      <c r="Y460" s="292">
        <v>56.519007979999998</v>
      </c>
      <c r="Z460" s="292">
        <v>56.519007979999998</v>
      </c>
      <c r="AA460" s="292">
        <v>56.519007979999998</v>
      </c>
      <c r="AB460" s="292">
        <v>56.448666209999999</v>
      </c>
      <c r="AC460" s="292">
        <v>56.448666209999999</v>
      </c>
      <c r="AD460" s="292"/>
      <c r="AE460" s="292"/>
      <c r="AF460" s="292"/>
      <c r="AG460" s="292"/>
      <c r="AH460" s="292"/>
      <c r="AI460" s="292"/>
      <c r="AJ460" s="292"/>
      <c r="AK460" s="292"/>
      <c r="AL460" s="292"/>
      <c r="AM460" s="411"/>
      <c r="AN460" s="465"/>
      <c r="AO460" s="465"/>
      <c r="AP460" s="465"/>
      <c r="AQ460" s="411"/>
      <c r="AR460" s="411"/>
      <c r="AS460" s="411"/>
      <c r="AT460" s="411"/>
      <c r="AU460" s="411"/>
      <c r="AV460" s="411"/>
      <c r="AW460" s="411"/>
      <c r="AX460" s="411"/>
      <c r="AY460" s="411"/>
      <c r="AZ460" s="411"/>
      <c r="BA460" s="293">
        <f>SUM(AM460:AZ460)</f>
        <v>0</v>
      </c>
    </row>
    <row r="461" spans="1:53" ht="15"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0</v>
      </c>
      <c r="AO461" s="407">
        <f t="shared" ref="AO461:AZ461" si="159">AO460</f>
        <v>0</v>
      </c>
      <c r="AP461" s="407">
        <f t="shared" si="159"/>
        <v>0</v>
      </c>
      <c r="AQ461" s="407">
        <f t="shared" si="159"/>
        <v>0</v>
      </c>
      <c r="AR461" s="407">
        <f t="shared" si="159"/>
        <v>0</v>
      </c>
      <c r="AS461" s="407">
        <f t="shared" si="159"/>
        <v>0</v>
      </c>
      <c r="AT461" s="407">
        <f t="shared" si="159"/>
        <v>0</v>
      </c>
      <c r="AU461" s="407">
        <f t="shared" si="159"/>
        <v>0</v>
      </c>
      <c r="AV461" s="407">
        <f t="shared" si="159"/>
        <v>0</v>
      </c>
      <c r="AW461" s="407">
        <f t="shared" si="159"/>
        <v>0</v>
      </c>
      <c r="AX461" s="407">
        <f t="shared" si="159"/>
        <v>0</v>
      </c>
      <c r="AY461" s="407">
        <f t="shared" si="159"/>
        <v>0</v>
      </c>
      <c r="AZ461" s="407">
        <f t="shared" si="159"/>
        <v>0</v>
      </c>
      <c r="BA461" s="308"/>
    </row>
    <row r="462" spans="1:53" ht="15"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 outlineLevel="1">
      <c r="A463" s="498">
        <v>11</v>
      </c>
      <c r="B463" s="311" t="s">
        <v>21</v>
      </c>
      <c r="C463" s="288" t="s">
        <v>25</v>
      </c>
      <c r="D463" s="292">
        <v>179966.2776</v>
      </c>
      <c r="E463" s="292">
        <v>179966.2776</v>
      </c>
      <c r="F463" s="292">
        <v>136092.2034</v>
      </c>
      <c r="G463" s="292">
        <v>113728.2166</v>
      </c>
      <c r="H463" s="292">
        <v>113728.2166</v>
      </c>
      <c r="I463" s="292">
        <v>113728.2166</v>
      </c>
      <c r="J463" s="292">
        <v>113728.2166</v>
      </c>
      <c r="K463" s="292">
        <v>113728.2166</v>
      </c>
      <c r="L463" s="292"/>
      <c r="M463" s="292"/>
      <c r="N463" s="292"/>
      <c r="O463" s="292"/>
      <c r="P463" s="292"/>
      <c r="Q463" s="292"/>
      <c r="R463" s="292"/>
      <c r="S463" s="292"/>
      <c r="T463" s="292"/>
      <c r="U463" s="292">
        <v>12</v>
      </c>
      <c r="V463" s="292">
        <v>44.110739789999997</v>
      </c>
      <c r="W463" s="292">
        <v>44.110739789999997</v>
      </c>
      <c r="X463" s="292">
        <v>33.737076100000003</v>
      </c>
      <c r="Y463" s="292">
        <v>27.542377999999999</v>
      </c>
      <c r="Z463" s="292">
        <v>27.542377999999999</v>
      </c>
      <c r="AA463" s="292">
        <v>27.542377999999999</v>
      </c>
      <c r="AB463" s="292">
        <v>27.542377999999999</v>
      </c>
      <c r="AC463" s="292">
        <v>27.542377999999999</v>
      </c>
      <c r="AD463" s="292"/>
      <c r="AE463" s="292"/>
      <c r="AF463" s="292"/>
      <c r="AG463" s="292"/>
      <c r="AH463" s="292"/>
      <c r="AI463" s="292"/>
      <c r="AJ463" s="292"/>
      <c r="AK463" s="292"/>
      <c r="AL463" s="292"/>
      <c r="AM463" s="411"/>
      <c r="AN463" s="465"/>
      <c r="AO463" s="411"/>
      <c r="AP463" s="411"/>
      <c r="AQ463" s="411"/>
      <c r="AR463" s="411"/>
      <c r="AS463" s="411"/>
      <c r="AT463" s="411"/>
      <c r="AU463" s="411"/>
      <c r="AV463" s="411"/>
      <c r="AW463" s="411"/>
      <c r="AX463" s="411"/>
      <c r="AY463" s="411"/>
      <c r="AZ463" s="411"/>
      <c r="BA463" s="293">
        <f>SUM(AM463:AZ463)</f>
        <v>0</v>
      </c>
    </row>
    <row r="464" spans="1:53" ht="15"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0</v>
      </c>
      <c r="AO464" s="407">
        <f t="shared" ref="AO464:AZ464" si="160">AO463</f>
        <v>0</v>
      </c>
      <c r="AP464" s="407">
        <f t="shared" si="160"/>
        <v>0</v>
      </c>
      <c r="AQ464" s="407">
        <f t="shared" si="160"/>
        <v>0</v>
      </c>
      <c r="AR464" s="407">
        <f t="shared" si="160"/>
        <v>0</v>
      </c>
      <c r="AS464" s="407">
        <f t="shared" si="160"/>
        <v>0</v>
      </c>
      <c r="AT464" s="407">
        <f t="shared" si="160"/>
        <v>0</v>
      </c>
      <c r="AU464" s="407">
        <f t="shared" si="160"/>
        <v>0</v>
      </c>
      <c r="AV464" s="407">
        <f t="shared" si="160"/>
        <v>0</v>
      </c>
      <c r="AW464" s="407">
        <f t="shared" si="160"/>
        <v>0</v>
      </c>
      <c r="AX464" s="407">
        <f t="shared" si="160"/>
        <v>0</v>
      </c>
      <c r="AY464" s="407">
        <f t="shared" si="160"/>
        <v>0</v>
      </c>
      <c r="AZ464" s="407">
        <f t="shared" si="160"/>
        <v>0</v>
      </c>
      <c r="BA464" s="308"/>
    </row>
    <row r="465" spans="1:53" ht="15"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1">AP466</f>
        <v>0</v>
      </c>
      <c r="AQ467" s="407">
        <f t="shared" si="161"/>
        <v>0</v>
      </c>
      <c r="AR467" s="407">
        <f t="shared" si="161"/>
        <v>0</v>
      </c>
      <c r="AS467" s="407">
        <f t="shared" si="161"/>
        <v>0</v>
      </c>
      <c r="AT467" s="407">
        <f t="shared" si="161"/>
        <v>0</v>
      </c>
      <c r="AU467" s="407">
        <f t="shared" si="161"/>
        <v>0</v>
      </c>
      <c r="AV467" s="407">
        <f t="shared" si="161"/>
        <v>0</v>
      </c>
      <c r="AW467" s="407">
        <f t="shared" si="161"/>
        <v>0</v>
      </c>
      <c r="AX467" s="407">
        <f t="shared" si="161"/>
        <v>0</v>
      </c>
      <c r="AY467" s="407">
        <f t="shared" si="161"/>
        <v>0</v>
      </c>
      <c r="AZ467" s="407">
        <f t="shared" si="161"/>
        <v>0</v>
      </c>
      <c r="BA467" s="308"/>
    </row>
    <row r="468" spans="1:53" ht="15"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 outlineLevel="1">
      <c r="A469" s="498">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2">AP469</f>
        <v>0</v>
      </c>
      <c r="AQ470" s="407">
        <f t="shared" si="162"/>
        <v>0</v>
      </c>
      <c r="AR470" s="407">
        <f t="shared" si="162"/>
        <v>0</v>
      </c>
      <c r="AS470" s="407">
        <f t="shared" si="162"/>
        <v>0</v>
      </c>
      <c r="AT470" s="407">
        <f t="shared" si="162"/>
        <v>0</v>
      </c>
      <c r="AU470" s="407">
        <f t="shared" si="162"/>
        <v>0</v>
      </c>
      <c r="AV470" s="407">
        <f t="shared" si="162"/>
        <v>0</v>
      </c>
      <c r="AW470" s="407">
        <f t="shared" si="162"/>
        <v>0</v>
      </c>
      <c r="AX470" s="407">
        <f t="shared" si="162"/>
        <v>0</v>
      </c>
      <c r="AY470" s="407">
        <f t="shared" si="162"/>
        <v>0</v>
      </c>
      <c r="AZ470" s="407">
        <f t="shared" si="162"/>
        <v>0</v>
      </c>
      <c r="BA470" s="308"/>
    </row>
    <row r="471" spans="1:53" ht="15"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 outlineLevel="1">
      <c r="A472" s="498">
        <v>14</v>
      </c>
      <c r="B472" s="311" t="s">
        <v>20</v>
      </c>
      <c r="C472" s="288" t="s">
        <v>25</v>
      </c>
      <c r="D472" s="292">
        <v>65273.570059999998</v>
      </c>
      <c r="E472" s="292">
        <v>65273.570059999998</v>
      </c>
      <c r="F472" s="292">
        <v>65273.570059999998</v>
      </c>
      <c r="G472" s="292">
        <v>65273.570059999998</v>
      </c>
      <c r="H472" s="292">
        <v>0</v>
      </c>
      <c r="I472" s="292">
        <v>0</v>
      </c>
      <c r="J472" s="292">
        <v>0</v>
      </c>
      <c r="K472" s="292">
        <v>0</v>
      </c>
      <c r="L472" s="292"/>
      <c r="M472" s="292"/>
      <c r="N472" s="292"/>
      <c r="O472" s="292"/>
      <c r="P472" s="292"/>
      <c r="Q472" s="292"/>
      <c r="R472" s="292"/>
      <c r="S472" s="292"/>
      <c r="T472" s="292"/>
      <c r="U472" s="292">
        <v>12</v>
      </c>
      <c r="V472" s="292">
        <v>13.36693052</v>
      </c>
      <c r="W472" s="292">
        <v>13.36693052</v>
      </c>
      <c r="X472" s="292">
        <v>13.36693052</v>
      </c>
      <c r="Y472" s="292">
        <v>13.36693052</v>
      </c>
      <c r="Z472" s="292">
        <v>0</v>
      </c>
      <c r="AA472" s="292">
        <v>0</v>
      </c>
      <c r="AB472" s="292">
        <v>0</v>
      </c>
      <c r="AC472" s="292">
        <v>0</v>
      </c>
      <c r="AD472" s="292"/>
      <c r="AE472" s="292"/>
      <c r="AF472" s="292"/>
      <c r="AG472" s="292"/>
      <c r="AH472" s="292"/>
      <c r="AI472" s="292"/>
      <c r="AJ472" s="292"/>
      <c r="AK472" s="292"/>
      <c r="AL472" s="292"/>
      <c r="AM472" s="411"/>
      <c r="AN472" s="411"/>
      <c r="AO472" s="465"/>
      <c r="AP472" s="411"/>
      <c r="AQ472" s="411"/>
      <c r="AR472" s="411"/>
      <c r="AS472" s="411"/>
      <c r="AT472" s="411"/>
      <c r="AU472" s="411"/>
      <c r="AV472" s="411"/>
      <c r="AW472" s="411"/>
      <c r="AX472" s="411"/>
      <c r="AY472" s="411"/>
      <c r="AZ472" s="411"/>
      <c r="BA472" s="293">
        <f>SUM(AM472:AZ472)</f>
        <v>0</v>
      </c>
    </row>
    <row r="473" spans="1:53" ht="15"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0</v>
      </c>
      <c r="AO473" s="407">
        <f t="shared" ref="AO473:AZ473" si="163">AO472</f>
        <v>0</v>
      </c>
      <c r="AP473" s="407">
        <f t="shared" si="163"/>
        <v>0</v>
      </c>
      <c r="AQ473" s="407">
        <f t="shared" si="163"/>
        <v>0</v>
      </c>
      <c r="AR473" s="407">
        <f t="shared" si="163"/>
        <v>0</v>
      </c>
      <c r="AS473" s="407">
        <f t="shared" si="163"/>
        <v>0</v>
      </c>
      <c r="AT473" s="407">
        <f t="shared" si="163"/>
        <v>0</v>
      </c>
      <c r="AU473" s="407">
        <f t="shared" si="163"/>
        <v>0</v>
      </c>
      <c r="AV473" s="407">
        <f t="shared" si="163"/>
        <v>0</v>
      </c>
      <c r="AW473" s="407">
        <f t="shared" si="163"/>
        <v>0</v>
      </c>
      <c r="AX473" s="407">
        <f t="shared" si="163"/>
        <v>0</v>
      </c>
      <c r="AY473" s="407">
        <f t="shared" si="163"/>
        <v>0</v>
      </c>
      <c r="AZ473" s="407">
        <f t="shared" si="163"/>
        <v>0</v>
      </c>
      <c r="BA473" s="308"/>
    </row>
    <row r="474" spans="1:53" ht="15"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 outlineLevel="1">
      <c r="A475" s="498">
        <v>15</v>
      </c>
      <c r="B475" s="311" t="s">
        <v>483</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 outlineLevel="1">
      <c r="A476" s="498"/>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64">AO475</f>
        <v>0</v>
      </c>
      <c r="AP476" s="407">
        <f t="shared" si="164"/>
        <v>0</v>
      </c>
      <c r="AQ476" s="407">
        <f t="shared" si="164"/>
        <v>0</v>
      </c>
      <c r="AR476" s="407">
        <f t="shared" si="164"/>
        <v>0</v>
      </c>
      <c r="AS476" s="407">
        <f t="shared" si="164"/>
        <v>0</v>
      </c>
      <c r="AT476" s="407">
        <f t="shared" si="164"/>
        <v>0</v>
      </c>
      <c r="AU476" s="407">
        <f t="shared" si="164"/>
        <v>0</v>
      </c>
      <c r="AV476" s="407">
        <f t="shared" si="164"/>
        <v>0</v>
      </c>
      <c r="AW476" s="407">
        <f t="shared" si="164"/>
        <v>0</v>
      </c>
      <c r="AX476" s="407">
        <f t="shared" si="164"/>
        <v>0</v>
      </c>
      <c r="AY476" s="407">
        <f t="shared" si="164"/>
        <v>0</v>
      </c>
      <c r="AZ476" s="407">
        <f t="shared" si="164"/>
        <v>0</v>
      </c>
      <c r="BA476" s="308"/>
    </row>
    <row r="477" spans="1:53" s="280" customFormat="1" ht="15"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0" outlineLevel="1">
      <c r="A478" s="498">
        <v>16</v>
      </c>
      <c r="B478" s="311" t="s">
        <v>484</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 outlineLevel="1">
      <c r="A479" s="498"/>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65">AO478</f>
        <v>0</v>
      </c>
      <c r="AP479" s="407">
        <f t="shared" si="165"/>
        <v>0</v>
      </c>
      <c r="AQ479" s="407">
        <f t="shared" si="165"/>
        <v>0</v>
      </c>
      <c r="AR479" s="407">
        <f t="shared" si="165"/>
        <v>0</v>
      </c>
      <c r="AS479" s="407">
        <f t="shared" si="165"/>
        <v>0</v>
      </c>
      <c r="AT479" s="407">
        <f t="shared" si="165"/>
        <v>0</v>
      </c>
      <c r="AU479" s="407">
        <f t="shared" si="165"/>
        <v>0</v>
      </c>
      <c r="AV479" s="407">
        <f t="shared" si="165"/>
        <v>0</v>
      </c>
      <c r="AW479" s="407">
        <f t="shared" si="165"/>
        <v>0</v>
      </c>
      <c r="AX479" s="407">
        <f t="shared" si="165"/>
        <v>0</v>
      </c>
      <c r="AY479" s="407">
        <f t="shared" si="165"/>
        <v>0</v>
      </c>
      <c r="AZ479" s="407">
        <f t="shared" si="165"/>
        <v>0</v>
      </c>
      <c r="BA479" s="308"/>
    </row>
    <row r="480" spans="1:53" s="280" customFormat="1" ht="15"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 outlineLevel="1">
      <c r="A481" s="498">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66">AO481</f>
        <v>0</v>
      </c>
      <c r="AP482" s="407">
        <f t="shared" si="166"/>
        <v>0</v>
      </c>
      <c r="AQ482" s="407">
        <f t="shared" si="166"/>
        <v>0</v>
      </c>
      <c r="AR482" s="407">
        <f t="shared" si="166"/>
        <v>0</v>
      </c>
      <c r="AS482" s="407">
        <f t="shared" si="166"/>
        <v>0</v>
      </c>
      <c r="AT482" s="407">
        <f t="shared" si="166"/>
        <v>0</v>
      </c>
      <c r="AU482" s="407">
        <f t="shared" si="166"/>
        <v>0</v>
      </c>
      <c r="AV482" s="407">
        <f t="shared" si="166"/>
        <v>0</v>
      </c>
      <c r="AW482" s="407">
        <f t="shared" si="166"/>
        <v>0</v>
      </c>
      <c r="AX482" s="407">
        <f t="shared" si="166"/>
        <v>0</v>
      </c>
      <c r="AY482" s="407">
        <f t="shared" si="166"/>
        <v>0</v>
      </c>
      <c r="AZ482" s="407">
        <f t="shared" si="166"/>
        <v>0</v>
      </c>
      <c r="BA482" s="308"/>
    </row>
    <row r="483" spans="1:53" ht="15"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75"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67">AO485</f>
        <v>0</v>
      </c>
      <c r="AP486" s="407">
        <f t="shared" si="167"/>
        <v>0</v>
      </c>
      <c r="AQ486" s="407">
        <f t="shared" si="167"/>
        <v>0</v>
      </c>
      <c r="AR486" s="407">
        <f t="shared" si="167"/>
        <v>0</v>
      </c>
      <c r="AS486" s="407">
        <f t="shared" si="167"/>
        <v>0</v>
      </c>
      <c r="AT486" s="407">
        <f t="shared" si="167"/>
        <v>0</v>
      </c>
      <c r="AU486" s="407">
        <f t="shared" si="167"/>
        <v>0</v>
      </c>
      <c r="AV486" s="407">
        <f t="shared" si="167"/>
        <v>0</v>
      </c>
      <c r="AW486" s="407">
        <f t="shared" si="167"/>
        <v>0</v>
      </c>
      <c r="AX486" s="407">
        <f t="shared" si="167"/>
        <v>0</v>
      </c>
      <c r="AY486" s="407">
        <f t="shared" si="167"/>
        <v>0</v>
      </c>
      <c r="AZ486" s="407">
        <f t="shared" si="167"/>
        <v>0</v>
      </c>
      <c r="BA486" s="294"/>
    </row>
    <row r="487" spans="1:53" ht="15"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 outlineLevel="1">
      <c r="A488" s="498">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68">AO488</f>
        <v>0</v>
      </c>
      <c r="AP489" s="407">
        <f t="shared" si="168"/>
        <v>0</v>
      </c>
      <c r="AQ489" s="407">
        <f t="shared" si="168"/>
        <v>0</v>
      </c>
      <c r="AR489" s="407">
        <f t="shared" si="168"/>
        <v>0</v>
      </c>
      <c r="AS489" s="407">
        <f t="shared" si="168"/>
        <v>0</v>
      </c>
      <c r="AT489" s="407">
        <f t="shared" si="168"/>
        <v>0</v>
      </c>
      <c r="AU489" s="407">
        <f t="shared" si="168"/>
        <v>0</v>
      </c>
      <c r="AV489" s="407">
        <f t="shared" si="168"/>
        <v>0</v>
      </c>
      <c r="AW489" s="407">
        <f t="shared" si="168"/>
        <v>0</v>
      </c>
      <c r="AX489" s="407">
        <f t="shared" si="168"/>
        <v>0</v>
      </c>
      <c r="AY489" s="407">
        <f t="shared" si="168"/>
        <v>0</v>
      </c>
      <c r="AZ489" s="407">
        <f t="shared" si="168"/>
        <v>0</v>
      </c>
      <c r="BA489" s="294"/>
    </row>
    <row r="490" spans="1:53" ht="15"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 outlineLevel="1">
      <c r="A491" s="498">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69">AO491</f>
        <v>0</v>
      </c>
      <c r="AP492" s="407">
        <f t="shared" si="169"/>
        <v>0</v>
      </c>
      <c r="AQ492" s="407">
        <f t="shared" si="169"/>
        <v>0</v>
      </c>
      <c r="AR492" s="407">
        <f t="shared" si="169"/>
        <v>0</v>
      </c>
      <c r="AS492" s="407">
        <f t="shared" si="169"/>
        <v>0</v>
      </c>
      <c r="AT492" s="407">
        <f t="shared" si="169"/>
        <v>0</v>
      </c>
      <c r="AU492" s="407">
        <f t="shared" si="169"/>
        <v>0</v>
      </c>
      <c r="AV492" s="407">
        <f t="shared" si="169"/>
        <v>0</v>
      </c>
      <c r="AW492" s="407">
        <f t="shared" si="169"/>
        <v>0</v>
      </c>
      <c r="AX492" s="407">
        <f t="shared" si="169"/>
        <v>0</v>
      </c>
      <c r="AY492" s="407">
        <f t="shared" si="169"/>
        <v>0</v>
      </c>
      <c r="AZ492" s="407">
        <f t="shared" si="169"/>
        <v>0</v>
      </c>
      <c r="BA492" s="303"/>
    </row>
    <row r="493" spans="1:53" ht="15"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0">AO494</f>
        <v>0</v>
      </c>
      <c r="AP495" s="407">
        <f t="shared" si="170"/>
        <v>0</v>
      </c>
      <c r="AQ495" s="407">
        <f t="shared" si="170"/>
        <v>0</v>
      </c>
      <c r="AR495" s="407">
        <f t="shared" si="170"/>
        <v>0</v>
      </c>
      <c r="AS495" s="407">
        <f t="shared" si="170"/>
        <v>0</v>
      </c>
      <c r="AT495" s="407">
        <f t="shared" si="170"/>
        <v>0</v>
      </c>
      <c r="AU495" s="407">
        <f t="shared" si="170"/>
        <v>0</v>
      </c>
      <c r="AV495" s="407">
        <f t="shared" si="170"/>
        <v>0</v>
      </c>
      <c r="AW495" s="407">
        <f t="shared" si="170"/>
        <v>0</v>
      </c>
      <c r="AX495" s="407">
        <f t="shared" si="170"/>
        <v>0</v>
      </c>
      <c r="AY495" s="407">
        <f t="shared" si="170"/>
        <v>0</v>
      </c>
      <c r="AZ495" s="407">
        <f t="shared" si="170"/>
        <v>0</v>
      </c>
      <c r="BA495" s="294"/>
    </row>
    <row r="496" spans="1:53" ht="15"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 outlineLevel="1">
      <c r="A497" s="498">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1">AO497</f>
        <v>0</v>
      </c>
      <c r="AP498" s="407">
        <f t="shared" si="171"/>
        <v>0</v>
      </c>
      <c r="AQ498" s="407">
        <f t="shared" si="171"/>
        <v>0</v>
      </c>
      <c r="AR498" s="407">
        <f t="shared" si="171"/>
        <v>0</v>
      </c>
      <c r="AS498" s="407">
        <f t="shared" si="171"/>
        <v>0</v>
      </c>
      <c r="AT498" s="407">
        <f t="shared" si="171"/>
        <v>0</v>
      </c>
      <c r="AU498" s="407">
        <f t="shared" si="171"/>
        <v>0</v>
      </c>
      <c r="AV498" s="407">
        <f t="shared" si="171"/>
        <v>0</v>
      </c>
      <c r="AW498" s="407">
        <f t="shared" si="171"/>
        <v>0</v>
      </c>
      <c r="AX498" s="407">
        <f t="shared" si="171"/>
        <v>0</v>
      </c>
      <c r="AY498" s="407">
        <f t="shared" si="171"/>
        <v>0</v>
      </c>
      <c r="AZ498" s="407">
        <f t="shared" si="171"/>
        <v>0</v>
      </c>
      <c r="BA498" s="303"/>
    </row>
    <row r="499" spans="1:53" ht="15"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75"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 outlineLevel="1">
      <c r="A501" s="498">
        <v>23</v>
      </c>
      <c r="B501" s="312" t="s">
        <v>14</v>
      </c>
      <c r="C501" s="288" t="s">
        <v>25</v>
      </c>
      <c r="D501" s="292"/>
      <c r="E501" s="292"/>
      <c r="F501" s="292"/>
      <c r="G501" s="292"/>
      <c r="H501" s="292"/>
      <c r="I501" s="292"/>
      <c r="J501" s="292"/>
      <c r="K501" s="292"/>
      <c r="L501" s="292"/>
      <c r="M501" s="292"/>
      <c r="N501" s="292"/>
      <c r="O501" s="292"/>
      <c r="P501" s="292"/>
      <c r="Q501" s="292"/>
      <c r="R501" s="292"/>
      <c r="S501" s="292"/>
      <c r="T501" s="292"/>
      <c r="U501" s="288"/>
      <c r="V501" s="292"/>
      <c r="W501" s="292"/>
      <c r="X501" s="292"/>
      <c r="Y501" s="292"/>
      <c r="Z501" s="292"/>
      <c r="AA501" s="292"/>
      <c r="AB501" s="292"/>
      <c r="AC501" s="292"/>
      <c r="AD501" s="292"/>
      <c r="AE501" s="292"/>
      <c r="AF501" s="292"/>
      <c r="AG501" s="292"/>
      <c r="AH501" s="292"/>
      <c r="AI501" s="292"/>
      <c r="AJ501" s="292"/>
      <c r="AK501" s="292"/>
      <c r="AL501" s="292"/>
      <c r="AM501" s="466"/>
      <c r="AN501" s="406"/>
      <c r="AO501" s="406"/>
      <c r="AP501" s="406"/>
      <c r="AQ501" s="406"/>
      <c r="AR501" s="406"/>
      <c r="AS501" s="406"/>
      <c r="AT501" s="406"/>
      <c r="AU501" s="406"/>
      <c r="AV501" s="406"/>
      <c r="AW501" s="406"/>
      <c r="AX501" s="406"/>
      <c r="AY501" s="406"/>
      <c r="AZ501" s="406"/>
      <c r="BA501" s="293">
        <f>SUM(AM501:AZ501)</f>
        <v>0</v>
      </c>
    </row>
    <row r="502" spans="1:53" ht="15"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0</v>
      </c>
      <c r="AN502" s="407">
        <f>AN501</f>
        <v>0</v>
      </c>
      <c r="AO502" s="407">
        <f t="shared" ref="AO502:AZ502" si="172">AO501</f>
        <v>0</v>
      </c>
      <c r="AP502" s="407">
        <f t="shared" si="172"/>
        <v>0</v>
      </c>
      <c r="AQ502" s="407">
        <f t="shared" si="172"/>
        <v>0</v>
      </c>
      <c r="AR502" s="407">
        <f t="shared" si="172"/>
        <v>0</v>
      </c>
      <c r="AS502" s="407">
        <f t="shared" si="172"/>
        <v>0</v>
      </c>
      <c r="AT502" s="407">
        <f t="shared" si="172"/>
        <v>0</v>
      </c>
      <c r="AU502" s="407">
        <f t="shared" si="172"/>
        <v>0</v>
      </c>
      <c r="AV502" s="407">
        <f t="shared" si="172"/>
        <v>0</v>
      </c>
      <c r="AW502" s="407">
        <f t="shared" si="172"/>
        <v>0</v>
      </c>
      <c r="AX502" s="407">
        <f t="shared" si="172"/>
        <v>0</v>
      </c>
      <c r="AY502" s="407">
        <f t="shared" si="172"/>
        <v>0</v>
      </c>
      <c r="AZ502" s="407">
        <f t="shared" si="172"/>
        <v>0</v>
      </c>
      <c r="BA502" s="294"/>
    </row>
    <row r="503" spans="1:53" ht="15"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75" outlineLevel="1">
      <c r="A504" s="499"/>
      <c r="B504" s="285" t="s">
        <v>485</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 outlineLevel="1">
      <c r="A506" s="498"/>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3">AO505</f>
        <v>0</v>
      </c>
      <c r="AP506" s="407">
        <f t="shared" si="173"/>
        <v>0</v>
      </c>
      <c r="AQ506" s="407">
        <f t="shared" si="173"/>
        <v>0</v>
      </c>
      <c r="AR506" s="407">
        <f t="shared" si="173"/>
        <v>0</v>
      </c>
      <c r="AS506" s="407">
        <f t="shared" si="173"/>
        <v>0</v>
      </c>
      <c r="AT506" s="407">
        <f t="shared" si="173"/>
        <v>0</v>
      </c>
      <c r="AU506" s="407">
        <f t="shared" si="173"/>
        <v>0</v>
      </c>
      <c r="AV506" s="407">
        <f t="shared" si="173"/>
        <v>0</v>
      </c>
      <c r="AW506" s="407">
        <f t="shared" si="173"/>
        <v>0</v>
      </c>
      <c r="AX506" s="407">
        <f t="shared" si="173"/>
        <v>0</v>
      </c>
      <c r="AY506" s="407">
        <f t="shared" si="173"/>
        <v>0</v>
      </c>
      <c r="AZ506" s="407">
        <f t="shared" si="173"/>
        <v>0</v>
      </c>
      <c r="BA506" s="294"/>
    </row>
    <row r="507" spans="1:53" s="280" customFormat="1" ht="15"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 outlineLevel="1">
      <c r="A509" s="498"/>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74">AO508</f>
        <v>0</v>
      </c>
      <c r="AP509" s="407">
        <f t="shared" si="174"/>
        <v>0</v>
      </c>
      <c r="AQ509" s="407">
        <f t="shared" si="174"/>
        <v>0</v>
      </c>
      <c r="AR509" s="407">
        <f t="shared" si="174"/>
        <v>0</v>
      </c>
      <c r="AS509" s="407">
        <f t="shared" si="174"/>
        <v>0</v>
      </c>
      <c r="AT509" s="407">
        <f t="shared" si="174"/>
        <v>0</v>
      </c>
      <c r="AU509" s="407">
        <f t="shared" si="174"/>
        <v>0</v>
      </c>
      <c r="AV509" s="407">
        <f t="shared" si="174"/>
        <v>0</v>
      </c>
      <c r="AW509" s="407">
        <f t="shared" si="174"/>
        <v>0</v>
      </c>
      <c r="AX509" s="407">
        <f t="shared" si="174"/>
        <v>0</v>
      </c>
      <c r="AY509" s="407">
        <f t="shared" si="174"/>
        <v>0</v>
      </c>
      <c r="AZ509" s="407">
        <f t="shared" si="174"/>
        <v>0</v>
      </c>
      <c r="BA509" s="308"/>
    </row>
    <row r="510" spans="1:53" s="280" customFormat="1" ht="15"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75"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75">AO512</f>
        <v>0</v>
      </c>
      <c r="AP513" s="407">
        <f t="shared" si="175"/>
        <v>0</v>
      </c>
      <c r="AQ513" s="407">
        <f t="shared" si="175"/>
        <v>0</v>
      </c>
      <c r="AR513" s="407">
        <f t="shared" si="175"/>
        <v>0</v>
      </c>
      <c r="AS513" s="407">
        <f t="shared" si="175"/>
        <v>0</v>
      </c>
      <c r="AT513" s="407">
        <f t="shared" si="175"/>
        <v>0</v>
      </c>
      <c r="AU513" s="407">
        <f t="shared" si="175"/>
        <v>0</v>
      </c>
      <c r="AV513" s="407">
        <f t="shared" si="175"/>
        <v>0</v>
      </c>
      <c r="AW513" s="407">
        <f t="shared" si="175"/>
        <v>0</v>
      </c>
      <c r="AX513" s="407">
        <f t="shared" si="175"/>
        <v>0</v>
      </c>
      <c r="AY513" s="407">
        <f t="shared" si="175"/>
        <v>0</v>
      </c>
      <c r="AZ513" s="407">
        <f t="shared" si="175"/>
        <v>0</v>
      </c>
      <c r="BA513" s="303"/>
    </row>
    <row r="514" spans="1:53" ht="15"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76">AO515</f>
        <v>0</v>
      </c>
      <c r="AP516" s="407">
        <f t="shared" si="176"/>
        <v>0</v>
      </c>
      <c r="AQ516" s="407">
        <f t="shared" si="176"/>
        <v>0</v>
      </c>
      <c r="AR516" s="407">
        <f t="shared" si="176"/>
        <v>0</v>
      </c>
      <c r="AS516" s="407">
        <f t="shared" si="176"/>
        <v>0</v>
      </c>
      <c r="AT516" s="407">
        <f t="shared" si="176"/>
        <v>0</v>
      </c>
      <c r="AU516" s="407">
        <f t="shared" si="176"/>
        <v>0</v>
      </c>
      <c r="AV516" s="407">
        <f t="shared" si="176"/>
        <v>0</v>
      </c>
      <c r="AW516" s="407">
        <f t="shared" si="176"/>
        <v>0</v>
      </c>
      <c r="AX516" s="407">
        <f t="shared" si="176"/>
        <v>0</v>
      </c>
      <c r="AY516" s="407">
        <f t="shared" si="176"/>
        <v>0</v>
      </c>
      <c r="AZ516" s="407">
        <f t="shared" si="176"/>
        <v>0</v>
      </c>
      <c r="BA516" s="303"/>
    </row>
    <row r="517" spans="1:53" ht="15.75"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77">AO518</f>
        <v>0</v>
      </c>
      <c r="AP519" s="407">
        <f t="shared" si="177"/>
        <v>0</v>
      </c>
      <c r="AQ519" s="407">
        <f t="shared" si="177"/>
        <v>0</v>
      </c>
      <c r="AR519" s="407">
        <f t="shared" si="177"/>
        <v>0</v>
      </c>
      <c r="AS519" s="407">
        <f t="shared" si="177"/>
        <v>0</v>
      </c>
      <c r="AT519" s="407">
        <f t="shared" si="177"/>
        <v>0</v>
      </c>
      <c r="AU519" s="407">
        <f t="shared" si="177"/>
        <v>0</v>
      </c>
      <c r="AV519" s="407">
        <f t="shared" si="177"/>
        <v>0</v>
      </c>
      <c r="AW519" s="407">
        <f t="shared" si="177"/>
        <v>0</v>
      </c>
      <c r="AX519" s="407">
        <f t="shared" si="177"/>
        <v>0</v>
      </c>
      <c r="AY519" s="407">
        <f t="shared" si="177"/>
        <v>0</v>
      </c>
      <c r="AZ519" s="407">
        <f t="shared" si="177"/>
        <v>0</v>
      </c>
      <c r="BA519" s="294"/>
    </row>
    <row r="520" spans="1:53" ht="15"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78">AN521</f>
        <v>0</v>
      </c>
      <c r="AO522" s="407">
        <f t="shared" si="178"/>
        <v>0</v>
      </c>
      <c r="AP522" s="407">
        <f t="shared" si="178"/>
        <v>0</v>
      </c>
      <c r="AQ522" s="407">
        <f t="shared" si="178"/>
        <v>0</v>
      </c>
      <c r="AR522" s="407">
        <f t="shared" si="178"/>
        <v>0</v>
      </c>
      <c r="AS522" s="407">
        <f t="shared" si="178"/>
        <v>0</v>
      </c>
      <c r="AT522" s="407">
        <f t="shared" si="178"/>
        <v>0</v>
      </c>
      <c r="AU522" s="407">
        <f t="shared" si="178"/>
        <v>0</v>
      </c>
      <c r="AV522" s="407">
        <f t="shared" si="178"/>
        <v>0</v>
      </c>
      <c r="AW522" s="407">
        <f t="shared" si="178"/>
        <v>0</v>
      </c>
      <c r="AX522" s="407">
        <f t="shared" si="178"/>
        <v>0</v>
      </c>
      <c r="AY522" s="407">
        <f t="shared" si="178"/>
        <v>0</v>
      </c>
      <c r="AZ522" s="407">
        <f t="shared" si="178"/>
        <v>0</v>
      </c>
      <c r="BA522" s="294"/>
    </row>
    <row r="523" spans="1:53" ht="15"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 outlineLevel="1">
      <c r="A524" s="498">
        <v>30</v>
      </c>
      <c r="B524" s="311" t="s">
        <v>486</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 outlineLevel="1">
      <c r="A525" s="498"/>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79">AN524</f>
        <v>0</v>
      </c>
      <c r="AO525" s="407">
        <f t="shared" si="179"/>
        <v>0</v>
      </c>
      <c r="AP525" s="407">
        <f t="shared" si="179"/>
        <v>0</v>
      </c>
      <c r="AQ525" s="407">
        <f t="shared" si="179"/>
        <v>0</v>
      </c>
      <c r="AR525" s="407">
        <f t="shared" si="179"/>
        <v>0</v>
      </c>
      <c r="AS525" s="407">
        <f t="shared" si="179"/>
        <v>0</v>
      </c>
      <c r="AT525" s="407">
        <f t="shared" si="179"/>
        <v>0</v>
      </c>
      <c r="AU525" s="407">
        <f t="shared" si="179"/>
        <v>0</v>
      </c>
      <c r="AV525" s="407">
        <f t="shared" si="179"/>
        <v>0</v>
      </c>
      <c r="AW525" s="407">
        <f t="shared" si="179"/>
        <v>0</v>
      </c>
      <c r="AX525" s="407">
        <f t="shared" si="179"/>
        <v>0</v>
      </c>
      <c r="AY525" s="407">
        <f t="shared" si="179"/>
        <v>0</v>
      </c>
      <c r="AZ525" s="407">
        <f t="shared" si="179"/>
        <v>0</v>
      </c>
      <c r="BA525" s="294"/>
    </row>
    <row r="526" spans="1:53" s="280" customFormat="1" ht="15"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75" outlineLevel="1">
      <c r="A527" s="498"/>
      <c r="B527" s="285" t="s">
        <v>487</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 outlineLevel="1">
      <c r="A528" s="498">
        <v>31</v>
      </c>
      <c r="B528" s="321" t="s">
        <v>488</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 outlineLevel="1">
      <c r="A529" s="498"/>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0">AN528</f>
        <v>0</v>
      </c>
      <c r="AO529" s="407">
        <f t="shared" si="180"/>
        <v>0</v>
      </c>
      <c r="AP529" s="407">
        <f t="shared" si="180"/>
        <v>0</v>
      </c>
      <c r="AQ529" s="407">
        <f t="shared" si="180"/>
        <v>0</v>
      </c>
      <c r="AR529" s="407">
        <f t="shared" si="180"/>
        <v>0</v>
      </c>
      <c r="AS529" s="407">
        <f t="shared" si="180"/>
        <v>0</v>
      </c>
      <c r="AT529" s="407">
        <f t="shared" si="180"/>
        <v>0</v>
      </c>
      <c r="AU529" s="407">
        <f t="shared" si="180"/>
        <v>0</v>
      </c>
      <c r="AV529" s="407">
        <f t="shared" si="180"/>
        <v>0</v>
      </c>
      <c r="AW529" s="407">
        <f t="shared" si="180"/>
        <v>0</v>
      </c>
      <c r="AX529" s="407">
        <f t="shared" si="180"/>
        <v>0</v>
      </c>
      <c r="AY529" s="407">
        <f t="shared" si="180"/>
        <v>0</v>
      </c>
      <c r="AZ529" s="407">
        <f t="shared" si="180"/>
        <v>0</v>
      </c>
      <c r="BA529" s="294"/>
    </row>
    <row r="530" spans="1:55" s="280" customFormat="1" ht="15"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 outlineLevel="1">
      <c r="A531" s="498">
        <v>32</v>
      </c>
      <c r="B531" s="321" t="s">
        <v>489</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 outlineLevel="1">
      <c r="A532" s="498"/>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1">AN531</f>
        <v>0</v>
      </c>
      <c r="AO532" s="407">
        <f t="shared" si="181"/>
        <v>0</v>
      </c>
      <c r="AP532" s="407">
        <f t="shared" si="181"/>
        <v>0</v>
      </c>
      <c r="AQ532" s="407">
        <f t="shared" si="181"/>
        <v>0</v>
      </c>
      <c r="AR532" s="407">
        <f t="shared" si="181"/>
        <v>0</v>
      </c>
      <c r="AS532" s="407">
        <f t="shared" si="181"/>
        <v>0</v>
      </c>
      <c r="AT532" s="407">
        <f t="shared" si="181"/>
        <v>0</v>
      </c>
      <c r="AU532" s="407">
        <f t="shared" si="181"/>
        <v>0</v>
      </c>
      <c r="AV532" s="407">
        <f t="shared" si="181"/>
        <v>0</v>
      </c>
      <c r="AW532" s="407">
        <f t="shared" si="181"/>
        <v>0</v>
      </c>
      <c r="AX532" s="407">
        <f t="shared" si="181"/>
        <v>0</v>
      </c>
      <c r="AY532" s="407">
        <f t="shared" si="181"/>
        <v>0</v>
      </c>
      <c r="AZ532" s="407">
        <f t="shared" si="181"/>
        <v>0</v>
      </c>
      <c r="BA532" s="294"/>
    </row>
    <row r="533" spans="1:55" s="280" customFormat="1" ht="15"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 outlineLevel="1">
      <c r="A534" s="498">
        <v>33</v>
      </c>
      <c r="B534" s="321" t="s">
        <v>490</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 outlineLevel="1">
      <c r="A535" s="498"/>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2">AN534</f>
        <v>0</v>
      </c>
      <c r="AO535" s="407">
        <f t="shared" si="182"/>
        <v>0</v>
      </c>
      <c r="AP535" s="407">
        <f t="shared" si="182"/>
        <v>0</v>
      </c>
      <c r="AQ535" s="407">
        <f t="shared" si="182"/>
        <v>0</v>
      </c>
      <c r="AR535" s="407">
        <f t="shared" si="182"/>
        <v>0</v>
      </c>
      <c r="AS535" s="407">
        <f t="shared" si="182"/>
        <v>0</v>
      </c>
      <c r="AT535" s="407">
        <f t="shared" si="182"/>
        <v>0</v>
      </c>
      <c r="AU535" s="407">
        <f t="shared" si="182"/>
        <v>0</v>
      </c>
      <c r="AV535" s="407">
        <f t="shared" si="182"/>
        <v>0</v>
      </c>
      <c r="AW535" s="407">
        <f t="shared" si="182"/>
        <v>0</v>
      </c>
      <c r="AX535" s="407">
        <f t="shared" si="182"/>
        <v>0</v>
      </c>
      <c r="AY535" s="407">
        <f t="shared" si="182"/>
        <v>0</v>
      </c>
      <c r="AZ535" s="407">
        <f>AZ534</f>
        <v>0</v>
      </c>
      <c r="BA535" s="294"/>
    </row>
    <row r="536" spans="1:55" ht="15"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75">
      <c r="B537" s="324" t="s">
        <v>259</v>
      </c>
      <c r="C537" s="326"/>
      <c r="D537" s="326">
        <f>SUM(D432:D535)</f>
        <v>1022692.1323932668</v>
      </c>
      <c r="E537" s="326"/>
      <c r="F537" s="326"/>
      <c r="G537" s="326"/>
      <c r="H537" s="326"/>
      <c r="I537" s="326"/>
      <c r="J537" s="326"/>
      <c r="K537" s="326"/>
      <c r="L537" s="326"/>
      <c r="M537" s="326"/>
      <c r="N537" s="326"/>
      <c r="O537" s="326"/>
      <c r="P537" s="326"/>
      <c r="Q537" s="326"/>
      <c r="R537" s="326"/>
      <c r="S537" s="326"/>
      <c r="T537" s="326"/>
      <c r="U537" s="326"/>
      <c r="V537" s="326">
        <f>SUM(V432:V535)</f>
        <v>196.73337292231915</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0</v>
      </c>
      <c r="AN537" s="326">
        <f>IF(AN431="kWh",SUMPRODUCT(D432:D535,AN432:AN535))</f>
        <v>0</v>
      </c>
      <c r="AO537" s="326">
        <f>IF(AO431="kW",SUMPRODUCT(U432:U535,V432:V535,AO432:AO535),SUMPRODUCT(D432:D535,AO432:AO535))</f>
        <v>0</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7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25">
        <f>HLOOKUP(AM$20,'3.  Distribution Rates'!$C$122:$P$133,6,FALSE)</f>
        <v>1.1900000000000001E-2</v>
      </c>
      <c r="AN540" s="825">
        <f>HLOOKUP(AN$20,'3.  Distribution Rates'!$C$122:$P$133,6,FALSE)</f>
        <v>1.29E-2</v>
      </c>
      <c r="AO540" s="338">
        <f>HLOOKUP(AO$20,'3.  Distribution Rates'!$C$122:$P$133,6,FALSE)</f>
        <v>1.7419</v>
      </c>
      <c r="AP540" s="338">
        <f>HLOOKUP(AP$20,'3.  Distribution Rates'!$C$122:$P$133,6,FALSE)</f>
        <v>5.2229999999999999</v>
      </c>
      <c r="AQ540" s="338">
        <f>HLOOKUP(AQ$20,'3.  Distribution Rates'!$C$122:$P$133,6,FALSE)</f>
        <v>5.2229999999999999</v>
      </c>
      <c r="AR540" s="338">
        <f>HLOOKUP(AR$20,'3.  Distribution Rates'!$C$122:$P$133,6,FALSE)</f>
        <v>5.2229999999999999</v>
      </c>
      <c r="AS540" s="338">
        <f>HLOOKUP(AS$20,'3.  Distribution Rates'!$C$122:$P$133,6,FALSE)</f>
        <v>5.2229999999999999</v>
      </c>
      <c r="AT540" s="338">
        <f>HLOOKUP(AT$20,'3.  Distribution Rates'!$C$122:$P$133,6,FALSE)</f>
        <v>5.2229999999999999</v>
      </c>
      <c r="AU540" s="338">
        <f>HLOOKUP(AU$20,'3.  Distribution Rates'!$C$122:$P$133,6,FALSE)</f>
        <v>5.2229999999999999</v>
      </c>
      <c r="AV540" s="338">
        <f>HLOOKUP(AV$20,'3.  Distribution Rates'!$C$122:$P$133,6,FALSE)</f>
        <v>5.2229999999999999</v>
      </c>
      <c r="AW540" s="338">
        <f>HLOOKUP(AW$20,'3.  Distribution Rates'!$C$122:$P$133,6,FALSE)</f>
        <v>5.2229999999999999</v>
      </c>
      <c r="AX540" s="338">
        <f>HLOOKUP(AX$20,'3.  Distribution Rates'!$C$122:$P$133,6,FALSE)</f>
        <v>5.2229999999999999</v>
      </c>
      <c r="AY540" s="338">
        <f>HLOOKUP(AY$20,'3.  Distribution Rates'!$C$122:$P$133,6,FALSE)</f>
        <v>5.2229999999999999</v>
      </c>
      <c r="AZ540" s="338">
        <f>HLOOKUP(AZ$20,'3.  Distribution Rates'!$C$122:$P$133,6,FALSE)</f>
        <v>5.2229999999999999</v>
      </c>
      <c r="BA540" s="397"/>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83">AM137*AM540</f>
        <v>0</v>
      </c>
      <c r="AN541" s="374">
        <f t="shared" si="183"/>
        <v>0</v>
      </c>
      <c r="AO541" s="374">
        <f t="shared" si="183"/>
        <v>0</v>
      </c>
      <c r="AP541" s="374">
        <f t="shared" si="183"/>
        <v>0</v>
      </c>
      <c r="AQ541" s="374">
        <f t="shared" si="183"/>
        <v>0</v>
      </c>
      <c r="AR541" s="374">
        <f t="shared" si="183"/>
        <v>0</v>
      </c>
      <c r="AS541" s="374">
        <f t="shared" si="183"/>
        <v>0</v>
      </c>
      <c r="AT541" s="374">
        <f t="shared" si="183"/>
        <v>0</v>
      </c>
      <c r="AU541" s="374">
        <f t="shared" si="183"/>
        <v>0</v>
      </c>
      <c r="AV541" s="374">
        <f t="shared" si="183"/>
        <v>0</v>
      </c>
      <c r="AW541" s="374">
        <f t="shared" si="183"/>
        <v>0</v>
      </c>
      <c r="AX541" s="374">
        <f t="shared" si="183"/>
        <v>0</v>
      </c>
      <c r="AY541" s="374">
        <f t="shared" si="183"/>
        <v>0</v>
      </c>
      <c r="AZ541" s="374">
        <f t="shared" si="183"/>
        <v>0</v>
      </c>
      <c r="BA541" s="615">
        <f>SUM(AM541:AZ541)</f>
        <v>0</v>
      </c>
      <c r="BC541" s="280"/>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84">AM276*AM540</f>
        <v>0</v>
      </c>
      <c r="AN542" s="374">
        <f t="shared" si="184"/>
        <v>0</v>
      </c>
      <c r="AO542" s="374">
        <f t="shared" si="184"/>
        <v>0</v>
      </c>
      <c r="AP542" s="374">
        <f t="shared" si="184"/>
        <v>0</v>
      </c>
      <c r="AQ542" s="374">
        <f t="shared" si="184"/>
        <v>0</v>
      </c>
      <c r="AR542" s="374">
        <f t="shared" si="184"/>
        <v>0</v>
      </c>
      <c r="AS542" s="374">
        <f t="shared" si="184"/>
        <v>0</v>
      </c>
      <c r="AT542" s="374">
        <f t="shared" si="184"/>
        <v>0</v>
      </c>
      <c r="AU542" s="374">
        <f t="shared" si="184"/>
        <v>0</v>
      </c>
      <c r="AV542" s="374">
        <f t="shared" si="184"/>
        <v>0</v>
      </c>
      <c r="AW542" s="374">
        <f t="shared" si="184"/>
        <v>0</v>
      </c>
      <c r="AX542" s="374">
        <f t="shared" si="184"/>
        <v>0</v>
      </c>
      <c r="AY542" s="374">
        <f t="shared" si="184"/>
        <v>0</v>
      </c>
      <c r="AZ542" s="374">
        <f t="shared" si="184"/>
        <v>0</v>
      </c>
      <c r="BA542" s="615">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85">AM412*AM540</f>
        <v>0</v>
      </c>
      <c r="AN543" s="374">
        <f t="shared" si="185"/>
        <v>0</v>
      </c>
      <c r="AO543" s="374">
        <f t="shared" si="185"/>
        <v>0</v>
      </c>
      <c r="AP543" s="374">
        <f t="shared" si="185"/>
        <v>0</v>
      </c>
      <c r="AQ543" s="374">
        <f t="shared" si="185"/>
        <v>0</v>
      </c>
      <c r="AR543" s="374">
        <f t="shared" si="185"/>
        <v>0</v>
      </c>
      <c r="AS543" s="374">
        <f t="shared" si="185"/>
        <v>0</v>
      </c>
      <c r="AT543" s="374">
        <f t="shared" si="185"/>
        <v>0</v>
      </c>
      <c r="AU543" s="374">
        <f t="shared" si="185"/>
        <v>0</v>
      </c>
      <c r="AV543" s="374">
        <f t="shared" si="185"/>
        <v>0</v>
      </c>
      <c r="AW543" s="374">
        <f t="shared" si="185"/>
        <v>0</v>
      </c>
      <c r="AX543" s="374">
        <f t="shared" si="185"/>
        <v>0</v>
      </c>
      <c r="AY543" s="374">
        <f t="shared" si="185"/>
        <v>0</v>
      </c>
      <c r="AZ543" s="374">
        <f t="shared" si="185"/>
        <v>0</v>
      </c>
      <c r="BA543" s="615">
        <f>SUM(AM543:AZ543)</f>
        <v>0</v>
      </c>
    </row>
    <row r="544" spans="1:55" ht="1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0</v>
      </c>
      <c r="AN544" s="374">
        <f t="shared" ref="AN544:AZ544" si="186">AN537*AN540</f>
        <v>0</v>
      </c>
      <c r="AO544" s="374">
        <f t="shared" si="186"/>
        <v>0</v>
      </c>
      <c r="AP544" s="374">
        <f t="shared" si="186"/>
        <v>0</v>
      </c>
      <c r="AQ544" s="374">
        <f t="shared" si="186"/>
        <v>0</v>
      </c>
      <c r="AR544" s="374">
        <f t="shared" si="186"/>
        <v>0</v>
      </c>
      <c r="AS544" s="374">
        <f t="shared" si="186"/>
        <v>0</v>
      </c>
      <c r="AT544" s="374">
        <f t="shared" si="186"/>
        <v>0</v>
      </c>
      <c r="AU544" s="374">
        <f t="shared" si="186"/>
        <v>0</v>
      </c>
      <c r="AV544" s="374">
        <f t="shared" si="186"/>
        <v>0</v>
      </c>
      <c r="AW544" s="374">
        <f t="shared" si="186"/>
        <v>0</v>
      </c>
      <c r="AX544" s="374">
        <f t="shared" si="186"/>
        <v>0</v>
      </c>
      <c r="AY544" s="374">
        <f t="shared" si="186"/>
        <v>0</v>
      </c>
      <c r="AZ544" s="374">
        <f t="shared" si="186"/>
        <v>0</v>
      </c>
      <c r="BA544" s="615">
        <f>SUM(AM544:AZ544)</f>
        <v>0</v>
      </c>
    </row>
    <row r="545" spans="2:53" ht="15.7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0</v>
      </c>
      <c r="AN545" s="343">
        <f t="shared" ref="AN545:AY545" si="187">SUM(AN541:AN544)</f>
        <v>0</v>
      </c>
      <c r="AO545" s="343">
        <f t="shared" si="187"/>
        <v>0</v>
      </c>
      <c r="AP545" s="343">
        <f t="shared" si="187"/>
        <v>0</v>
      </c>
      <c r="AQ545" s="343">
        <f t="shared" si="187"/>
        <v>0</v>
      </c>
      <c r="AR545" s="343">
        <f t="shared" si="187"/>
        <v>0</v>
      </c>
      <c r="AS545" s="343">
        <f t="shared" si="187"/>
        <v>0</v>
      </c>
      <c r="AT545" s="343">
        <f t="shared" si="187"/>
        <v>0</v>
      </c>
      <c r="AU545" s="343">
        <f t="shared" si="187"/>
        <v>0</v>
      </c>
      <c r="AV545" s="343">
        <f t="shared" si="187"/>
        <v>0</v>
      </c>
      <c r="AW545" s="343">
        <f t="shared" si="187"/>
        <v>0</v>
      </c>
      <c r="AX545" s="343">
        <f t="shared" si="187"/>
        <v>0</v>
      </c>
      <c r="AY545" s="343">
        <f t="shared" si="187"/>
        <v>0</v>
      </c>
      <c r="AZ545" s="343">
        <f>SUM(AZ541:AZ544)</f>
        <v>0</v>
      </c>
      <c r="BA545" s="403">
        <f>SUM(BA541:BA544)</f>
        <v>0</v>
      </c>
    </row>
    <row r="546" spans="2:53" ht="15.7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188">AN538*AN540</f>
        <v>0</v>
      </c>
      <c r="AO546" s="344">
        <f>AO538*AO540</f>
        <v>0</v>
      </c>
      <c r="AP546" s="344">
        <f t="shared" si="188"/>
        <v>0</v>
      </c>
      <c r="AQ546" s="344">
        <f t="shared" si="188"/>
        <v>0</v>
      </c>
      <c r="AR546" s="344">
        <f>AR538*AR540</f>
        <v>0</v>
      </c>
      <c r="AS546" s="344">
        <f t="shared" si="188"/>
        <v>0</v>
      </c>
      <c r="AT546" s="344">
        <f t="shared" si="188"/>
        <v>0</v>
      </c>
      <c r="AU546" s="344">
        <f t="shared" si="188"/>
        <v>0</v>
      </c>
      <c r="AV546" s="344">
        <f t="shared" si="188"/>
        <v>0</v>
      </c>
      <c r="AW546" s="344">
        <f t="shared" si="188"/>
        <v>0</v>
      </c>
      <c r="AX546" s="344">
        <f t="shared" si="188"/>
        <v>0</v>
      </c>
      <c r="AY546" s="344">
        <f>AY538*AY540</f>
        <v>0</v>
      </c>
      <c r="AZ546" s="344">
        <f>AZ538*AZ540</f>
        <v>0</v>
      </c>
      <c r="BA546" s="403">
        <f>SUM(AM546:AZ546)</f>
        <v>0</v>
      </c>
    </row>
    <row r="547" spans="2:53" ht="15.7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0</v>
      </c>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7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0</v>
      </c>
      <c r="AN550" s="288">
        <f>SUMPRODUCT($E$432:$E$535,AN432:AN535)</f>
        <v>0</v>
      </c>
      <c r="AO550" s="288">
        <f>IF(AO431="kW",SUMPRODUCT($U$432:$U$535,$W$432:$W$535,AO432:AO535),SUMPRODUCT($E$432:$E$535,AO432:AO535))</f>
        <v>0</v>
      </c>
      <c r="AP550" s="288">
        <f t="shared" ref="AP550:AZ550" si="189">IF(AP431="kW",SUMPRODUCT($U$432:$U$535,$W$432:$W$535,AP432:AP535),SUMPRODUCT($E$432:$E$535,AP432:AP535))</f>
        <v>0</v>
      </c>
      <c r="AQ550" s="288">
        <f t="shared" si="189"/>
        <v>0</v>
      </c>
      <c r="AR550" s="288">
        <f t="shared" si="189"/>
        <v>0</v>
      </c>
      <c r="AS550" s="288">
        <f t="shared" si="189"/>
        <v>0</v>
      </c>
      <c r="AT550" s="288">
        <f t="shared" si="189"/>
        <v>0</v>
      </c>
      <c r="AU550" s="288">
        <f t="shared" si="189"/>
        <v>0</v>
      </c>
      <c r="AV550" s="288">
        <f t="shared" si="189"/>
        <v>0</v>
      </c>
      <c r="AW550" s="288">
        <f t="shared" si="189"/>
        <v>0</v>
      </c>
      <c r="AX550" s="288">
        <f t="shared" si="189"/>
        <v>0</v>
      </c>
      <c r="AY550" s="288">
        <f t="shared" si="189"/>
        <v>0</v>
      </c>
      <c r="AZ550" s="288">
        <f t="shared" si="189"/>
        <v>0</v>
      </c>
      <c r="BA550" s="350"/>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0</v>
      </c>
      <c r="AN551" s="288">
        <f>SUMPRODUCT($F$432:$F$535,AN432:AN535)</f>
        <v>0</v>
      </c>
      <c r="AO551" s="288">
        <f>IF(AO431="kW",SUMPRODUCT($U$432:$U$535,$X$432:$X$535,AO432:AO535),SUMPRODUCT($F$432:$F$535,AO432:AO535))</f>
        <v>0</v>
      </c>
      <c r="AP551" s="288">
        <f t="shared" ref="AP551:AZ551" si="190">IF(AP431="kW",SUMPRODUCT($U$432:$U$535,$X$432:$X$535,AP432:AP535),SUMPRODUCT($F$432:$F$535,AP432:AP535))</f>
        <v>0</v>
      </c>
      <c r="AQ551" s="288">
        <f t="shared" si="190"/>
        <v>0</v>
      </c>
      <c r="AR551" s="288">
        <f t="shared" si="190"/>
        <v>0</v>
      </c>
      <c r="AS551" s="288">
        <f t="shared" si="190"/>
        <v>0</v>
      </c>
      <c r="AT551" s="288">
        <f t="shared" si="190"/>
        <v>0</v>
      </c>
      <c r="AU551" s="288">
        <f t="shared" si="190"/>
        <v>0</v>
      </c>
      <c r="AV551" s="288">
        <f t="shared" si="190"/>
        <v>0</v>
      </c>
      <c r="AW551" s="288">
        <f t="shared" si="190"/>
        <v>0</v>
      </c>
      <c r="AX551" s="288">
        <f t="shared" si="190"/>
        <v>0</v>
      </c>
      <c r="AY551" s="288">
        <f t="shared" si="190"/>
        <v>0</v>
      </c>
      <c r="AZ551" s="288">
        <f t="shared" si="190"/>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0</v>
      </c>
      <c r="AN552" s="288">
        <f>SUMPRODUCT($G$432:$G$535,AN432:AN535)</f>
        <v>0</v>
      </c>
      <c r="AO552" s="288">
        <f>IF(AO431="kW",SUMPRODUCT($U$432:$U$535,$Y$432:$Y$535,AO432:AO535),SUMPRODUCT($G$432:$G$535,AO432:AO535))</f>
        <v>0</v>
      </c>
      <c r="AP552" s="288">
        <f t="shared" ref="AP552:AZ552" si="191">IF(AP431="kW",SUMPRODUCT($U$432:$U$535,$Y$432:$Y$535,AP432:AP535),SUMPRODUCT($G$432:$G$535,AP432:AP535))</f>
        <v>0</v>
      </c>
      <c r="AQ552" s="288">
        <f t="shared" si="191"/>
        <v>0</v>
      </c>
      <c r="AR552" s="288">
        <f t="shared" si="191"/>
        <v>0</v>
      </c>
      <c r="AS552" s="288">
        <f t="shared" si="191"/>
        <v>0</v>
      </c>
      <c r="AT552" s="288">
        <f t="shared" si="191"/>
        <v>0</v>
      </c>
      <c r="AU552" s="288">
        <f t="shared" si="191"/>
        <v>0</v>
      </c>
      <c r="AV552" s="288">
        <f t="shared" si="191"/>
        <v>0</v>
      </c>
      <c r="AW552" s="288">
        <f t="shared" si="191"/>
        <v>0</v>
      </c>
      <c r="AX552" s="288">
        <f t="shared" si="191"/>
        <v>0</v>
      </c>
      <c r="AY552" s="288">
        <f t="shared" si="191"/>
        <v>0</v>
      </c>
      <c r="AZ552" s="288">
        <f t="shared" si="191"/>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0</v>
      </c>
      <c r="AN553" s="288">
        <f>SUMPRODUCT($H$432:$H$535,AN432:AN535)</f>
        <v>0</v>
      </c>
      <c r="AO553" s="288">
        <f>IF(AO431="kW",SUMPRODUCT($U$432:$U$535,$Z$432:$Z$535,AO432:AO535),SUMPRODUCT($H$432:$H$535,AO432:AO535))</f>
        <v>0</v>
      </c>
      <c r="AP553" s="288">
        <f t="shared" ref="AP553:AZ553" si="192">IF(AP431="kW",SUMPRODUCT($U$432:$U$535,$Z$432:$Z$535,AP432:AP535),SUMPRODUCT($H$432:$H$535,AP432:AP535))</f>
        <v>0</v>
      </c>
      <c r="AQ553" s="288">
        <f t="shared" si="192"/>
        <v>0</v>
      </c>
      <c r="AR553" s="288">
        <f t="shared" si="192"/>
        <v>0</v>
      </c>
      <c r="AS553" s="288">
        <f t="shared" si="192"/>
        <v>0</v>
      </c>
      <c r="AT553" s="288">
        <f t="shared" si="192"/>
        <v>0</v>
      </c>
      <c r="AU553" s="288">
        <f t="shared" si="192"/>
        <v>0</v>
      </c>
      <c r="AV553" s="288">
        <f t="shared" si="192"/>
        <v>0</v>
      </c>
      <c r="AW553" s="288">
        <f t="shared" si="192"/>
        <v>0</v>
      </c>
      <c r="AX553" s="288">
        <f t="shared" si="192"/>
        <v>0</v>
      </c>
      <c r="AY553" s="288">
        <f t="shared" si="192"/>
        <v>0</v>
      </c>
      <c r="AZ553" s="288">
        <f t="shared" si="192"/>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0</v>
      </c>
      <c r="AN554" s="288">
        <f>SUMPRODUCT($I$432:$I$535,AN432:AN535)</f>
        <v>0</v>
      </c>
      <c r="AO554" s="288">
        <f>IF(AO431="kW",SUMPRODUCT($U$432:$U$535,$AA$432:$AA$535,AO432:AO535),SUMPRODUCT($I$432:$I$535,AO432:AO535))</f>
        <v>0</v>
      </c>
      <c r="AP554" s="288">
        <f t="shared" ref="AP554:AZ554" si="193">IF(AP431="kW",SUMPRODUCT($U$432:$U$535,$AA$432:$AA$535,AP432:AP535),SUMPRODUCT($I$432:$I$535,AP432:AP535))</f>
        <v>0</v>
      </c>
      <c r="AQ554" s="288">
        <f t="shared" si="193"/>
        <v>0</v>
      </c>
      <c r="AR554" s="288">
        <f t="shared" si="193"/>
        <v>0</v>
      </c>
      <c r="AS554" s="288">
        <f t="shared" si="193"/>
        <v>0</v>
      </c>
      <c r="AT554" s="288">
        <f t="shared" si="193"/>
        <v>0</v>
      </c>
      <c r="AU554" s="288">
        <f t="shared" si="193"/>
        <v>0</v>
      </c>
      <c r="AV554" s="288">
        <f t="shared" si="193"/>
        <v>0</v>
      </c>
      <c r="AW554" s="288">
        <f t="shared" si="193"/>
        <v>0</v>
      </c>
      <c r="AX554" s="288">
        <f t="shared" si="193"/>
        <v>0</v>
      </c>
      <c r="AY554" s="288">
        <f t="shared" si="193"/>
        <v>0</v>
      </c>
      <c r="AZ554" s="288">
        <f t="shared" si="193"/>
        <v>0</v>
      </c>
      <c r="BA554" s="334"/>
    </row>
    <row r="555" spans="2:53" ht="1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0</v>
      </c>
      <c r="AN555" s="288">
        <f>SUMPRODUCT($J$432:$J$535,AN432:AN535)</f>
        <v>0</v>
      </c>
      <c r="AO555" s="288">
        <f>IF(AO431="kW",SUMPRODUCT($U$432:$U$535,$AB$432:$AB$535,AO432:AO535),SUMPRODUCT($J$432:$J$535,AO432:AO535))</f>
        <v>0</v>
      </c>
      <c r="AP555" s="288">
        <f t="shared" ref="AP555:AZ555" si="194">IF(AP431="kW",SUMPRODUCT($U$432:$U$535,$AB$432:$AB$535,AP432:AP535),SUMPRODUCT($J$432:$J$535,AP432:AP535))</f>
        <v>0</v>
      </c>
      <c r="AQ555" s="288">
        <f t="shared" si="194"/>
        <v>0</v>
      </c>
      <c r="AR555" s="288">
        <f t="shared" si="194"/>
        <v>0</v>
      </c>
      <c r="AS555" s="288">
        <f t="shared" si="194"/>
        <v>0</v>
      </c>
      <c r="AT555" s="288">
        <f t="shared" si="194"/>
        <v>0</v>
      </c>
      <c r="AU555" s="288">
        <f t="shared" si="194"/>
        <v>0</v>
      </c>
      <c r="AV555" s="288">
        <f t="shared" si="194"/>
        <v>0</v>
      </c>
      <c r="AW555" s="288">
        <f t="shared" si="194"/>
        <v>0</v>
      </c>
      <c r="AX555" s="288">
        <f t="shared" si="194"/>
        <v>0</v>
      </c>
      <c r="AY555" s="288">
        <f t="shared" si="194"/>
        <v>0</v>
      </c>
      <c r="AZ555" s="288">
        <f t="shared" si="194"/>
        <v>0</v>
      </c>
      <c r="BA555" s="334"/>
    </row>
    <row r="556" spans="2:53" ht="15">
      <c r="B556" s="321" t="s">
        <v>920</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0</v>
      </c>
      <c r="AN556" s="288">
        <f>SUMPRODUCT($K$432:$K$535,AN432:AN535)</f>
        <v>0</v>
      </c>
      <c r="AO556" s="288">
        <f>IF($AO$431="kW",SUMPRODUCT($U$432:$U$535,$AC$432:$AC$535,AO432:AO535),SUMPRODUCT($K$432:$K$535,AO432:AO535))</f>
        <v>0</v>
      </c>
      <c r="AP556" s="288">
        <f t="shared" ref="AP556:AZ556" si="195">IF($AO$431="kW",SUMPRODUCT($U$432:$U$535,$AC$432:$AC$535,AP432:AP535),SUMPRODUCT($K$432:$K$535,AP432:AP535))</f>
        <v>0</v>
      </c>
      <c r="AQ556" s="288">
        <f t="shared" si="195"/>
        <v>0</v>
      </c>
      <c r="AR556" s="288">
        <f t="shared" si="195"/>
        <v>0</v>
      </c>
      <c r="AS556" s="288">
        <f t="shared" si="195"/>
        <v>0</v>
      </c>
      <c r="AT556" s="288">
        <f t="shared" si="195"/>
        <v>0</v>
      </c>
      <c r="AU556" s="288">
        <f t="shared" si="195"/>
        <v>0</v>
      </c>
      <c r="AV556" s="288">
        <f t="shared" si="195"/>
        <v>0</v>
      </c>
      <c r="AW556" s="288">
        <f t="shared" si="195"/>
        <v>0</v>
      </c>
      <c r="AX556" s="288">
        <f t="shared" si="195"/>
        <v>0</v>
      </c>
      <c r="AY556" s="288">
        <f t="shared" si="195"/>
        <v>0</v>
      </c>
      <c r="AZ556" s="288">
        <f t="shared" si="195"/>
        <v>0</v>
      </c>
      <c r="BA556" s="334"/>
    </row>
    <row r="557" spans="2:53" ht="15">
      <c r="B557" s="321" t="s">
        <v>928</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0</v>
      </c>
      <c r="AN557" s="288">
        <f>SUMPRODUCT($L$432:$L$535,AN432:AN535)</f>
        <v>0</v>
      </c>
      <c r="AO557" s="288">
        <f>IF($AO$431="kW",SUMPRODUCT($U$432:$U$535,$AD$432:$AD$535,AO432:AO535),SUMPRODUCT($L$432:$L$535,AO432:AO535))</f>
        <v>0</v>
      </c>
      <c r="AP557" s="288">
        <f t="shared" ref="AP557:AZ557" si="196">IF($AO$431="kW",SUMPRODUCT($U$432:$U$535,$AD$432:$AD$535,AP432:AP535),SUMPRODUCT($L$432:$L$535,AP432:AP535))</f>
        <v>0</v>
      </c>
      <c r="AQ557" s="288">
        <f t="shared" si="196"/>
        <v>0</v>
      </c>
      <c r="AR557" s="288">
        <f t="shared" si="196"/>
        <v>0</v>
      </c>
      <c r="AS557" s="288">
        <f t="shared" si="196"/>
        <v>0</v>
      </c>
      <c r="AT557" s="288">
        <f t="shared" si="196"/>
        <v>0</v>
      </c>
      <c r="AU557" s="288">
        <f t="shared" si="196"/>
        <v>0</v>
      </c>
      <c r="AV557" s="288">
        <f t="shared" si="196"/>
        <v>0</v>
      </c>
      <c r="AW557" s="288">
        <f t="shared" si="196"/>
        <v>0</v>
      </c>
      <c r="AX557" s="288">
        <f t="shared" si="196"/>
        <v>0</v>
      </c>
      <c r="AY557" s="288">
        <f t="shared" si="196"/>
        <v>0</v>
      </c>
      <c r="AZ557" s="288">
        <f t="shared" si="196"/>
        <v>0</v>
      </c>
      <c r="BA557" s="334"/>
    </row>
    <row r="558" spans="2:53" ht="15">
      <c r="B558" s="321" t="s">
        <v>929</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0</v>
      </c>
      <c r="AN558" s="288">
        <f>SUMPRODUCT($M$432:$M$535,AN432:AN535)</f>
        <v>0</v>
      </c>
      <c r="AO558" s="288">
        <f>IF($AO$431="kW",SUMPRODUCT($U$432:$U$535,$AE$432:$AE$535,AO432:AO535),SUMPRODUCT($M$432:$M$535,AO432:AO535))</f>
        <v>0</v>
      </c>
      <c r="AP558" s="288">
        <f t="shared" ref="AP558:AZ558" si="197">IF($AO$431="kW",SUMPRODUCT($U$432:$U$535,$AE$432:$AE$535,AP432:AP535),SUMPRODUCT($M$432:$M$535,AP432:AP535))</f>
        <v>0</v>
      </c>
      <c r="AQ558" s="288">
        <f t="shared" si="197"/>
        <v>0</v>
      </c>
      <c r="AR558" s="288">
        <f t="shared" si="197"/>
        <v>0</v>
      </c>
      <c r="AS558" s="288">
        <f t="shared" si="197"/>
        <v>0</v>
      </c>
      <c r="AT558" s="288">
        <f t="shared" si="197"/>
        <v>0</v>
      </c>
      <c r="AU558" s="288">
        <f t="shared" si="197"/>
        <v>0</v>
      </c>
      <c r="AV558" s="288">
        <f t="shared" si="197"/>
        <v>0</v>
      </c>
      <c r="AW558" s="288">
        <f t="shared" si="197"/>
        <v>0</v>
      </c>
      <c r="AX558" s="288">
        <f t="shared" si="197"/>
        <v>0</v>
      </c>
      <c r="AY558" s="288">
        <f t="shared" si="197"/>
        <v>0</v>
      </c>
      <c r="AZ558" s="288">
        <f t="shared" si="197"/>
        <v>0</v>
      </c>
      <c r="BA558" s="334"/>
    </row>
    <row r="559" spans="2:53" ht="15">
      <c r="B559" s="321" t="s">
        <v>930</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0</v>
      </c>
      <c r="AN559" s="288">
        <f>SUMPRODUCT($N$432:$N$535,AN432:AN535)</f>
        <v>0</v>
      </c>
      <c r="AO559" s="288">
        <f>IF($AO$431="kW",SUMPRODUCT($U$432:$U$535,$AF$432:$AF$535,AO432:AO535),SUMPRODUCT($N$432:$N$535,AO432:AO535))</f>
        <v>0</v>
      </c>
      <c r="AP559" s="288">
        <f t="shared" ref="AP559:AZ559" si="198">IF($AO$431="kW",SUMPRODUCT($U$432:$U$535,$AF$432:$AF$535,AP432:AP535),SUMPRODUCT($N$432:$N$535,AP432:AP535))</f>
        <v>0</v>
      </c>
      <c r="AQ559" s="288">
        <f t="shared" si="198"/>
        <v>0</v>
      </c>
      <c r="AR559" s="288">
        <f t="shared" si="198"/>
        <v>0</v>
      </c>
      <c r="AS559" s="288">
        <f t="shared" si="198"/>
        <v>0</v>
      </c>
      <c r="AT559" s="288">
        <f t="shared" si="198"/>
        <v>0</v>
      </c>
      <c r="AU559" s="288">
        <f t="shared" si="198"/>
        <v>0</v>
      </c>
      <c r="AV559" s="288">
        <f t="shared" si="198"/>
        <v>0</v>
      </c>
      <c r="AW559" s="288">
        <f t="shared" si="198"/>
        <v>0</v>
      </c>
      <c r="AX559" s="288">
        <f t="shared" si="198"/>
        <v>0</v>
      </c>
      <c r="AY559" s="288">
        <f t="shared" si="198"/>
        <v>0</v>
      </c>
      <c r="AZ559" s="288">
        <f t="shared" si="198"/>
        <v>0</v>
      </c>
      <c r="BA559" s="334"/>
    </row>
    <row r="560" spans="2:53" ht="15">
      <c r="B560" s="321" t="s">
        <v>931</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0</v>
      </c>
      <c r="AN560" s="288">
        <f>SUMPRODUCT($O$432:$O$535,AN432:AN535)</f>
        <v>0</v>
      </c>
      <c r="AO560" s="288">
        <f>IF($AO$431="kW",SUMPRODUCT($U$432:$U$535,$AG$432:$AG$535,AO432:AO535),SUMPRODUCT($O$432:$O$535,AO432:AO535))</f>
        <v>0</v>
      </c>
      <c r="AP560" s="288">
        <f t="shared" ref="AP560:AZ560" si="199">IF($AO$431="kW",SUMPRODUCT($U$432:$U$535,$AG$432:$AG$535,AP432:AP535),SUMPRODUCT($O$432:$O$535,AP432:AP535))</f>
        <v>0</v>
      </c>
      <c r="AQ560" s="288">
        <f t="shared" si="199"/>
        <v>0</v>
      </c>
      <c r="AR560" s="288">
        <f t="shared" si="199"/>
        <v>0</v>
      </c>
      <c r="AS560" s="288">
        <f t="shared" si="199"/>
        <v>0</v>
      </c>
      <c r="AT560" s="288">
        <f t="shared" si="199"/>
        <v>0</v>
      </c>
      <c r="AU560" s="288">
        <f t="shared" si="199"/>
        <v>0</v>
      </c>
      <c r="AV560" s="288">
        <f t="shared" si="199"/>
        <v>0</v>
      </c>
      <c r="AW560" s="288">
        <f t="shared" si="199"/>
        <v>0</v>
      </c>
      <c r="AX560" s="288">
        <f t="shared" si="199"/>
        <v>0</v>
      </c>
      <c r="AY560" s="288">
        <f t="shared" si="199"/>
        <v>0</v>
      </c>
      <c r="AZ560" s="288">
        <f t="shared" si="199"/>
        <v>0</v>
      </c>
      <c r="BA560" s="334"/>
    </row>
    <row r="561" spans="2:53" ht="15">
      <c r="B561" s="321" t="s">
        <v>932</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0</v>
      </c>
      <c r="AN561" s="288">
        <f>SUMPRODUCT($P$432:$P$535,AN432:AN535)</f>
        <v>0</v>
      </c>
      <c r="AO561" s="288">
        <f>IF($AO$431="kW",SUMPRODUCT($U$432:$U$535,$AH$432:$AH$535,AO432:AO535),SUMPRODUCT($P$432:$P$535,AO432:AO535))</f>
        <v>0</v>
      </c>
      <c r="AP561" s="288">
        <f t="shared" ref="AP561:AZ561" si="200">IF($AO$431="kW",SUMPRODUCT($U$432:$U$535,$AH$432:$AH$535,AP432:AP535),SUMPRODUCT($P$432:$P$535,AP432:AP535))</f>
        <v>0</v>
      </c>
      <c r="AQ561" s="288">
        <f t="shared" si="200"/>
        <v>0</v>
      </c>
      <c r="AR561" s="288">
        <f t="shared" si="200"/>
        <v>0</v>
      </c>
      <c r="AS561" s="288">
        <f t="shared" si="200"/>
        <v>0</v>
      </c>
      <c r="AT561" s="288">
        <f t="shared" si="200"/>
        <v>0</v>
      </c>
      <c r="AU561" s="288">
        <f t="shared" si="200"/>
        <v>0</v>
      </c>
      <c r="AV561" s="288">
        <f t="shared" si="200"/>
        <v>0</v>
      </c>
      <c r="AW561" s="288">
        <f t="shared" si="200"/>
        <v>0</v>
      </c>
      <c r="AX561" s="288">
        <f t="shared" si="200"/>
        <v>0</v>
      </c>
      <c r="AY561" s="288">
        <f t="shared" si="200"/>
        <v>0</v>
      </c>
      <c r="AZ561" s="288">
        <f t="shared" si="200"/>
        <v>0</v>
      </c>
      <c r="BA561" s="334"/>
    </row>
    <row r="562" spans="2:53" ht="15">
      <c r="B562" s="377" t="s">
        <v>927</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0</v>
      </c>
      <c r="AN562" s="323">
        <f>SUMPRODUCT($Q$432:$Q$535,AN432:AN535)</f>
        <v>0</v>
      </c>
      <c r="AO562" s="323">
        <f>IF($AO$431="kW",SUMPRODUCT($U$432:$U$535,$AI$432:$AI$535,AO432:AO535),SUMPRODUCT($Q$432:$Q$535,AO432:AO535))</f>
        <v>0</v>
      </c>
      <c r="AP562" s="323">
        <f t="shared" ref="AP562:AZ562" si="201">IF($AO$431="kW",SUMPRODUCT($U$432:$U$535,$AI$432:$AI$535,AP432:AP535),SUMPRODUCT($Q$432:$Q$535,AP432:AP535))</f>
        <v>0</v>
      </c>
      <c r="AQ562" s="323">
        <f t="shared" si="201"/>
        <v>0</v>
      </c>
      <c r="AR562" s="323">
        <f t="shared" si="201"/>
        <v>0</v>
      </c>
      <c r="AS562" s="323">
        <f t="shared" si="201"/>
        <v>0</v>
      </c>
      <c r="AT562" s="323">
        <f t="shared" si="201"/>
        <v>0</v>
      </c>
      <c r="AU562" s="323">
        <f t="shared" si="201"/>
        <v>0</v>
      </c>
      <c r="AV562" s="323">
        <f t="shared" si="201"/>
        <v>0</v>
      </c>
      <c r="AW562" s="323">
        <f t="shared" si="201"/>
        <v>0</v>
      </c>
      <c r="AX562" s="323">
        <f t="shared" si="201"/>
        <v>0</v>
      </c>
      <c r="AY562" s="323">
        <f t="shared" si="201"/>
        <v>0</v>
      </c>
      <c r="AZ562" s="323">
        <f t="shared" si="201"/>
        <v>0</v>
      </c>
      <c r="BA562" s="382"/>
    </row>
    <row r="563" spans="2:53" ht="22.5" customHeight="1">
      <c r="B563" s="364" t="s">
        <v>578</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5">
      <c r="B565" s="584"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56" location="'4.  2011-2014 LRAM'!A1" display="Return to top"/>
    <hyperlink ref="D292" location="'4.  2011-2014 LRAM'!A1" display="Return to top"/>
    <hyperlink ref="B565"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V1704"/>
  <sheetViews>
    <sheetView topLeftCell="A1000" zoomScale="80" zoomScaleNormal="80" workbookViewId="0">
      <pane xSplit="2" topLeftCell="F1" activePane="topRight" state="frozen"/>
      <selection pane="topRight" activeCell="U877" sqref="U1:U1048576"/>
    </sheetView>
  </sheetViews>
  <sheetFormatPr defaultColWidth="9" defaultRowHeight="15" outlineLevelRow="1" outlineLevelCol="1"/>
  <cols>
    <col min="1" max="1" width="4.5703125" style="511" customWidth="1"/>
    <col min="2" max="2" width="55.85546875" style="423" customWidth="1"/>
    <col min="3" max="3" width="13.42578125" style="423" customWidth="1"/>
    <col min="4" max="4" width="17" style="423" customWidth="1"/>
    <col min="5" max="9" width="14.7109375" style="423" customWidth="1" outlineLevel="1"/>
    <col min="10" max="10" width="14.28515625" style="423" customWidth="1" outlineLevel="1"/>
    <col min="11" max="11" width="11" style="423" customWidth="1" outlineLevel="1"/>
    <col min="12" max="12" width="11.140625" style="423" customWidth="1" outlineLevel="1"/>
    <col min="13" max="15" width="11" style="423" customWidth="1" outlineLevel="1"/>
    <col min="16" max="16" width="9" style="423" customWidth="1" outlineLevel="1"/>
    <col min="17" max="17" width="13.5703125" style="423" customWidth="1" outlineLevel="1"/>
    <col min="18" max="18" width="15.5703125" style="423" customWidth="1"/>
    <col min="19" max="30" width="9" style="423" customWidth="1" outlineLevel="1"/>
    <col min="31" max="31" width="16.5703125" style="423" customWidth="1"/>
    <col min="32" max="33" width="15" style="423" customWidth="1"/>
    <col min="34" max="34" width="17.5703125" style="423" customWidth="1"/>
    <col min="35" max="35" width="19.5703125" style="423" customWidth="1"/>
    <col min="36" max="36" width="18.5703125" style="423" customWidth="1"/>
    <col min="37" max="41" width="15" style="423" customWidth="1"/>
    <col min="42" max="44" width="17.28515625" style="423" customWidth="1"/>
    <col min="45" max="45" width="16.42578125" style="423" bestFit="1" customWidth="1"/>
    <col min="46" max="46" width="11.5703125" style="423" customWidth="1"/>
    <col min="47" max="16384" width="9" style="423"/>
  </cols>
  <sheetData>
    <row r="13" spans="2:45" ht="15.75" thickBot="1"/>
    <row r="14" spans="2:45" ht="26.25" customHeight="1" thickBot="1">
      <c r="B14" s="929"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29"/>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29"/>
      <c r="C16" s="912" t="s">
        <v>548</v>
      </c>
      <c r="D16" s="913"/>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29" t="s">
        <v>502</v>
      </c>
      <c r="C18" s="930" t="s">
        <v>954</v>
      </c>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424"/>
      <c r="AF18" s="424"/>
      <c r="AG18" s="424"/>
      <c r="AH18" s="424"/>
      <c r="AI18" s="424"/>
      <c r="AJ18" s="424"/>
      <c r="AK18" s="424"/>
      <c r="AL18" s="424"/>
      <c r="AM18" s="424"/>
      <c r="AN18" s="424"/>
      <c r="AO18" s="424"/>
      <c r="AP18" s="424"/>
      <c r="AQ18" s="424"/>
      <c r="AR18" s="424"/>
      <c r="AS18" s="424"/>
    </row>
    <row r="19" spans="2:45" ht="54.6" customHeight="1">
      <c r="B19" s="929"/>
      <c r="C19" s="930" t="s">
        <v>896</v>
      </c>
      <c r="D19" s="930"/>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424"/>
      <c r="AF19" s="424"/>
      <c r="AG19" s="424"/>
      <c r="AH19" s="424"/>
      <c r="AI19" s="424"/>
      <c r="AJ19" s="424"/>
      <c r="AK19" s="424"/>
      <c r="AL19" s="424"/>
      <c r="AM19" s="424"/>
      <c r="AN19" s="424"/>
      <c r="AO19" s="424"/>
      <c r="AP19" s="424"/>
      <c r="AQ19" s="424"/>
      <c r="AR19" s="424"/>
      <c r="AS19" s="424"/>
    </row>
    <row r="20" spans="2:45" ht="62.25" customHeight="1">
      <c r="B20" s="270"/>
      <c r="C20" s="930" t="s">
        <v>560</v>
      </c>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424"/>
      <c r="AF20" s="424"/>
      <c r="AG20" s="424"/>
      <c r="AH20" s="424"/>
      <c r="AI20" s="424"/>
      <c r="AJ20" s="424"/>
      <c r="AK20" s="424"/>
      <c r="AL20" s="424"/>
      <c r="AM20" s="424"/>
      <c r="AN20" s="424"/>
      <c r="AO20" s="424"/>
      <c r="AP20" s="424"/>
      <c r="AQ20" s="424"/>
      <c r="AR20" s="424"/>
      <c r="AS20" s="424"/>
    </row>
    <row r="21" spans="2:45" ht="43.5" customHeight="1">
      <c r="B21" s="270"/>
      <c r="C21" s="930" t="s">
        <v>616</v>
      </c>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424"/>
      <c r="AF21" s="424"/>
      <c r="AG21" s="424"/>
      <c r="AH21" s="424"/>
      <c r="AI21" s="424"/>
      <c r="AJ21" s="424"/>
      <c r="AK21" s="424"/>
      <c r="AL21" s="424"/>
      <c r="AM21" s="424"/>
      <c r="AN21" s="424"/>
      <c r="AO21" s="424"/>
      <c r="AP21" s="424"/>
      <c r="AQ21" s="424"/>
      <c r="AR21" s="424"/>
      <c r="AS21" s="424"/>
    </row>
    <row r="22" spans="2:45" ht="70.5" customHeight="1">
      <c r="B22" s="270"/>
      <c r="C22" s="930" t="s">
        <v>715</v>
      </c>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424"/>
      <c r="AF22" s="424"/>
      <c r="AG22" s="424"/>
      <c r="AH22" s="424"/>
      <c r="AI22" s="424"/>
      <c r="AJ22" s="424"/>
      <c r="AK22" s="424"/>
      <c r="AL22" s="424"/>
      <c r="AM22" s="424"/>
      <c r="AN22" s="424"/>
      <c r="AO22" s="424"/>
      <c r="AP22" s="424"/>
      <c r="AQ22" s="424"/>
      <c r="AR22" s="424"/>
      <c r="AS22" s="424"/>
    </row>
    <row r="23" spans="2:45"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c r="B24" s="929" t="s">
        <v>524</v>
      </c>
      <c r="C24" s="585" t="s">
        <v>526</v>
      </c>
      <c r="D24" s="273"/>
      <c r="E24" s="273"/>
      <c r="F24" s="585" t="s">
        <v>716</v>
      </c>
      <c r="G24" s="273"/>
      <c r="H24" s="273"/>
      <c r="I24" s="273"/>
      <c r="J24" s="585" t="s">
        <v>722</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c r="B25" s="929"/>
      <c r="C25" s="585" t="s">
        <v>527</v>
      </c>
      <c r="D25" s="273"/>
      <c r="E25" s="273"/>
      <c r="F25" s="585" t="s">
        <v>717</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c r="B26" s="528"/>
      <c r="C26" s="585" t="s">
        <v>528</v>
      </c>
      <c r="D26" s="273"/>
      <c r="E26" s="273"/>
      <c r="F26" s="585" t="s">
        <v>718</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c r="B27" s="528"/>
      <c r="C27" s="585" t="s">
        <v>529</v>
      </c>
      <c r="D27" s="273"/>
      <c r="E27" s="273"/>
      <c r="F27" s="585" t="s">
        <v>719</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c r="B28" s="528"/>
      <c r="C28" s="585" t="s">
        <v>530</v>
      </c>
      <c r="D28" s="273"/>
      <c r="E28" s="273"/>
      <c r="F28" s="585" t="s">
        <v>720</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c r="B29" s="528"/>
      <c r="C29" s="585" t="s">
        <v>531</v>
      </c>
      <c r="D29" s="273"/>
      <c r="E29" s="273"/>
      <c r="F29" s="585" t="s">
        <v>721</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19" t="s">
        <v>211</v>
      </c>
      <c r="C34" s="921" t="s">
        <v>33</v>
      </c>
      <c r="D34" s="741" t="s">
        <v>421</v>
      </c>
      <c r="E34" s="934" t="s">
        <v>209</v>
      </c>
      <c r="F34" s="935"/>
      <c r="G34" s="935"/>
      <c r="H34" s="935"/>
      <c r="I34" s="935"/>
      <c r="J34" s="935"/>
      <c r="K34" s="935"/>
      <c r="L34" s="935"/>
      <c r="M34" s="935"/>
      <c r="N34" s="935"/>
      <c r="O34" s="935"/>
      <c r="P34" s="935"/>
      <c r="Q34" s="936" t="s">
        <v>213</v>
      </c>
      <c r="R34" s="740" t="s">
        <v>422</v>
      </c>
      <c r="S34" s="916" t="s">
        <v>212</v>
      </c>
      <c r="T34" s="917"/>
      <c r="U34" s="917"/>
      <c r="V34" s="917"/>
      <c r="W34" s="917"/>
      <c r="X34" s="917"/>
      <c r="Y34" s="917"/>
      <c r="Z34" s="917"/>
      <c r="AA34" s="917"/>
      <c r="AB34" s="917"/>
      <c r="AC34" s="917"/>
      <c r="AD34" s="928"/>
      <c r="AE34" s="916" t="s">
        <v>242</v>
      </c>
      <c r="AF34" s="917"/>
      <c r="AG34" s="917"/>
      <c r="AH34" s="917"/>
      <c r="AI34" s="917"/>
      <c r="AJ34" s="917"/>
      <c r="AK34" s="917"/>
      <c r="AL34" s="917"/>
      <c r="AM34" s="917"/>
      <c r="AN34" s="917"/>
      <c r="AO34" s="917"/>
      <c r="AP34" s="917"/>
      <c r="AQ34" s="917"/>
      <c r="AR34" s="917"/>
      <c r="AS34" s="918"/>
    </row>
    <row r="35" spans="1:45" ht="65.25" customHeight="1">
      <c r="B35" s="920"/>
      <c r="C35" s="933"/>
      <c r="D35" s="749">
        <v>2015</v>
      </c>
      <c r="E35" s="753">
        <v>2016</v>
      </c>
      <c r="F35" s="750">
        <v>2017</v>
      </c>
      <c r="G35" s="750">
        <v>2018</v>
      </c>
      <c r="H35" s="750">
        <v>2019</v>
      </c>
      <c r="I35" s="750">
        <v>2020</v>
      </c>
      <c r="J35" s="750">
        <v>2021</v>
      </c>
      <c r="K35" s="750">
        <v>2022</v>
      </c>
      <c r="L35" s="752">
        <v>2023</v>
      </c>
      <c r="M35" s="751">
        <v>2024</v>
      </c>
      <c r="N35" s="750">
        <v>2025</v>
      </c>
      <c r="O35" s="751">
        <v>2026</v>
      </c>
      <c r="P35" s="753">
        <v>2027</v>
      </c>
      <c r="Q35" s="936"/>
      <c r="R35" s="754">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50 - 4,999 kW</v>
      </c>
      <c r="AH35" s="282" t="str">
        <f>'1.  LRAMVA Summary'!$G$53</f>
        <v/>
      </c>
      <c r="AI35" s="282" t="str">
        <f>'1.  LRAMVA Summary'!$H$53</f>
        <v/>
      </c>
      <c r="AJ35" s="282" t="str">
        <f>'1.  LRAMVA Summary'!$I$53</f>
        <v/>
      </c>
      <c r="AK35" s="282" t="str">
        <f>'1.  LRAMVA Summary'!$J$53</f>
        <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501</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f>'1.  LRAMVA Summary'!$G$54</f>
        <v>0</v>
      </c>
      <c r="AI36" s="288">
        <f>'1.  LRAMVA Summary'!$H$54</f>
        <v>0</v>
      </c>
      <c r="AJ36" s="288">
        <f>'1.  LRAMVA Summary'!$I$54</f>
        <v>0</v>
      </c>
      <c r="AK36" s="288">
        <f>'1.  LRAMVA Summary'!$J$54</f>
        <v>0</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customHeight="1" outlineLevel="1">
      <c r="B37" s="285" t="s">
        <v>494</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outlineLevel="1">
      <c r="A38" s="511">
        <v>1</v>
      </c>
      <c r="B38" s="509" t="s">
        <v>95</v>
      </c>
      <c r="C38" s="288" t="s">
        <v>25</v>
      </c>
      <c r="D38" s="292">
        <v>114215</v>
      </c>
      <c r="E38" s="292">
        <v>113176</v>
      </c>
      <c r="F38" s="292">
        <v>113176</v>
      </c>
      <c r="G38" s="292">
        <v>113176</v>
      </c>
      <c r="H38" s="292">
        <v>113176</v>
      </c>
      <c r="I38" s="292">
        <v>113176</v>
      </c>
      <c r="J38" s="292">
        <v>113176</v>
      </c>
      <c r="K38" s="292"/>
      <c r="L38" s="292"/>
      <c r="M38" s="292"/>
      <c r="N38" s="292"/>
      <c r="O38" s="292"/>
      <c r="P38" s="292"/>
      <c r="Q38" s="288"/>
      <c r="R38" s="292">
        <v>7</v>
      </c>
      <c r="S38" s="292">
        <v>7</v>
      </c>
      <c r="T38" s="292">
        <v>7</v>
      </c>
      <c r="U38" s="292">
        <v>7</v>
      </c>
      <c r="V38" s="292">
        <v>7</v>
      </c>
      <c r="W38" s="292">
        <v>7</v>
      </c>
      <c r="X38" s="292">
        <v>7</v>
      </c>
      <c r="Y38" s="292"/>
      <c r="Z38" s="292"/>
      <c r="AA38" s="292"/>
      <c r="AB38" s="292"/>
      <c r="AC38" s="292"/>
      <c r="AD38" s="292"/>
      <c r="AE38" s="406">
        <v>1</v>
      </c>
      <c r="AF38" s="406"/>
      <c r="AG38" s="406"/>
      <c r="AH38" s="406"/>
      <c r="AI38" s="406"/>
      <c r="AJ38" s="406"/>
      <c r="AK38" s="406"/>
      <c r="AL38" s="406"/>
      <c r="AM38" s="406"/>
      <c r="AN38" s="406"/>
      <c r="AO38" s="406"/>
      <c r="AP38" s="406"/>
      <c r="AQ38" s="406"/>
      <c r="AR38" s="406"/>
      <c r="AS38" s="293">
        <f>SUM(AE38:AR38)</f>
        <v>1</v>
      </c>
    </row>
    <row r="39" spans="1:45" outlineLevel="1">
      <c r="B39" s="291" t="s">
        <v>266</v>
      </c>
      <c r="C39" s="288" t="s">
        <v>163</v>
      </c>
      <c r="D39" s="292">
        <v>19013</v>
      </c>
      <c r="E39" s="292">
        <v>18740</v>
      </c>
      <c r="F39" s="292">
        <v>18740</v>
      </c>
      <c r="G39" s="292">
        <v>18740</v>
      </c>
      <c r="H39" s="292">
        <v>18740</v>
      </c>
      <c r="I39" s="292">
        <v>18740</v>
      </c>
      <c r="J39" s="292">
        <v>18740</v>
      </c>
      <c r="K39" s="292"/>
      <c r="L39" s="292"/>
      <c r="M39" s="292"/>
      <c r="N39" s="292"/>
      <c r="O39" s="292"/>
      <c r="P39" s="292"/>
      <c r="Q39" s="464"/>
      <c r="R39" s="292">
        <v>1</v>
      </c>
      <c r="S39" s="292">
        <v>1</v>
      </c>
      <c r="T39" s="292">
        <v>1</v>
      </c>
      <c r="U39" s="292">
        <v>1</v>
      </c>
      <c r="V39" s="292">
        <v>1</v>
      </c>
      <c r="W39" s="292">
        <v>1</v>
      </c>
      <c r="X39" s="292">
        <v>1</v>
      </c>
      <c r="Y39" s="292"/>
      <c r="Z39" s="292"/>
      <c r="AA39" s="292"/>
      <c r="AB39" s="292"/>
      <c r="AC39" s="292"/>
      <c r="AD39" s="292"/>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outlineLevel="1">
      <c r="B40" s="295"/>
      <c r="C40" s="296"/>
      <c r="D40" s="296"/>
      <c r="E40" s="296"/>
      <c r="F40" s="296"/>
      <c r="G40" s="296"/>
      <c r="H40" s="296"/>
      <c r="I40" s="296"/>
      <c r="J40" s="748"/>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outlineLevel="1">
      <c r="A41" s="511">
        <v>2</v>
      </c>
      <c r="B41" s="509" t="s">
        <v>96</v>
      </c>
      <c r="C41" s="288" t="s">
        <v>25</v>
      </c>
      <c r="D41" s="292">
        <v>210320</v>
      </c>
      <c r="E41" s="292">
        <v>206582</v>
      </c>
      <c r="F41" s="292">
        <v>206582</v>
      </c>
      <c r="G41" s="292">
        <v>206582</v>
      </c>
      <c r="H41" s="292">
        <v>206582</v>
      </c>
      <c r="I41" s="292">
        <v>206582</v>
      </c>
      <c r="J41" s="292">
        <v>206582</v>
      </c>
      <c r="K41" s="292"/>
      <c r="L41" s="292"/>
      <c r="M41" s="292"/>
      <c r="N41" s="292"/>
      <c r="O41" s="292"/>
      <c r="P41" s="292"/>
      <c r="Q41" s="288"/>
      <c r="R41" s="292">
        <v>14</v>
      </c>
      <c r="S41" s="292">
        <v>14</v>
      </c>
      <c r="T41" s="292">
        <v>14</v>
      </c>
      <c r="U41" s="292">
        <v>14</v>
      </c>
      <c r="V41" s="292">
        <v>14</v>
      </c>
      <c r="W41" s="292">
        <v>14</v>
      </c>
      <c r="X41" s="292">
        <v>14</v>
      </c>
      <c r="Y41" s="292"/>
      <c r="Z41" s="292"/>
      <c r="AA41" s="292"/>
      <c r="AB41" s="292"/>
      <c r="AC41" s="292"/>
      <c r="AD41" s="292"/>
      <c r="AE41" s="406">
        <v>1</v>
      </c>
      <c r="AF41" s="406"/>
      <c r="AG41" s="406"/>
      <c r="AH41" s="406"/>
      <c r="AI41" s="406"/>
      <c r="AJ41" s="406"/>
      <c r="AK41" s="406"/>
      <c r="AL41" s="406"/>
      <c r="AM41" s="406"/>
      <c r="AN41" s="406"/>
      <c r="AO41" s="406"/>
      <c r="AP41" s="406"/>
      <c r="AQ41" s="406"/>
      <c r="AR41" s="406"/>
      <c r="AS41" s="293">
        <f>SUM(AE41:AR41)</f>
        <v>1</v>
      </c>
    </row>
    <row r="42" spans="1:45" outlineLevel="1">
      <c r="B42" s="291" t="s">
        <v>266</v>
      </c>
      <c r="C42" s="288" t="s">
        <v>163</v>
      </c>
      <c r="D42" s="292">
        <v>2175</v>
      </c>
      <c r="E42" s="292">
        <v>2150</v>
      </c>
      <c r="F42" s="292">
        <v>2150</v>
      </c>
      <c r="G42" s="292">
        <v>2150</v>
      </c>
      <c r="H42" s="292">
        <v>2150</v>
      </c>
      <c r="I42" s="292">
        <v>2150</v>
      </c>
      <c r="J42" s="292">
        <v>2150</v>
      </c>
      <c r="K42" s="292"/>
      <c r="L42" s="292"/>
      <c r="M42" s="292"/>
      <c r="N42" s="292"/>
      <c r="O42" s="292"/>
      <c r="P42" s="292"/>
      <c r="Q42" s="464"/>
      <c r="R42" s="292">
        <v>0</v>
      </c>
      <c r="S42" s="292">
        <v>0</v>
      </c>
      <c r="T42" s="292">
        <v>0</v>
      </c>
      <c r="U42" s="292">
        <v>0</v>
      </c>
      <c r="V42" s="292">
        <v>0</v>
      </c>
      <c r="W42" s="292">
        <v>0</v>
      </c>
      <c r="X42" s="292">
        <v>0</v>
      </c>
      <c r="Y42" s="292"/>
      <c r="Z42" s="292"/>
      <c r="AA42" s="292"/>
      <c r="AB42" s="292"/>
      <c r="AC42" s="292"/>
      <c r="AD42" s="292"/>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outlineLevel="1">
      <c r="A44" s="511">
        <v>3</v>
      </c>
      <c r="B44" s="509" t="s">
        <v>97</v>
      </c>
      <c r="C44" s="288" t="s">
        <v>25</v>
      </c>
      <c r="D44" s="292">
        <v>2951</v>
      </c>
      <c r="E44" s="292">
        <v>2951</v>
      </c>
      <c r="F44" s="292">
        <v>2951</v>
      </c>
      <c r="G44" s="292">
        <v>2951</v>
      </c>
      <c r="H44" s="292">
        <v>2442</v>
      </c>
      <c r="I44" s="292">
        <v>0</v>
      </c>
      <c r="J44" s="292">
        <v>0</v>
      </c>
      <c r="K44" s="292"/>
      <c r="L44" s="292"/>
      <c r="M44" s="292"/>
      <c r="N44" s="292"/>
      <c r="O44" s="292"/>
      <c r="P44" s="292"/>
      <c r="Q44" s="288"/>
      <c r="R44" s="292">
        <v>0</v>
      </c>
      <c r="S44" s="292">
        <v>0</v>
      </c>
      <c r="T44" s="292">
        <v>0</v>
      </c>
      <c r="U44" s="292">
        <v>0</v>
      </c>
      <c r="V44" s="292">
        <v>0</v>
      </c>
      <c r="W44" s="292">
        <v>0</v>
      </c>
      <c r="X44" s="292">
        <v>0</v>
      </c>
      <c r="Y44" s="292"/>
      <c r="Z44" s="292"/>
      <c r="AA44" s="292"/>
      <c r="AB44" s="292"/>
      <c r="AC44" s="292"/>
      <c r="AD44" s="292"/>
      <c r="AE44" s="406">
        <v>1</v>
      </c>
      <c r="AF44" s="406"/>
      <c r="AG44" s="406"/>
      <c r="AH44" s="406"/>
      <c r="AI44" s="406"/>
      <c r="AJ44" s="406"/>
      <c r="AK44" s="406"/>
      <c r="AL44" s="406"/>
      <c r="AM44" s="406"/>
      <c r="AN44" s="406"/>
      <c r="AO44" s="406"/>
      <c r="AP44" s="406"/>
      <c r="AQ44" s="406"/>
      <c r="AR44" s="406"/>
      <c r="AS44" s="293">
        <f>SUM(AE44:AR44)</f>
        <v>1</v>
      </c>
    </row>
    <row r="45" spans="1:45" outlineLevel="1">
      <c r="B45" s="291" t="s">
        <v>266</v>
      </c>
      <c r="C45" s="288" t="s">
        <v>163</v>
      </c>
      <c r="D45" s="292"/>
      <c r="E45" s="292"/>
      <c r="F45" s="292"/>
      <c r="G45" s="292"/>
      <c r="H45" s="292"/>
      <c r="I45" s="292"/>
      <c r="J45" s="292"/>
      <c r="K45" s="292"/>
      <c r="L45" s="292"/>
      <c r="M45" s="292"/>
      <c r="N45" s="292"/>
      <c r="O45" s="292"/>
      <c r="P45" s="292"/>
      <c r="Q45" s="464"/>
      <c r="R45" s="292"/>
      <c r="S45" s="292"/>
      <c r="T45" s="292"/>
      <c r="U45" s="292"/>
      <c r="V45" s="292"/>
      <c r="W45" s="292"/>
      <c r="X45" s="292"/>
      <c r="Y45" s="292"/>
      <c r="Z45" s="292"/>
      <c r="AA45" s="292"/>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outlineLevel="1">
      <c r="A47" s="511">
        <v>4</v>
      </c>
      <c r="B47" s="509" t="s">
        <v>653</v>
      </c>
      <c r="C47" s="288" t="s">
        <v>25</v>
      </c>
      <c r="D47" s="292">
        <v>110171</v>
      </c>
      <c r="E47" s="292">
        <v>110171</v>
      </c>
      <c r="F47" s="292">
        <v>110171</v>
      </c>
      <c r="G47" s="292">
        <v>110171</v>
      </c>
      <c r="H47" s="292">
        <v>110171</v>
      </c>
      <c r="I47" s="292">
        <v>110171</v>
      </c>
      <c r="J47" s="292">
        <v>110171</v>
      </c>
      <c r="K47" s="292"/>
      <c r="L47" s="292"/>
      <c r="M47" s="292"/>
      <c r="N47" s="292"/>
      <c r="O47" s="292"/>
      <c r="P47" s="292"/>
      <c r="Q47" s="288"/>
      <c r="R47" s="292">
        <v>59</v>
      </c>
      <c r="S47" s="292">
        <v>59</v>
      </c>
      <c r="T47" s="292">
        <v>59</v>
      </c>
      <c r="U47" s="292">
        <v>59</v>
      </c>
      <c r="V47" s="292">
        <v>59</v>
      </c>
      <c r="W47" s="292">
        <v>59</v>
      </c>
      <c r="X47" s="292">
        <v>59</v>
      </c>
      <c r="Y47" s="292"/>
      <c r="Z47" s="292"/>
      <c r="AA47" s="292"/>
      <c r="AB47" s="292"/>
      <c r="AC47" s="292"/>
      <c r="AD47" s="292"/>
      <c r="AE47" s="406">
        <v>1</v>
      </c>
      <c r="AF47" s="406"/>
      <c r="AG47" s="406"/>
      <c r="AH47" s="406"/>
      <c r="AI47" s="406"/>
      <c r="AJ47" s="406"/>
      <c r="AK47" s="406"/>
      <c r="AL47" s="406"/>
      <c r="AM47" s="406"/>
      <c r="AN47" s="406"/>
      <c r="AO47" s="406"/>
      <c r="AP47" s="406"/>
      <c r="AQ47" s="406"/>
      <c r="AR47" s="406"/>
      <c r="AS47" s="293">
        <f>SUM(AE47:AR47)</f>
        <v>1</v>
      </c>
    </row>
    <row r="48" spans="1:45" outlineLevel="1">
      <c r="B48" s="291" t="s">
        <v>266</v>
      </c>
      <c r="C48" s="288" t="s">
        <v>163</v>
      </c>
      <c r="D48" s="292">
        <v>2019</v>
      </c>
      <c r="E48" s="292">
        <v>2019</v>
      </c>
      <c r="F48" s="292">
        <v>2019</v>
      </c>
      <c r="G48" s="292">
        <v>2019</v>
      </c>
      <c r="H48" s="292">
        <v>2019</v>
      </c>
      <c r="I48" s="292">
        <v>2019</v>
      </c>
      <c r="J48" s="292">
        <v>2019</v>
      </c>
      <c r="K48" s="292"/>
      <c r="L48" s="292"/>
      <c r="M48" s="292"/>
      <c r="N48" s="292"/>
      <c r="O48" s="292"/>
      <c r="P48" s="292"/>
      <c r="Q48" s="464"/>
      <c r="R48" s="292">
        <v>1</v>
      </c>
      <c r="S48" s="292">
        <v>1</v>
      </c>
      <c r="T48" s="292">
        <v>1</v>
      </c>
      <c r="U48" s="292">
        <v>1</v>
      </c>
      <c r="V48" s="292">
        <v>1</v>
      </c>
      <c r="W48" s="292">
        <v>1</v>
      </c>
      <c r="X48" s="292">
        <v>1</v>
      </c>
      <c r="Y48" s="292"/>
      <c r="Z48" s="292"/>
      <c r="AA48" s="292"/>
      <c r="AB48" s="292"/>
      <c r="AC48" s="292"/>
      <c r="AD48" s="292"/>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outlineLevel="1">
      <c r="B51" s="291" t="s">
        <v>266</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customHeight="1" outlineLevel="1">
      <c r="B53" s="316" t="s">
        <v>495</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outlineLevel="1">
      <c r="A54" s="511">
        <v>6</v>
      </c>
      <c r="B54" s="509" t="s">
        <v>99</v>
      </c>
      <c r="C54" s="288" t="s">
        <v>25</v>
      </c>
      <c r="D54" s="292">
        <v>71357</v>
      </c>
      <c r="E54" s="292">
        <v>71357</v>
      </c>
      <c r="F54" s="292">
        <v>71357</v>
      </c>
      <c r="G54" s="292">
        <v>71357</v>
      </c>
      <c r="H54" s="292">
        <v>0</v>
      </c>
      <c r="I54" s="292">
        <v>0</v>
      </c>
      <c r="J54" s="292">
        <v>0</v>
      </c>
      <c r="K54" s="292"/>
      <c r="L54" s="292"/>
      <c r="M54" s="292"/>
      <c r="N54" s="292"/>
      <c r="O54" s="292"/>
      <c r="P54" s="292"/>
      <c r="Q54" s="292">
        <v>12</v>
      </c>
      <c r="R54" s="292">
        <v>15</v>
      </c>
      <c r="S54" s="292">
        <v>15</v>
      </c>
      <c r="T54" s="292">
        <v>15</v>
      </c>
      <c r="U54" s="292">
        <v>15</v>
      </c>
      <c r="V54" s="292">
        <v>0</v>
      </c>
      <c r="W54" s="292">
        <v>0</v>
      </c>
      <c r="X54" s="292">
        <v>0</v>
      </c>
      <c r="Y54" s="292"/>
      <c r="Z54" s="292"/>
      <c r="AA54" s="292"/>
      <c r="AB54" s="292"/>
      <c r="AC54" s="292"/>
      <c r="AD54" s="292"/>
      <c r="AE54" s="411"/>
      <c r="AF54" s="406"/>
      <c r="AG54" s="406">
        <v>1</v>
      </c>
      <c r="AH54" s="406"/>
      <c r="AI54" s="406"/>
      <c r="AJ54" s="406"/>
      <c r="AK54" s="406"/>
      <c r="AL54" s="411"/>
      <c r="AM54" s="411"/>
      <c r="AN54" s="411"/>
      <c r="AO54" s="411"/>
      <c r="AP54" s="411"/>
      <c r="AQ54" s="411"/>
      <c r="AR54" s="411"/>
      <c r="AS54" s="293">
        <f>SUM(AE54:AR54)</f>
        <v>1</v>
      </c>
    </row>
    <row r="55" spans="1:45" outlineLevel="1">
      <c r="B55" s="291" t="s">
        <v>266</v>
      </c>
      <c r="C55" s="288" t="s">
        <v>163</v>
      </c>
      <c r="D55" s="292">
        <v>4802</v>
      </c>
      <c r="E55" s="292">
        <v>4802</v>
      </c>
      <c r="F55" s="292">
        <v>4802</v>
      </c>
      <c r="G55" s="292">
        <v>4802</v>
      </c>
      <c r="H55" s="292">
        <v>76159</v>
      </c>
      <c r="I55" s="292">
        <v>76159</v>
      </c>
      <c r="J55" s="292">
        <v>76159</v>
      </c>
      <c r="K55" s="292"/>
      <c r="L55" s="292"/>
      <c r="M55" s="292"/>
      <c r="N55" s="292"/>
      <c r="O55" s="292"/>
      <c r="P55" s="292"/>
      <c r="Q55" s="292">
        <f>Q54</f>
        <v>12</v>
      </c>
      <c r="R55" s="292">
        <v>1</v>
      </c>
      <c r="S55" s="292"/>
      <c r="T55" s="292"/>
      <c r="U55" s="292"/>
      <c r="V55" s="292"/>
      <c r="W55" s="292"/>
      <c r="X55" s="292"/>
      <c r="Y55" s="292"/>
      <c r="Z55" s="292"/>
      <c r="AA55" s="292"/>
      <c r="AB55" s="292"/>
      <c r="AC55" s="292"/>
      <c r="AD55" s="292"/>
      <c r="AE55" s="407">
        <f>AE54</f>
        <v>0</v>
      </c>
      <c r="AF55" s="407">
        <f t="shared" ref="AF55" si="53">AF54</f>
        <v>0</v>
      </c>
      <c r="AG55" s="407">
        <f t="shared" ref="AG55" si="54">AG54</f>
        <v>1</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customHeight="1" outlineLevel="1">
      <c r="A57" s="511">
        <v>7</v>
      </c>
      <c r="B57" s="509" t="s">
        <v>100</v>
      </c>
      <c r="C57" s="288" t="s">
        <v>25</v>
      </c>
      <c r="D57" s="292">
        <v>2323198</v>
      </c>
      <c r="E57" s="292">
        <v>2323198</v>
      </c>
      <c r="F57" s="292">
        <v>2304472</v>
      </c>
      <c r="G57" s="292">
        <v>2304472</v>
      </c>
      <c r="H57" s="292">
        <v>2304472</v>
      </c>
      <c r="I57" s="292">
        <v>2304472</v>
      </c>
      <c r="J57" s="292">
        <v>2264894</v>
      </c>
      <c r="K57" s="292"/>
      <c r="L57" s="292"/>
      <c r="M57" s="292"/>
      <c r="N57" s="292"/>
      <c r="O57" s="292"/>
      <c r="P57" s="292"/>
      <c r="Q57" s="292">
        <v>12</v>
      </c>
      <c r="R57" s="292">
        <v>153</v>
      </c>
      <c r="S57" s="292">
        <v>153</v>
      </c>
      <c r="T57" s="292">
        <v>147</v>
      </c>
      <c r="U57" s="292">
        <v>147</v>
      </c>
      <c r="V57" s="292">
        <v>147</v>
      </c>
      <c r="W57" s="292">
        <v>147</v>
      </c>
      <c r="X57" s="292">
        <v>144</v>
      </c>
      <c r="Y57" s="292"/>
      <c r="Z57" s="292"/>
      <c r="AA57" s="292"/>
      <c r="AB57" s="292"/>
      <c r="AC57" s="292"/>
      <c r="AD57" s="292"/>
      <c r="AE57" s="522"/>
      <c r="AF57" s="522">
        <v>2.41E-2</v>
      </c>
      <c r="AG57" s="522">
        <v>0.97589999999999999</v>
      </c>
      <c r="AH57" s="406"/>
      <c r="AI57" s="522"/>
      <c r="AJ57" s="406"/>
      <c r="AK57" s="406"/>
      <c r="AL57" s="411"/>
      <c r="AM57" s="411"/>
      <c r="AN57" s="411"/>
      <c r="AO57" s="411"/>
      <c r="AP57" s="411"/>
      <c r="AQ57" s="411"/>
      <c r="AR57" s="411"/>
      <c r="AS57" s="293">
        <f>SUM(AE57:AR57)</f>
        <v>1</v>
      </c>
    </row>
    <row r="58" spans="1:45" outlineLevel="1">
      <c r="B58" s="291" t="s">
        <v>266</v>
      </c>
      <c r="C58" s="288" t="s">
        <v>163</v>
      </c>
      <c r="D58" s="292">
        <v>50534</v>
      </c>
      <c r="E58" s="292">
        <v>50534</v>
      </c>
      <c r="F58" s="292">
        <v>69260</v>
      </c>
      <c r="G58" s="292">
        <v>69302</v>
      </c>
      <c r="H58" s="292">
        <v>69302</v>
      </c>
      <c r="I58" s="292">
        <v>69302</v>
      </c>
      <c r="J58" s="292">
        <v>108880</v>
      </c>
      <c r="K58" s="292"/>
      <c r="L58" s="292"/>
      <c r="M58" s="292"/>
      <c r="N58" s="292"/>
      <c r="O58" s="292"/>
      <c r="P58" s="292"/>
      <c r="Q58" s="292">
        <f>Q57</f>
        <v>12</v>
      </c>
      <c r="R58" s="292">
        <v>6</v>
      </c>
      <c r="S58" s="292">
        <v>6</v>
      </c>
      <c r="T58" s="292">
        <v>12</v>
      </c>
      <c r="U58" s="292">
        <v>12</v>
      </c>
      <c r="V58" s="292">
        <v>12</v>
      </c>
      <c r="W58" s="292">
        <v>12</v>
      </c>
      <c r="X58" s="292">
        <v>15</v>
      </c>
      <c r="Y58" s="292"/>
      <c r="Z58" s="292"/>
      <c r="AA58" s="292"/>
      <c r="AB58" s="292"/>
      <c r="AC58" s="292"/>
      <c r="AD58" s="292"/>
      <c r="AE58" s="407">
        <f>AE57</f>
        <v>0</v>
      </c>
      <c r="AF58" s="407">
        <f>AF57</f>
        <v>2.41E-2</v>
      </c>
      <c r="AG58" s="407">
        <f t="shared" ref="AG58" si="66">AG57</f>
        <v>0.97589999999999999</v>
      </c>
      <c r="AH58" s="407">
        <f t="shared" ref="AH58" si="67">AH57</f>
        <v>0</v>
      </c>
      <c r="AI58" s="407">
        <f t="shared" ref="AI58" si="68">AI57</f>
        <v>0</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outlineLevel="1">
      <c r="A60" s="511">
        <v>8</v>
      </c>
      <c r="B60" s="509" t="s">
        <v>101</v>
      </c>
      <c r="C60" s="288" t="s">
        <v>25</v>
      </c>
      <c r="D60" s="292">
        <v>95530</v>
      </c>
      <c r="E60" s="292">
        <v>75532</v>
      </c>
      <c r="F60" s="292">
        <v>69392</v>
      </c>
      <c r="G60" s="292">
        <v>69392</v>
      </c>
      <c r="H60" s="292">
        <v>69392</v>
      </c>
      <c r="I60" s="292">
        <v>69392</v>
      </c>
      <c r="J60" s="292">
        <v>69392</v>
      </c>
      <c r="K60" s="292"/>
      <c r="L60" s="292"/>
      <c r="M60" s="292"/>
      <c r="N60" s="292"/>
      <c r="O60" s="292"/>
      <c r="P60" s="292"/>
      <c r="Q60" s="292">
        <v>12</v>
      </c>
      <c r="R60" s="292">
        <v>23</v>
      </c>
      <c r="S60" s="292">
        <v>18</v>
      </c>
      <c r="T60" s="292">
        <v>17</v>
      </c>
      <c r="U60" s="292">
        <v>17</v>
      </c>
      <c r="V60" s="292">
        <v>17</v>
      </c>
      <c r="W60" s="292">
        <v>17</v>
      </c>
      <c r="X60" s="292">
        <v>17</v>
      </c>
      <c r="Y60" s="292"/>
      <c r="Z60" s="292"/>
      <c r="AA60" s="292"/>
      <c r="AB60" s="292"/>
      <c r="AC60" s="292"/>
      <c r="AD60" s="292"/>
      <c r="AE60" s="411"/>
      <c r="AF60" s="522">
        <v>1</v>
      </c>
      <c r="AG60" s="406"/>
      <c r="AH60" s="406"/>
      <c r="AI60" s="406"/>
      <c r="AJ60" s="406"/>
      <c r="AK60" s="406"/>
      <c r="AL60" s="411"/>
      <c r="AM60" s="411"/>
      <c r="AN60" s="411"/>
      <c r="AO60" s="411"/>
      <c r="AP60" s="411"/>
      <c r="AQ60" s="411"/>
      <c r="AR60" s="411"/>
      <c r="AS60" s="293">
        <f>SUM(AE60:AR60)</f>
        <v>1</v>
      </c>
    </row>
    <row r="61" spans="1:45" outlineLevel="1">
      <c r="B61" s="291" t="s">
        <v>266</v>
      </c>
      <c r="C61" s="288" t="s">
        <v>163</v>
      </c>
      <c r="D61" s="292">
        <v>-24864</v>
      </c>
      <c r="E61" s="292">
        <v>-4866</v>
      </c>
      <c r="F61" s="292">
        <v>1274</v>
      </c>
      <c r="G61" s="292">
        <v>5424</v>
      </c>
      <c r="H61" s="292">
        <v>5424</v>
      </c>
      <c r="I61" s="292">
        <v>5424</v>
      </c>
      <c r="J61" s="292">
        <v>5424</v>
      </c>
      <c r="K61" s="292"/>
      <c r="L61" s="292"/>
      <c r="M61" s="292"/>
      <c r="N61" s="292"/>
      <c r="O61" s="292"/>
      <c r="P61" s="292"/>
      <c r="Q61" s="292">
        <f>Q60</f>
        <v>12</v>
      </c>
      <c r="R61" s="292">
        <v>-6</v>
      </c>
      <c r="S61" s="292">
        <v>-1</v>
      </c>
      <c r="T61" s="292">
        <v>0</v>
      </c>
      <c r="U61" s="292">
        <v>1</v>
      </c>
      <c r="V61" s="292">
        <v>1</v>
      </c>
      <c r="W61" s="292">
        <v>1</v>
      </c>
      <c r="X61" s="292">
        <v>1</v>
      </c>
      <c r="Y61" s="292"/>
      <c r="Z61" s="292"/>
      <c r="AA61" s="292"/>
      <c r="AB61" s="292"/>
      <c r="AC61" s="292"/>
      <c r="AD61" s="292"/>
      <c r="AE61" s="407">
        <f>AE60</f>
        <v>0</v>
      </c>
      <c r="AF61" s="407">
        <f t="shared" ref="AF61" si="78">AF60</f>
        <v>1</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outlineLevel="1">
      <c r="A63" s="511">
        <v>9</v>
      </c>
      <c r="B63" s="509" t="s">
        <v>102</v>
      </c>
      <c r="C63" s="288" t="s">
        <v>25</v>
      </c>
      <c r="D63" s="292"/>
      <c r="E63" s="292"/>
      <c r="F63" s="292"/>
      <c r="G63" s="292"/>
      <c r="H63" s="292"/>
      <c r="I63" s="292"/>
      <c r="J63" s="292"/>
      <c r="K63" s="292"/>
      <c r="L63" s="292"/>
      <c r="M63" s="292"/>
      <c r="N63" s="292"/>
      <c r="O63" s="292"/>
      <c r="P63" s="292"/>
      <c r="Q63" s="292">
        <v>12</v>
      </c>
      <c r="R63" s="292"/>
      <c r="S63" s="292"/>
      <c r="T63" s="292"/>
      <c r="U63" s="292"/>
      <c r="V63" s="292"/>
      <c r="W63" s="292"/>
      <c r="X63" s="292"/>
      <c r="Y63" s="292"/>
      <c r="Z63" s="292"/>
      <c r="AA63" s="292"/>
      <c r="AB63" s="292"/>
      <c r="AC63" s="292"/>
      <c r="AD63" s="292"/>
      <c r="AE63" s="411"/>
      <c r="AF63" s="406"/>
      <c r="AG63" s="406"/>
      <c r="AH63" s="406"/>
      <c r="AI63" s="406"/>
      <c r="AJ63" s="406"/>
      <c r="AK63" s="406"/>
      <c r="AL63" s="411"/>
      <c r="AM63" s="411"/>
      <c r="AN63" s="411"/>
      <c r="AO63" s="411"/>
      <c r="AP63" s="411"/>
      <c r="AQ63" s="411"/>
      <c r="AR63" s="411"/>
      <c r="AS63" s="293">
        <f>SUM(AE63:AR63)</f>
        <v>0</v>
      </c>
    </row>
    <row r="64" spans="1:45" outlineLevel="1">
      <c r="B64" s="291" t="s">
        <v>266</v>
      </c>
      <c r="C64" s="288" t="s">
        <v>163</v>
      </c>
      <c r="D64" s="292"/>
      <c r="E64" s="292"/>
      <c r="F64" s="292"/>
      <c r="G64" s="292"/>
      <c r="H64" s="292"/>
      <c r="I64" s="292"/>
      <c r="J64" s="292"/>
      <c r="K64" s="292"/>
      <c r="L64" s="292"/>
      <c r="M64" s="292"/>
      <c r="N64" s="292"/>
      <c r="O64" s="292"/>
      <c r="P64" s="292"/>
      <c r="Q64" s="292">
        <f>Q63</f>
        <v>12</v>
      </c>
      <c r="R64" s="292"/>
      <c r="S64" s="292"/>
      <c r="T64" s="292"/>
      <c r="U64" s="292"/>
      <c r="V64" s="292"/>
      <c r="W64" s="292"/>
      <c r="X64" s="292"/>
      <c r="Y64" s="292"/>
      <c r="Z64" s="292"/>
      <c r="AA64" s="292"/>
      <c r="AB64" s="292"/>
      <c r="AC64" s="292"/>
      <c r="AD64" s="292"/>
      <c r="AE64" s="407">
        <f>AE63</f>
        <v>0</v>
      </c>
      <c r="AF64" s="407">
        <f t="shared" ref="AF64" si="91">AF63</f>
        <v>0</v>
      </c>
      <c r="AG64" s="407">
        <f t="shared" ref="AG64" si="92">AG63</f>
        <v>0</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75"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outlineLevel="1">
      <c r="A70" s="511">
        <v>11</v>
      </c>
      <c r="B70" s="509"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c r="AH70" s="406"/>
      <c r="AI70" s="406"/>
      <c r="AJ70" s="406"/>
      <c r="AK70" s="406"/>
      <c r="AL70" s="411"/>
      <c r="AM70" s="411"/>
      <c r="AN70" s="411"/>
      <c r="AO70" s="411"/>
      <c r="AP70" s="411"/>
      <c r="AQ70" s="411"/>
      <c r="AR70" s="411"/>
      <c r="AS70" s="293">
        <f>SUM(AE70:AR70)</f>
        <v>0</v>
      </c>
    </row>
    <row r="71" spans="1:45"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outlineLevel="1">
      <c r="A76" s="511">
        <v>13</v>
      </c>
      <c r="B76" s="509" t="s">
        <v>106</v>
      </c>
      <c r="C76" s="288" t="s">
        <v>25</v>
      </c>
      <c r="D76" s="292"/>
      <c r="E76" s="292"/>
      <c r="F76" s="292"/>
      <c r="G76" s="292"/>
      <c r="H76" s="292"/>
      <c r="I76" s="292"/>
      <c r="J76" s="292"/>
      <c r="K76" s="292"/>
      <c r="L76" s="292"/>
      <c r="M76" s="292"/>
      <c r="N76" s="292"/>
      <c r="O76" s="292"/>
      <c r="P76" s="292"/>
      <c r="Q76" s="292">
        <v>12</v>
      </c>
      <c r="R76" s="292"/>
      <c r="S76" s="292"/>
      <c r="T76" s="292"/>
      <c r="U76" s="292"/>
      <c r="V76" s="292"/>
      <c r="W76" s="292"/>
      <c r="X76" s="292"/>
      <c r="Y76" s="292"/>
      <c r="Z76" s="292"/>
      <c r="AA76" s="292"/>
      <c r="AB76" s="292"/>
      <c r="AC76" s="292"/>
      <c r="AD76" s="292"/>
      <c r="AE76" s="406"/>
      <c r="AF76" s="406"/>
      <c r="AG76" s="406"/>
      <c r="AH76" s="406"/>
      <c r="AI76" s="406"/>
      <c r="AJ76" s="406"/>
      <c r="AK76" s="406"/>
      <c r="AL76" s="411"/>
      <c r="AM76" s="411"/>
      <c r="AN76" s="411"/>
      <c r="AO76" s="411"/>
      <c r="AP76" s="411"/>
      <c r="AQ76" s="411"/>
      <c r="AR76" s="411"/>
      <c r="AS76" s="293">
        <f>SUM(AE76:AR76)</f>
        <v>0</v>
      </c>
    </row>
    <row r="77" spans="1:45"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0</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75"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outlineLevel="1">
      <c r="A80" s="511">
        <v>14</v>
      </c>
      <c r="B80" s="312" t="s">
        <v>108</v>
      </c>
      <c r="C80" s="288" t="s">
        <v>25</v>
      </c>
      <c r="D80" s="292">
        <v>1135</v>
      </c>
      <c r="E80" s="292">
        <v>991</v>
      </c>
      <c r="F80" s="292">
        <v>961</v>
      </c>
      <c r="G80" s="292">
        <v>931</v>
      </c>
      <c r="H80" s="292">
        <v>931</v>
      </c>
      <c r="I80" s="292">
        <v>931</v>
      </c>
      <c r="J80" s="292">
        <v>931</v>
      </c>
      <c r="K80" s="292"/>
      <c r="L80" s="292"/>
      <c r="M80" s="292"/>
      <c r="N80" s="292"/>
      <c r="O80" s="292"/>
      <c r="P80" s="292"/>
      <c r="Q80" s="292">
        <v>12</v>
      </c>
      <c r="R80" s="292">
        <v>0</v>
      </c>
      <c r="S80" s="292">
        <v>0</v>
      </c>
      <c r="T80" s="292">
        <v>0</v>
      </c>
      <c r="U80" s="292">
        <v>0</v>
      </c>
      <c r="V80" s="292">
        <v>0</v>
      </c>
      <c r="W80" s="292">
        <v>0</v>
      </c>
      <c r="X80" s="292">
        <v>0</v>
      </c>
      <c r="Y80" s="292"/>
      <c r="Z80" s="292"/>
      <c r="AA80" s="292"/>
      <c r="AB80" s="292"/>
      <c r="AC80" s="292"/>
      <c r="AD80" s="292"/>
      <c r="AE80" s="522">
        <v>1</v>
      </c>
      <c r="AF80" s="406"/>
      <c r="AG80" s="406"/>
      <c r="AH80" s="406"/>
      <c r="AI80" s="406"/>
      <c r="AJ80" s="406"/>
      <c r="AK80" s="406"/>
      <c r="AL80" s="406"/>
      <c r="AM80" s="406"/>
      <c r="AN80" s="406"/>
      <c r="AO80" s="406"/>
      <c r="AP80" s="406"/>
      <c r="AQ80" s="406"/>
      <c r="AR80" s="406"/>
      <c r="AS80" s="293">
        <f>SUM(AE80:AR80)</f>
        <v>1</v>
      </c>
    </row>
    <row r="81" spans="1:46"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1</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75" outlineLevel="1">
      <c r="A83" s="512"/>
      <c r="B83" s="285" t="s">
        <v>487</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7"/>
    </row>
    <row r="84" spans="1:46" outlineLevel="1">
      <c r="A84" s="511">
        <v>15</v>
      </c>
      <c r="B84" s="291" t="s">
        <v>492</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outlineLevel="1">
      <c r="A87" s="511">
        <v>16</v>
      </c>
      <c r="B87" s="321" t="s">
        <v>488</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outlineLevel="1">
      <c r="A88" s="511"/>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75" outlineLevel="1">
      <c r="B90" s="508" t="s">
        <v>493</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outlineLevel="1">
      <c r="B103" s="507" t="s">
        <v>500</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outlineLevel="1">
      <c r="B104" s="285" t="s">
        <v>496</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outlineLevel="1">
      <c r="B112" s="291" t="s">
        <v>266</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outlineLevel="1">
      <c r="B117" s="285" t="s">
        <v>497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v>1</v>
      </c>
      <c r="AH118" s="406"/>
      <c r="AI118" s="406"/>
      <c r="AJ118" s="406"/>
      <c r="AK118" s="406"/>
      <c r="AL118" s="411"/>
      <c r="AM118" s="411"/>
      <c r="AN118" s="411"/>
      <c r="AO118" s="411"/>
      <c r="AP118" s="411"/>
      <c r="AQ118" s="411"/>
      <c r="AR118" s="411"/>
      <c r="AS118" s="293">
        <f>SUM(AE118:AR118)</f>
        <v>1</v>
      </c>
    </row>
    <row r="119" spans="1:45" outlineLevel="1">
      <c r="B119" s="291" t="s">
        <v>266</v>
      </c>
      <c r="C119" s="288" t="s">
        <v>163</v>
      </c>
      <c r="D119" s="292">
        <v>186919</v>
      </c>
      <c r="E119" s="292">
        <v>186919</v>
      </c>
      <c r="F119" s="292">
        <v>186919</v>
      </c>
      <c r="G119" s="292">
        <v>191709</v>
      </c>
      <c r="H119" s="292">
        <v>191709</v>
      </c>
      <c r="I119" s="292">
        <v>191709</v>
      </c>
      <c r="J119" s="292">
        <v>191710</v>
      </c>
      <c r="K119" s="292"/>
      <c r="L119" s="292"/>
      <c r="M119" s="292"/>
      <c r="N119" s="292"/>
      <c r="O119" s="292"/>
      <c r="P119" s="292"/>
      <c r="Q119" s="292">
        <f>Q118</f>
        <v>12</v>
      </c>
      <c r="R119" s="292">
        <v>32</v>
      </c>
      <c r="S119" s="292">
        <v>32</v>
      </c>
      <c r="T119" s="292">
        <v>32</v>
      </c>
      <c r="U119" s="292">
        <v>33</v>
      </c>
      <c r="V119" s="292">
        <v>33</v>
      </c>
      <c r="W119" s="292">
        <v>33</v>
      </c>
      <c r="X119" s="292">
        <v>33</v>
      </c>
      <c r="Y119" s="292"/>
      <c r="Z119" s="292"/>
      <c r="AA119" s="292"/>
      <c r="AB119" s="292"/>
      <c r="AC119" s="292"/>
      <c r="AD119" s="292"/>
      <c r="AE119" s="407">
        <f>AE118</f>
        <v>0</v>
      </c>
      <c r="AF119" s="407">
        <f t="shared" ref="AF119" si="228">AF118</f>
        <v>0</v>
      </c>
      <c r="AG119" s="407">
        <f t="shared" ref="AG119" si="229">AG118</f>
        <v>1</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22"/>
      <c r="AF121" s="522"/>
      <c r="AG121" s="522"/>
      <c r="AH121" s="406"/>
      <c r="AI121" s="522"/>
      <c r="AJ121" s="406"/>
      <c r="AK121" s="406"/>
      <c r="AL121" s="411"/>
      <c r="AM121" s="411"/>
      <c r="AN121" s="411"/>
      <c r="AO121" s="411"/>
      <c r="AP121" s="411"/>
      <c r="AQ121" s="411"/>
      <c r="AR121" s="411"/>
      <c r="AS121" s="293">
        <f>SUM(AE121:AR121)</f>
        <v>0</v>
      </c>
    </row>
    <row r="122" spans="1:45" outlineLevel="1">
      <c r="B122" s="291" t="s">
        <v>266</v>
      </c>
      <c r="C122" s="288" t="s">
        <v>163</v>
      </c>
      <c r="D122" s="292"/>
      <c r="E122" s="292"/>
      <c r="F122" s="292"/>
      <c r="G122" s="292"/>
      <c r="H122" s="292"/>
      <c r="I122" s="292"/>
      <c r="J122" s="292"/>
      <c r="K122" s="292"/>
      <c r="L122" s="292"/>
      <c r="M122" s="292"/>
      <c r="N122" s="292"/>
      <c r="O122" s="292"/>
      <c r="P122" s="292"/>
      <c r="Q122" s="292">
        <f>Q121</f>
        <v>12</v>
      </c>
      <c r="R122" s="292"/>
      <c r="S122" s="292"/>
      <c r="T122" s="292"/>
      <c r="U122" s="292"/>
      <c r="V122" s="292"/>
      <c r="W122" s="292"/>
      <c r="X122" s="292"/>
      <c r="Y122" s="292"/>
      <c r="Z122" s="292"/>
      <c r="AA122" s="292"/>
      <c r="AB122" s="292"/>
      <c r="AC122" s="292"/>
      <c r="AD122" s="292"/>
      <c r="AE122" s="407">
        <f>AE121</f>
        <v>0</v>
      </c>
      <c r="AF122" s="407">
        <f t="shared" ref="AF122" si="241">AF121</f>
        <v>0</v>
      </c>
      <c r="AG122" s="407">
        <f t="shared" ref="AG122" si="242">AG121</f>
        <v>0</v>
      </c>
      <c r="AH122" s="407">
        <f t="shared" ref="AH122" si="243">AH121</f>
        <v>0</v>
      </c>
      <c r="AI122" s="407">
        <f t="shared" ref="AI122" si="244">AI121</f>
        <v>0</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outlineLevel="1">
      <c r="B142" s="285" t="s">
        <v>498</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outlineLevel="1">
      <c r="B152" s="285" t="s">
        <v>499</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outlineLevel="1">
      <c r="B172" s="291" t="s">
        <v>266</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outlineLevel="1">
      <c r="B178" s="291" t="s">
        <v>266</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 r="B195" s="324" t="s">
        <v>270</v>
      </c>
      <c r="C195" s="326"/>
      <c r="D195" s="326">
        <f>SUM(D38:D193)</f>
        <v>3169475</v>
      </c>
      <c r="E195" s="326"/>
      <c r="F195" s="326"/>
      <c r="G195" s="326"/>
      <c r="H195" s="326"/>
      <c r="I195" s="326"/>
      <c r="J195" s="326"/>
      <c r="K195" s="326"/>
      <c r="L195" s="326"/>
      <c r="M195" s="326"/>
      <c r="N195" s="326"/>
      <c r="O195" s="326"/>
      <c r="P195" s="326"/>
      <c r="Q195" s="326"/>
      <c r="R195" s="326">
        <f>SUM(R38:R193)</f>
        <v>306</v>
      </c>
      <c r="S195" s="326"/>
      <c r="T195" s="326"/>
      <c r="U195" s="326"/>
      <c r="V195" s="326"/>
      <c r="W195" s="326"/>
      <c r="X195" s="326"/>
      <c r="Y195" s="326"/>
      <c r="Z195" s="326"/>
      <c r="AA195" s="326"/>
      <c r="AB195" s="326"/>
      <c r="AC195" s="326"/>
      <c r="AD195" s="326"/>
      <c r="AE195" s="326">
        <f>IF(AE36="kWh",SUMPRODUCT(D38:D193,AE38:AE193))</f>
        <v>461999</v>
      </c>
      <c r="AF195" s="326">
        <f>IF(AF36="kWh",SUMPRODUCT(D38:D193,AF38:AF193))</f>
        <v>127872.9412</v>
      </c>
      <c r="AG195" s="326">
        <f>IF(AG36="kw",SUMPRODUCT(Q38:Q193,R38:R193,AG38:AG193),SUMPRODUCT(D38:D193,AG38:AG193))</f>
        <v>2438.0172000000002</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591086.47500539885</v>
      </c>
      <c r="AF196" s="388">
        <f>HLOOKUP(AF35,'2. LRAMVA Threshold'!$B$42:$Q$60,7,FALSE)</f>
        <v>116899.09750775971</v>
      </c>
      <c r="AG196" s="388">
        <f>HLOOKUP(AG35,'2. LRAMVA Threshold'!$B$42:$Q$60,7,FALSE)</f>
        <v>1202</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5">
        <f>HLOOKUP(AE$35,'3.  Distribution Rates'!$C$122:$P$135,7,FALSE)</f>
        <v>1.21E-2</v>
      </c>
      <c r="AF198" s="825">
        <f>HLOOKUP(AF$35,'3.  Distribution Rates'!$C$122:$P$135,7,FALSE)</f>
        <v>1.3100000000000001E-2</v>
      </c>
      <c r="AG198" s="338">
        <f>HLOOKUP(AG$35,'3.  Distribution Rates'!$C$122:$P$135,7,FALSE)</f>
        <v>1.7672000000000001</v>
      </c>
      <c r="AH198" s="338">
        <f>HLOOKUP(AH$35,'3.  Distribution Rates'!$C$122:$P$135,7,FALSE)</f>
        <v>5.2987000000000002</v>
      </c>
      <c r="AI198" s="338">
        <f>HLOOKUP(AI$35,'3.  Distribution Rates'!$C$122:$P$135,7,FALSE)</f>
        <v>5.2987000000000002</v>
      </c>
      <c r="AJ198" s="338">
        <f>HLOOKUP(AJ$35,'3.  Distribution Rates'!$C$122:$P$135,7,FALSE)</f>
        <v>5.2987000000000002</v>
      </c>
      <c r="AK198" s="338">
        <f>HLOOKUP(AK$35,'3.  Distribution Rates'!$C$122:$P$135,7,FALSE)</f>
        <v>5.2987000000000002</v>
      </c>
      <c r="AL198" s="338">
        <f>HLOOKUP(AL$35,'3.  Distribution Rates'!$C$122:$P$135,7,FALSE)</f>
        <v>5.2987000000000002</v>
      </c>
      <c r="AM198" s="338">
        <f>HLOOKUP(AM$35,'3.  Distribution Rates'!$C$122:$P$135,7,FALSE)</f>
        <v>5.2987000000000002</v>
      </c>
      <c r="AN198" s="338">
        <f>HLOOKUP(AN$35,'3.  Distribution Rates'!$C$122:$P$135,7,FALSE)</f>
        <v>5.2987000000000002</v>
      </c>
      <c r="AO198" s="338">
        <f>HLOOKUP(AO$35,'3.  Distribution Rates'!$C$122:$P$135,7,FALSE)</f>
        <v>5.2987000000000002</v>
      </c>
      <c r="AP198" s="338">
        <f>HLOOKUP(AP$35,'3.  Distribution Rates'!$C$122:$P$135,7,FALSE)</f>
        <v>5.2987000000000002</v>
      </c>
      <c r="AQ198" s="338">
        <f>HLOOKUP(AQ$35,'3.  Distribution Rates'!$C$122:$P$135,7,FALSE)</f>
        <v>5.2987000000000002</v>
      </c>
      <c r="AR198" s="338">
        <f>HLOOKUP(AR$35,'3.  Distribution Rates'!$C$122:$P$135,7,FALSE)</f>
        <v>5.2987000000000002</v>
      </c>
      <c r="AS198" s="345"/>
    </row>
    <row r="199" spans="2:4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LRAM'!AM550*AE198</f>
        <v>0</v>
      </c>
      <c r="AF202" s="374">
        <f>'4.  2011-2014 LRAM'!AN550*AF198</f>
        <v>0</v>
      </c>
      <c r="AG202" s="374">
        <f>'4.  2011-2014 LRAM'!AO550*AG198</f>
        <v>0</v>
      </c>
      <c r="AH202" s="374">
        <f>'4.  2011-2014 LRAM'!AP550*AH198</f>
        <v>0</v>
      </c>
      <c r="AI202" s="374">
        <f>'4.  2011-2014 LRAM'!AQ550*AI198</f>
        <v>0</v>
      </c>
      <c r="AJ202" s="374">
        <f>'4.  2011-2014 LRAM'!AR550*AJ198</f>
        <v>0</v>
      </c>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5">
        <f>SUM(AE202:AR202)</f>
        <v>0</v>
      </c>
    </row>
    <row r="203" spans="2:4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5590.1878999999999</v>
      </c>
      <c r="AF203" s="374">
        <f t="shared" ref="AF203:AR203" si="553">AF195*AF198</f>
        <v>1675.13552972</v>
      </c>
      <c r="AG203" s="374">
        <f t="shared" si="553"/>
        <v>4308.4639958400003</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11573.78742556</v>
      </c>
    </row>
    <row r="204" spans="2:45" ht="15.75">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5590.1878999999999</v>
      </c>
      <c r="AF204" s="343">
        <f>SUM(AF199:AF203)</f>
        <v>1675.13552972</v>
      </c>
      <c r="AG204" s="343">
        <f t="shared" ref="AG204:AK204" si="554">SUM(AG199:AG203)</f>
        <v>4308.4639958400003</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11573.78742556</v>
      </c>
    </row>
    <row r="205" spans="2:45" ht="15.75">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7152.1463475653263</v>
      </c>
      <c r="AF205" s="344">
        <f t="shared" ref="AF205:AK205" si="556">AF196*AF198</f>
        <v>1531.3781773516523</v>
      </c>
      <c r="AG205" s="344">
        <f t="shared" si="556"/>
        <v>2124.1744000000003</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10807.698924916978</v>
      </c>
    </row>
    <row r="206" spans="2:45" ht="15.75">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766.08850064302169</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456780</v>
      </c>
      <c r="AF208" s="288">
        <f>SUMPRODUCT($E$38:$E$193,AF38:AF193)</f>
        <v>127872.9412</v>
      </c>
      <c r="AG208" s="288">
        <f>IF(AG36="kw",SUMPRODUCT($Q$38:$Q$193,$S$38:$S$193,AG38:AG193),SUMPRODUCT($E$38:$E$193,AG38:AG193))</f>
        <v>2426.0172000000002</v>
      </c>
      <c r="AH208" s="288">
        <f t="shared" ref="AH208:AR208" si="558">IF(AH36="kw",SUMPRODUCT($Q$38:$Q$193,$S$38:$S$193,AH38:AH193),SUMPRODUCT($E$38:$E$193,AH38:AH193))</f>
        <v>0</v>
      </c>
      <c r="AI208" s="288">
        <f t="shared" si="558"/>
        <v>0</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456750</v>
      </c>
      <c r="AF209" s="288">
        <f>SUMPRODUCT($F$38:$F$193,AF38:AF193)</f>
        <v>127872.9412</v>
      </c>
      <c r="AG209" s="288">
        <f>IF(AG36="kw",SUMPRODUCT($Q$38:$Q$193,$T$38:$T$193,AG38:AG193),SUMPRODUCT($F$38:$F$193,AG38:AG193))</f>
        <v>2426.0172000000002</v>
      </c>
      <c r="AH209" s="288">
        <f t="shared" ref="AH209:AR209" si="559">IF(AH36="kw",SUMPRODUCT($Q$38:$Q$193,$T$38:$T$193,AH38:AH193),SUMPRODUCT($F$38:$F$193,AH38:AH193))</f>
        <v>0</v>
      </c>
      <c r="AI209" s="288">
        <f t="shared" si="559"/>
        <v>0</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456720</v>
      </c>
      <c r="AF210" s="288">
        <f>SUMPRODUCT($G$38:$G$193,AF38:AF193)</f>
        <v>132023.9534</v>
      </c>
      <c r="AG210" s="288">
        <f>IF(AG36="kw",SUMPRODUCT($Q$38:$Q$193,$U$38:$U$193,AG38:AG193),SUMPRODUCT($G$38:$G$193,AG38:AG193))</f>
        <v>2438.0172000000002</v>
      </c>
      <c r="AH210" s="288">
        <f t="shared" ref="AH210:AR210" si="560">IF(AH36="kw",SUMPRODUCT($Q$38:$Q$193,$U$38:$U$193,AH38:AH193),SUMPRODUCT($G$38:$G$193,AH38:AH193))</f>
        <v>0</v>
      </c>
      <c r="AI210" s="288">
        <f t="shared" si="560"/>
        <v>0</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456211</v>
      </c>
      <c r="AF211" s="288">
        <f>SUMPRODUCT($H$38:$H$193,AF38:AF193)</f>
        <v>132023.9534</v>
      </c>
      <c r="AG211" s="288">
        <f>IF(AG36="kw",SUMPRODUCT($Q$38:$Q$193,$V$38:$V$193,AG38:AG193),SUMPRODUCT($H$38:$H$193,AG38:AG193))</f>
        <v>2258.0172000000002</v>
      </c>
      <c r="AH211" s="288">
        <f t="shared" ref="AH211:AR211" si="561">IF(AH36="kw",SUMPRODUCT($Q$38:$Q$193,$V$38:$V$193,AH38:AH193),SUMPRODUCT($H$38:$H$193,AH38:AH193))</f>
        <v>0</v>
      </c>
      <c r="AI211" s="288">
        <f t="shared" si="561"/>
        <v>0</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453769</v>
      </c>
      <c r="AF212" s="288">
        <f>SUMPRODUCT($I$38:$I$193,AF38:AF193)</f>
        <v>132023.9534</v>
      </c>
      <c r="AG212" s="288">
        <f>IF(AG36="kw",SUMPRODUCT($Q$38:$Q$193,$W$38:$W$193,AG38:AG193),SUMPRODUCT($I$38:$I$193,AG38:AG193))</f>
        <v>2258.0172000000002</v>
      </c>
      <c r="AH212" s="288">
        <f t="shared" ref="AH212:AR212" si="562">IF(AH36="kw",SUMPRODUCT($Q$38:$Q$193,$W$38:$W$193,AH38:AH193),SUMPRODUCT($I$38:$I$193,AH38:AH193))</f>
        <v>0</v>
      </c>
      <c r="AI212" s="288">
        <f t="shared" si="562"/>
        <v>0</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c r="B213" s="291" t="s">
        <v>841</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453769</v>
      </c>
      <c r="AF213" s="288">
        <f>SUMPRODUCT($J$38:$J$193,AF38:AF193)</f>
        <v>132023.9534</v>
      </c>
      <c r="AG213" s="288">
        <f>IF(AG36="kw",SUMPRODUCT($Q$38:$Q$193,$X$38:$X$193,AG38:AG193),SUMPRODUCT($J$38:$J$193,AG38:AG193))</f>
        <v>2258.0172000000002</v>
      </c>
      <c r="AH213" s="288">
        <f t="shared" ref="AH213:AR213" si="563">IF(AH36="kw",SUMPRODUCT($Q$38:$Q$193,$X$38:$X$193,AH38:AH193),SUMPRODUCT($J$38:$J$193,AH38:AH193))</f>
        <v>0</v>
      </c>
      <c r="AI213" s="288">
        <f t="shared" si="563"/>
        <v>0</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c r="B214" s="291" t="s">
        <v>846</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0</v>
      </c>
      <c r="AF214" s="288">
        <f>SUMPRODUCT($K$35:$K$193,AF35:AF193)</f>
        <v>0</v>
      </c>
      <c r="AG214" s="288">
        <f>IF(AG36="kw",SUMPRODUCT($Q$38:$Q$193,$Y$38:$Y$193,AG38:AG193),SUMPRODUCT($K$38:$K$193,AG38:AG193))</f>
        <v>0</v>
      </c>
      <c r="AH214" s="288">
        <f t="shared" ref="AH214:AR214" si="564">IF(AH36="kw",SUMPRODUCT($Q$38:$Q$193,$Y$38:$Y$193,AH38:AH193),SUMPRODUCT($K$38:$K$193,AH38:AH193))</f>
        <v>0</v>
      </c>
      <c r="AI214" s="288">
        <f t="shared" si="564"/>
        <v>0</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c r="B215" s="291" t="s">
        <v>847</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0</v>
      </c>
      <c r="AF215" s="288">
        <f>SUMPRODUCT($L$38:$L$193,AF38:AF193)</f>
        <v>0</v>
      </c>
      <c r="AG215" s="288">
        <f>IF(AG36="kw",SUMPRODUCT($Q$38:$Q$193,$Z$38:$Z$193,AG38:AG193),SUMPRODUCT($L$38:$L$193,AG38:AG193))</f>
        <v>0</v>
      </c>
      <c r="AH215" s="288">
        <f t="shared" ref="AH215:AR215" si="565">IF(AH36="kw",SUMPRODUCT($Q$38:$Q$193,$Z$38:$Z$193,AH38:AH193),SUMPRODUCT($L$38:$L$193,AH38:AH193))</f>
        <v>0</v>
      </c>
      <c r="AI215" s="288">
        <f t="shared" si="565"/>
        <v>0</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c r="B216" s="291" t="s">
        <v>848</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0</v>
      </c>
      <c r="AF216" s="288">
        <f>SUMPRODUCT($M$38:$M$193,AF38:AF193)</f>
        <v>0</v>
      </c>
      <c r="AG216" s="288">
        <f>IF(AG36="kw",SUMPRODUCT($Q$38:$Q$193,$AA$38:$AA$193,AG38:AG193),SUMPRODUCT($M$38:$M$193,AG38:AG193))</f>
        <v>0</v>
      </c>
      <c r="AH216" s="288">
        <f t="shared" ref="AH216:AR216" si="566">IF(AH36="kw",SUMPRODUCT($Q$38:$Q$193,$AA$38:$AA$193,AH38:AH193),SUMPRODUCT($M$38:$M$193,AH38:AH193))</f>
        <v>0</v>
      </c>
      <c r="AI216" s="288">
        <f t="shared" si="566"/>
        <v>0</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c r="B217" s="291" t="s">
        <v>849</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c r="B218" s="291" t="s">
        <v>850</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c r="B219" s="433" t="s">
        <v>851</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578</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272</v>
      </c>
      <c r="C223" s="278"/>
      <c r="D223" s="579" t="s">
        <v>523</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19" t="s">
        <v>211</v>
      </c>
      <c r="C224" s="921" t="s">
        <v>33</v>
      </c>
      <c r="D224" s="281" t="s">
        <v>421</v>
      </c>
      <c r="E224" s="925" t="s">
        <v>209</v>
      </c>
      <c r="F224" s="926"/>
      <c r="G224" s="926"/>
      <c r="H224" s="926"/>
      <c r="I224" s="926"/>
      <c r="J224" s="926"/>
      <c r="K224" s="926"/>
      <c r="L224" s="926"/>
      <c r="M224" s="926"/>
      <c r="N224" s="926"/>
      <c r="O224" s="926"/>
      <c r="P224" s="927"/>
      <c r="Q224" s="923" t="s">
        <v>213</v>
      </c>
      <c r="R224" s="281" t="s">
        <v>422</v>
      </c>
      <c r="S224" s="916" t="s">
        <v>212</v>
      </c>
      <c r="T224" s="917"/>
      <c r="U224" s="917"/>
      <c r="V224" s="917"/>
      <c r="W224" s="917"/>
      <c r="X224" s="917"/>
      <c r="Y224" s="917"/>
      <c r="Z224" s="917"/>
      <c r="AA224" s="917"/>
      <c r="AB224" s="917"/>
      <c r="AC224" s="917"/>
      <c r="AD224" s="928"/>
      <c r="AE224" s="916" t="s">
        <v>242</v>
      </c>
      <c r="AF224" s="917"/>
      <c r="AG224" s="917"/>
      <c r="AH224" s="917"/>
      <c r="AI224" s="917"/>
      <c r="AJ224" s="917"/>
      <c r="AK224" s="917"/>
      <c r="AL224" s="917"/>
      <c r="AM224" s="917"/>
      <c r="AN224" s="917"/>
      <c r="AO224" s="917"/>
      <c r="AP224" s="917"/>
      <c r="AQ224" s="917"/>
      <c r="AR224" s="917"/>
      <c r="AS224" s="918"/>
    </row>
    <row r="225" spans="1:45" ht="60.75" customHeight="1">
      <c r="B225" s="920"/>
      <c r="C225" s="922"/>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24"/>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 50 - 4,999 kW</v>
      </c>
      <c r="AH225" s="282" t="str">
        <f>'1.  LRAMVA Summary'!$G$53</f>
        <v/>
      </c>
      <c r="AI225" s="282" t="str">
        <f>'1.  LRAMVA Summary'!$H$53</f>
        <v/>
      </c>
      <c r="AJ225" s="282" t="str">
        <f>'1.  LRAMVA Summary'!$I$53</f>
        <v/>
      </c>
      <c r="AK225" s="282" t="str">
        <f>'1.  LRAMVA Summary'!$J$53</f>
        <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501</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f>'1.  LRAMVA Summary'!$G$54</f>
        <v>0</v>
      </c>
      <c r="AI226" s="288">
        <f>'1.  LRAMVA Summary'!$H$54</f>
        <v>0</v>
      </c>
      <c r="AJ226" s="288">
        <f>'1.  LRAMVA Summary'!$I$54</f>
        <v>0</v>
      </c>
      <c r="AK226" s="288">
        <f>'1.  LRAMVA Summary'!$J$54</f>
        <v>0</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outlineLevel="1">
      <c r="B227" s="285" t="s">
        <v>494</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outlineLevel="1">
      <c r="B229" s="291" t="s">
        <v>288</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75" outlineLevel="1">
      <c r="B230" s="295"/>
      <c r="C230" s="296"/>
      <c r="D230" s="296"/>
      <c r="E230" s="296"/>
      <c r="F230" s="296"/>
      <c r="G230" s="296"/>
      <c r="H230" s="296"/>
      <c r="I230" s="296"/>
      <c r="J230" s="748"/>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outlineLevel="1">
      <c r="B232" s="291" t="s">
        <v>288</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75"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outlineLevel="1">
      <c r="B235" s="291" t="s">
        <v>288</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outlineLevel="1">
      <c r="A237" s="511">
        <v>4</v>
      </c>
      <c r="B237" s="509" t="s">
        <v>653</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outlineLevel="1">
      <c r="B238" s="291" t="s">
        <v>288</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outlineLevel="1">
      <c r="B241" s="291" t="s">
        <v>288</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outlineLevel="1">
      <c r="B243" s="316" t="s">
        <v>495</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75" outlineLevel="1">
      <c r="A273" s="512"/>
      <c r="B273" s="285" t="s">
        <v>487</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outlineLevel="1">
      <c r="A274" s="511">
        <v>15</v>
      </c>
      <c r="B274" s="291" t="s">
        <v>492</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outlineLevel="1">
      <c r="A277" s="511">
        <v>16</v>
      </c>
      <c r="B277" s="321" t="s">
        <v>488</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outlineLevel="1">
      <c r="A278" s="511"/>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outlineLevel="1">
      <c r="B280" s="508" t="s">
        <v>493</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75"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outlineLevel="1">
      <c r="B293" s="507" t="s">
        <v>500</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outlineLevel="1">
      <c r="B294" s="285" t="s">
        <v>496</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outlineLevel="1">
      <c r="A295" s="511">
        <v>21</v>
      </c>
      <c r="B295" s="509" t="s">
        <v>113</v>
      </c>
      <c r="C295" s="288" t="s">
        <v>25</v>
      </c>
      <c r="D295" s="292">
        <v>906318</v>
      </c>
      <c r="E295" s="292">
        <v>906318</v>
      </c>
      <c r="F295" s="292">
        <v>906318</v>
      </c>
      <c r="G295" s="292">
        <v>906318</v>
      </c>
      <c r="H295" s="292">
        <v>906318</v>
      </c>
      <c r="I295" s="292">
        <v>906318</v>
      </c>
      <c r="J295" s="292"/>
      <c r="K295" s="292"/>
      <c r="L295" s="292"/>
      <c r="M295" s="292"/>
      <c r="N295" s="292"/>
      <c r="O295" s="292"/>
      <c r="P295" s="292"/>
      <c r="Q295" s="288"/>
      <c r="R295" s="292">
        <v>59</v>
      </c>
      <c r="S295" s="292">
        <v>59</v>
      </c>
      <c r="T295" s="292">
        <v>59</v>
      </c>
      <c r="U295" s="292">
        <v>59</v>
      </c>
      <c r="V295" s="292">
        <v>59</v>
      </c>
      <c r="W295" s="292">
        <v>59</v>
      </c>
      <c r="X295" s="292"/>
      <c r="Y295" s="292"/>
      <c r="Z295" s="292"/>
      <c r="AA295" s="292"/>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outlineLevel="1">
      <c r="B296" s="291" t="s">
        <v>288</v>
      </c>
      <c r="C296" s="288" t="s">
        <v>163</v>
      </c>
      <c r="D296" s="292">
        <v>86033</v>
      </c>
      <c r="E296" s="292">
        <v>86033</v>
      </c>
      <c r="F296" s="292">
        <v>86033</v>
      </c>
      <c r="G296" s="292">
        <v>86033</v>
      </c>
      <c r="H296" s="292">
        <v>86033</v>
      </c>
      <c r="I296" s="292">
        <v>86033</v>
      </c>
      <c r="J296" s="292"/>
      <c r="K296" s="292"/>
      <c r="L296" s="292"/>
      <c r="M296" s="292"/>
      <c r="N296" s="292"/>
      <c r="O296" s="292"/>
      <c r="P296" s="292"/>
      <c r="Q296" s="288"/>
      <c r="R296" s="292">
        <v>5</v>
      </c>
      <c r="S296" s="292">
        <v>5</v>
      </c>
      <c r="T296" s="292">
        <v>5</v>
      </c>
      <c r="U296" s="292">
        <v>5</v>
      </c>
      <c r="V296" s="292">
        <v>5</v>
      </c>
      <c r="W296" s="292">
        <v>5</v>
      </c>
      <c r="X296" s="292"/>
      <c r="Y296" s="292"/>
      <c r="Z296" s="292"/>
      <c r="AA296" s="292"/>
      <c r="AB296" s="292"/>
      <c r="AC296" s="292"/>
      <c r="AD296" s="292"/>
      <c r="AE296" s="407">
        <f>AE295</f>
        <v>1</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outlineLevel="1">
      <c r="A298" s="511">
        <v>22</v>
      </c>
      <c r="B298" s="509" t="s">
        <v>114</v>
      </c>
      <c r="C298" s="288" t="s">
        <v>25</v>
      </c>
      <c r="D298" s="292">
        <v>166406</v>
      </c>
      <c r="E298" s="292">
        <v>166406</v>
      </c>
      <c r="F298" s="292">
        <v>166406</v>
      </c>
      <c r="G298" s="292">
        <v>166406</v>
      </c>
      <c r="H298" s="292">
        <v>166406</v>
      </c>
      <c r="I298" s="292">
        <v>166406</v>
      </c>
      <c r="J298" s="292"/>
      <c r="K298" s="292"/>
      <c r="L298" s="292"/>
      <c r="M298" s="292"/>
      <c r="N298" s="292"/>
      <c r="O298" s="292"/>
      <c r="P298" s="292"/>
      <c r="Q298" s="288"/>
      <c r="R298" s="292">
        <v>50</v>
      </c>
      <c r="S298" s="292">
        <v>50</v>
      </c>
      <c r="T298" s="292">
        <v>50</v>
      </c>
      <c r="U298" s="292">
        <v>50</v>
      </c>
      <c r="V298" s="292">
        <v>50</v>
      </c>
      <c r="W298" s="292">
        <v>50</v>
      </c>
      <c r="X298" s="292"/>
      <c r="Y298" s="292"/>
      <c r="Z298" s="292"/>
      <c r="AA298" s="292"/>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outlineLevel="1">
      <c r="B299" s="291" t="s">
        <v>288</v>
      </c>
      <c r="C299" s="288" t="s">
        <v>163</v>
      </c>
      <c r="D299" s="292">
        <v>957</v>
      </c>
      <c r="E299" s="292">
        <v>957</v>
      </c>
      <c r="F299" s="292">
        <v>957</v>
      </c>
      <c r="G299" s="292">
        <v>957</v>
      </c>
      <c r="H299" s="292">
        <v>957</v>
      </c>
      <c r="I299" s="292">
        <v>957</v>
      </c>
      <c r="J299" s="292"/>
      <c r="K299" s="292"/>
      <c r="L299" s="292"/>
      <c r="M299" s="292"/>
      <c r="N299" s="292"/>
      <c r="O299" s="292"/>
      <c r="P299" s="292"/>
      <c r="Q299" s="288"/>
      <c r="R299" s="292">
        <v>0</v>
      </c>
      <c r="S299" s="292">
        <v>0</v>
      </c>
      <c r="T299" s="292">
        <v>0</v>
      </c>
      <c r="U299" s="292">
        <v>0</v>
      </c>
      <c r="V299" s="292">
        <v>0</v>
      </c>
      <c r="W299" s="292">
        <v>0</v>
      </c>
      <c r="X299" s="292"/>
      <c r="Y299" s="292"/>
      <c r="Z299" s="292"/>
      <c r="AA299" s="292"/>
      <c r="AB299" s="292"/>
      <c r="AC299" s="292"/>
      <c r="AD299" s="292"/>
      <c r="AE299" s="407">
        <f>AE298</f>
        <v>1</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outlineLevel="1">
      <c r="B302" s="291" t="s">
        <v>288</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outlineLevel="1">
      <c r="A304" s="511">
        <v>24</v>
      </c>
      <c r="B304" s="509" t="s">
        <v>116</v>
      </c>
      <c r="C304" s="288" t="s">
        <v>25</v>
      </c>
      <c r="D304" s="292"/>
      <c r="E304" s="292"/>
      <c r="F304" s="292"/>
      <c r="G304" s="292"/>
      <c r="H304" s="292"/>
      <c r="I304" s="292"/>
      <c r="J304" s="292"/>
      <c r="K304" s="292"/>
      <c r="L304" s="292"/>
      <c r="M304" s="292"/>
      <c r="N304" s="292"/>
      <c r="O304" s="292"/>
      <c r="P304" s="292"/>
      <c r="Q304" s="288"/>
      <c r="R304" s="292"/>
      <c r="S304" s="292"/>
      <c r="T304" s="292"/>
      <c r="U304" s="292"/>
      <c r="V304" s="292"/>
      <c r="W304" s="292"/>
      <c r="X304" s="292"/>
      <c r="Y304" s="292"/>
      <c r="Z304" s="292"/>
      <c r="AA304" s="292"/>
      <c r="AB304" s="292"/>
      <c r="AC304" s="292"/>
      <c r="AD304" s="292"/>
      <c r="AE304" s="406"/>
      <c r="AF304" s="406"/>
      <c r="AG304" s="406"/>
      <c r="AH304" s="406"/>
      <c r="AI304" s="406"/>
      <c r="AJ304" s="406"/>
      <c r="AK304" s="406"/>
      <c r="AL304" s="406"/>
      <c r="AM304" s="406"/>
      <c r="AN304" s="406"/>
      <c r="AO304" s="406"/>
      <c r="AP304" s="406"/>
      <c r="AQ304" s="406"/>
      <c r="AR304" s="406"/>
      <c r="AS304" s="293">
        <f>SUM(AE304:AR304)</f>
        <v>0</v>
      </c>
    </row>
    <row r="305" spans="1:45"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0</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outlineLevel="1">
      <c r="B307" s="285" t="s">
        <v>497</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outlineLevel="1">
      <c r="A308" s="511">
        <v>25</v>
      </c>
      <c r="B308" s="509" t="s">
        <v>117</v>
      </c>
      <c r="C308" s="288" t="s">
        <v>25</v>
      </c>
      <c r="D308" s="292"/>
      <c r="E308" s="292"/>
      <c r="F308" s="292"/>
      <c r="G308" s="292"/>
      <c r="H308" s="292"/>
      <c r="I308" s="292"/>
      <c r="J308" s="292"/>
      <c r="K308" s="292"/>
      <c r="L308" s="292"/>
      <c r="M308" s="292"/>
      <c r="N308" s="292"/>
      <c r="O308" s="292"/>
      <c r="P308" s="292"/>
      <c r="Q308" s="292">
        <v>12</v>
      </c>
      <c r="R308" s="292"/>
      <c r="S308" s="292"/>
      <c r="T308" s="292"/>
      <c r="U308" s="292"/>
      <c r="V308" s="292"/>
      <c r="W308" s="292"/>
      <c r="X308" s="292"/>
      <c r="Y308" s="292"/>
      <c r="Z308" s="292"/>
      <c r="AA308" s="292"/>
      <c r="AB308" s="292"/>
      <c r="AC308" s="292"/>
      <c r="AD308" s="292"/>
      <c r="AE308" s="422"/>
      <c r="AF308" s="406"/>
      <c r="AG308" s="406"/>
      <c r="AH308" s="406"/>
      <c r="AI308" s="406"/>
      <c r="AJ308" s="406"/>
      <c r="AK308" s="406"/>
      <c r="AL308" s="406"/>
      <c r="AM308" s="411"/>
      <c r="AN308" s="411"/>
      <c r="AO308" s="411"/>
      <c r="AP308" s="411"/>
      <c r="AQ308" s="411"/>
      <c r="AR308" s="411"/>
      <c r="AS308" s="293">
        <f>SUM(AE308:AR308)</f>
        <v>0</v>
      </c>
    </row>
    <row r="309" spans="1:45" outlineLevel="1">
      <c r="B309" s="291" t="s">
        <v>288</v>
      </c>
      <c r="C309" s="288" t="s">
        <v>163</v>
      </c>
      <c r="D309" s="292"/>
      <c r="E309" s="292"/>
      <c r="F309" s="292"/>
      <c r="G309" s="292"/>
      <c r="H309" s="292"/>
      <c r="I309" s="292"/>
      <c r="J309" s="292"/>
      <c r="K309" s="292"/>
      <c r="L309" s="292"/>
      <c r="M309" s="292"/>
      <c r="N309" s="292"/>
      <c r="O309" s="292"/>
      <c r="P309" s="292"/>
      <c r="Q309" s="292">
        <f>Q308</f>
        <v>12</v>
      </c>
      <c r="R309" s="292"/>
      <c r="S309" s="292"/>
      <c r="T309" s="292"/>
      <c r="U309" s="292"/>
      <c r="V309" s="292"/>
      <c r="W309" s="292"/>
      <c r="X309" s="292"/>
      <c r="Y309" s="292"/>
      <c r="Z309" s="292"/>
      <c r="AA309" s="292"/>
      <c r="AB309" s="292"/>
      <c r="AC309" s="292"/>
      <c r="AD309" s="292"/>
      <c r="AE309" s="407">
        <f>AE308</f>
        <v>0</v>
      </c>
      <c r="AF309" s="407">
        <f t="shared" ref="AF309" si="810">AF308</f>
        <v>0</v>
      </c>
      <c r="AG309" s="407">
        <f t="shared" ref="AG309" si="811">AG308</f>
        <v>0</v>
      </c>
      <c r="AH309" s="407">
        <f t="shared" ref="AH309" si="812">AH308</f>
        <v>0</v>
      </c>
      <c r="AI309" s="407">
        <f t="shared" ref="AI309" si="813">AI308</f>
        <v>0</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outlineLevel="1">
      <c r="A311" s="511">
        <v>26</v>
      </c>
      <c r="B311" s="509" t="s">
        <v>118</v>
      </c>
      <c r="C311" s="288" t="s">
        <v>25</v>
      </c>
      <c r="D311" s="292">
        <v>921843</v>
      </c>
      <c r="E311" s="292">
        <v>914993</v>
      </c>
      <c r="F311" s="292">
        <v>914993</v>
      </c>
      <c r="G311" s="292">
        <v>914993</v>
      </c>
      <c r="H311" s="292">
        <v>914993</v>
      </c>
      <c r="I311" s="292">
        <v>914993</v>
      </c>
      <c r="J311" s="292"/>
      <c r="K311" s="292"/>
      <c r="L311" s="292"/>
      <c r="M311" s="292"/>
      <c r="N311" s="292"/>
      <c r="O311" s="292"/>
      <c r="P311" s="292"/>
      <c r="Q311" s="292">
        <v>12</v>
      </c>
      <c r="R311" s="292">
        <v>114</v>
      </c>
      <c r="S311" s="292">
        <v>113</v>
      </c>
      <c r="T311" s="292">
        <v>113</v>
      </c>
      <c r="U311" s="292">
        <v>113</v>
      </c>
      <c r="V311" s="292">
        <v>113</v>
      </c>
      <c r="W311" s="292">
        <v>113</v>
      </c>
      <c r="X311" s="292"/>
      <c r="Y311" s="292"/>
      <c r="Z311" s="292"/>
      <c r="AA311" s="292"/>
      <c r="AB311" s="292"/>
      <c r="AC311" s="292"/>
      <c r="AD311" s="292"/>
      <c r="AE311" s="422"/>
      <c r="AF311" s="406">
        <v>2.1000000000000001E-2</v>
      </c>
      <c r="AG311" s="406">
        <v>0.97899999999999998</v>
      </c>
      <c r="AH311" s="406"/>
      <c r="AI311" s="406"/>
      <c r="AJ311" s="406"/>
      <c r="AK311" s="406"/>
      <c r="AL311" s="406"/>
      <c r="AM311" s="411"/>
      <c r="AN311" s="411"/>
      <c r="AO311" s="411"/>
      <c r="AP311" s="411"/>
      <c r="AQ311" s="411"/>
      <c r="AR311" s="411"/>
      <c r="AS311" s="293">
        <f>SUM(AE311:AR311)</f>
        <v>1</v>
      </c>
    </row>
    <row r="312" spans="1:45" outlineLevel="1">
      <c r="B312" s="291" t="s">
        <v>288</v>
      </c>
      <c r="C312" s="288" t="s">
        <v>163</v>
      </c>
      <c r="D312" s="292">
        <v>464081</v>
      </c>
      <c r="E312" s="292">
        <v>470931</v>
      </c>
      <c r="F312" s="292">
        <v>471293</v>
      </c>
      <c r="G312" s="292">
        <v>471293</v>
      </c>
      <c r="H312" s="292">
        <v>471293</v>
      </c>
      <c r="I312" s="292">
        <v>471293</v>
      </c>
      <c r="J312" s="292"/>
      <c r="K312" s="292"/>
      <c r="L312" s="292"/>
      <c r="M312" s="292"/>
      <c r="N312" s="292"/>
      <c r="O312" s="292"/>
      <c r="P312" s="292"/>
      <c r="Q312" s="292">
        <f>Q311</f>
        <v>12</v>
      </c>
      <c r="R312" s="292">
        <v>13</v>
      </c>
      <c r="S312" s="292">
        <v>15</v>
      </c>
      <c r="T312" s="292">
        <v>15</v>
      </c>
      <c r="U312" s="292">
        <v>15</v>
      </c>
      <c r="V312" s="292">
        <v>15</v>
      </c>
      <c r="W312" s="292">
        <v>15</v>
      </c>
      <c r="X312" s="292"/>
      <c r="Y312" s="292"/>
      <c r="Z312" s="292"/>
      <c r="AA312" s="292"/>
      <c r="AB312" s="292"/>
      <c r="AC312" s="292"/>
      <c r="AD312" s="292"/>
      <c r="AE312" s="407">
        <f>AE311</f>
        <v>0</v>
      </c>
      <c r="AF312" s="407">
        <f t="shared" ref="AF312" si="823">AF311</f>
        <v>2.1000000000000001E-2</v>
      </c>
      <c r="AG312" s="407">
        <f t="shared" ref="AG312" si="824">AG311</f>
        <v>0.97899999999999998</v>
      </c>
      <c r="AH312" s="407">
        <f t="shared" ref="AH312" si="825">AH311</f>
        <v>0</v>
      </c>
      <c r="AI312" s="407">
        <f t="shared" ref="AI312" si="826">AI311</f>
        <v>0</v>
      </c>
      <c r="AJ312" s="407">
        <f t="shared" ref="AJ312" si="827">AJ311</f>
        <v>0</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outlineLevel="1">
      <c r="A314" s="511">
        <v>27</v>
      </c>
      <c r="B314" s="509" t="s">
        <v>119</v>
      </c>
      <c r="C314" s="288" t="s">
        <v>25</v>
      </c>
      <c r="D314" s="292">
        <v>189166</v>
      </c>
      <c r="E314" s="292">
        <v>189166</v>
      </c>
      <c r="F314" s="292">
        <v>189166</v>
      </c>
      <c r="G314" s="292">
        <v>187428</v>
      </c>
      <c r="H314" s="292">
        <v>171337</v>
      </c>
      <c r="I314" s="292">
        <v>145926</v>
      </c>
      <c r="J314" s="292"/>
      <c r="K314" s="292"/>
      <c r="L314" s="292"/>
      <c r="M314" s="292"/>
      <c r="N314" s="292"/>
      <c r="O314" s="292"/>
      <c r="P314" s="292"/>
      <c r="Q314" s="292">
        <v>12</v>
      </c>
      <c r="R314" s="292">
        <v>35</v>
      </c>
      <c r="S314" s="292">
        <v>35</v>
      </c>
      <c r="T314" s="292">
        <v>35</v>
      </c>
      <c r="U314" s="292">
        <v>35</v>
      </c>
      <c r="V314" s="292">
        <v>34</v>
      </c>
      <c r="W314" s="292">
        <v>34</v>
      </c>
      <c r="X314" s="292"/>
      <c r="Y314" s="292"/>
      <c r="Z314" s="292"/>
      <c r="AA314" s="292"/>
      <c r="AB314" s="292"/>
      <c r="AC314" s="292"/>
      <c r="AD314" s="292"/>
      <c r="AE314" s="422"/>
      <c r="AF314" s="406">
        <v>1</v>
      </c>
      <c r="AG314" s="406"/>
      <c r="AH314" s="406"/>
      <c r="AI314" s="406"/>
      <c r="AJ314" s="406"/>
      <c r="AK314" s="406"/>
      <c r="AL314" s="406"/>
      <c r="AM314" s="411"/>
      <c r="AN314" s="411"/>
      <c r="AO314" s="411"/>
      <c r="AP314" s="411"/>
      <c r="AQ314" s="411"/>
      <c r="AR314" s="411"/>
      <c r="AS314" s="293">
        <f>SUM(AE314:AR314)</f>
        <v>1</v>
      </c>
    </row>
    <row r="315" spans="1:45" outlineLevel="1">
      <c r="B315" s="291" t="s">
        <v>288</v>
      </c>
      <c r="C315" s="288" t="s">
        <v>163</v>
      </c>
      <c r="D315" s="292">
        <v>50569</v>
      </c>
      <c r="E315" s="292">
        <v>50569</v>
      </c>
      <c r="F315" s="292">
        <v>50569</v>
      </c>
      <c r="G315" s="292">
        <v>50056</v>
      </c>
      <c r="H315" s="292">
        <v>46845</v>
      </c>
      <c r="I315" s="292">
        <v>38039</v>
      </c>
      <c r="J315" s="292"/>
      <c r="K315" s="292"/>
      <c r="L315" s="292"/>
      <c r="M315" s="292"/>
      <c r="N315" s="292"/>
      <c r="O315" s="292"/>
      <c r="P315" s="292"/>
      <c r="Q315" s="292">
        <f>Q314</f>
        <v>12</v>
      </c>
      <c r="R315" s="292">
        <v>10</v>
      </c>
      <c r="S315" s="292">
        <v>10</v>
      </c>
      <c r="T315" s="292">
        <v>10</v>
      </c>
      <c r="U315" s="292">
        <v>10</v>
      </c>
      <c r="V315" s="292">
        <v>9</v>
      </c>
      <c r="W315" s="292">
        <v>9</v>
      </c>
      <c r="X315" s="292"/>
      <c r="Y315" s="292"/>
      <c r="Z315" s="292"/>
      <c r="AA315" s="292"/>
      <c r="AB315" s="292"/>
      <c r="AC315" s="292"/>
      <c r="AD315" s="292"/>
      <c r="AE315" s="407">
        <f>AE314</f>
        <v>0</v>
      </c>
      <c r="AF315" s="407">
        <f t="shared" ref="AF315" si="836">AF314</f>
        <v>1</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outlineLevel="1">
      <c r="A317" s="511">
        <v>28</v>
      </c>
      <c r="B317" s="509" t="s">
        <v>120</v>
      </c>
      <c r="C317" s="288" t="s">
        <v>25</v>
      </c>
      <c r="D317" s="292"/>
      <c r="E317" s="292"/>
      <c r="F317" s="292"/>
      <c r="G317" s="292"/>
      <c r="H317" s="292"/>
      <c r="I317" s="292"/>
      <c r="J317" s="292"/>
      <c r="K317" s="292"/>
      <c r="L317" s="292"/>
      <c r="M317" s="292"/>
      <c r="N317" s="292"/>
      <c r="O317" s="292"/>
      <c r="P317" s="292"/>
      <c r="Q317" s="292">
        <v>12</v>
      </c>
      <c r="R317" s="292"/>
      <c r="S317" s="292"/>
      <c r="T317" s="292"/>
      <c r="U317" s="292"/>
      <c r="V317" s="292"/>
      <c r="W317" s="292"/>
      <c r="X317" s="292"/>
      <c r="Y317" s="292"/>
      <c r="Z317" s="292"/>
      <c r="AA317" s="292"/>
      <c r="AB317" s="292"/>
      <c r="AC317" s="292"/>
      <c r="AD317" s="292"/>
      <c r="AE317" s="422"/>
      <c r="AF317" s="406"/>
      <c r="AG317" s="406"/>
      <c r="AH317" s="406"/>
      <c r="AI317" s="406"/>
      <c r="AJ317" s="406"/>
      <c r="AK317" s="406"/>
      <c r="AL317" s="406"/>
      <c r="AM317" s="411"/>
      <c r="AN317" s="411"/>
      <c r="AO317" s="411"/>
      <c r="AP317" s="411"/>
      <c r="AQ317" s="411"/>
      <c r="AR317" s="411"/>
      <c r="AS317" s="293">
        <f>SUM(AE317:AR317)</f>
        <v>0</v>
      </c>
    </row>
    <row r="318" spans="1:45"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49">AF317</f>
        <v>0</v>
      </c>
      <c r="AG318" s="407">
        <f t="shared" ref="AG318" si="850">AG317</f>
        <v>0</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outlineLevel="1">
      <c r="A320" s="511">
        <v>29</v>
      </c>
      <c r="B320" s="509"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outlineLevel="1">
      <c r="B321" s="291" t="s">
        <v>288</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5">AF323</f>
        <v>0</v>
      </c>
      <c r="AG324" s="407">
        <f t="shared" ref="AG324" si="876">AG323</f>
        <v>0</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outlineLevel="1">
      <c r="A329" s="511">
        <v>32</v>
      </c>
      <c r="B329" s="509" t="s">
        <v>124</v>
      </c>
      <c r="C329" s="288" t="s">
        <v>25</v>
      </c>
      <c r="D329" s="292"/>
      <c r="E329" s="292"/>
      <c r="F329" s="292"/>
      <c r="G329" s="292"/>
      <c r="H329" s="292"/>
      <c r="I329" s="292"/>
      <c r="J329" s="292"/>
      <c r="K329" s="292"/>
      <c r="L329" s="292"/>
      <c r="M329" s="292"/>
      <c r="N329" s="292"/>
      <c r="O329" s="292"/>
      <c r="P329" s="292"/>
      <c r="Q329" s="292">
        <v>12</v>
      </c>
      <c r="R329" s="292"/>
      <c r="S329" s="292"/>
      <c r="T329" s="292"/>
      <c r="U329" s="292"/>
      <c r="V329" s="292"/>
      <c r="W329" s="292"/>
      <c r="X329" s="292"/>
      <c r="Y329" s="292"/>
      <c r="Z329" s="292"/>
      <c r="AA329" s="292"/>
      <c r="AB329" s="292"/>
      <c r="AC329" s="292"/>
      <c r="AD329" s="292"/>
      <c r="AE329" s="422"/>
      <c r="AF329" s="406"/>
      <c r="AG329" s="406"/>
      <c r="AH329" s="406"/>
      <c r="AI329" s="406"/>
      <c r="AJ329" s="406"/>
      <c r="AK329" s="406"/>
      <c r="AL329" s="406"/>
      <c r="AM329" s="411"/>
      <c r="AN329" s="411"/>
      <c r="AO329" s="411"/>
      <c r="AP329" s="411"/>
      <c r="AQ329" s="411"/>
      <c r="AR329" s="411"/>
      <c r="AS329" s="293">
        <f>SUM(AE329:AR329)</f>
        <v>0</v>
      </c>
    </row>
    <row r="330" spans="1:45" outlineLevel="1">
      <c r="B330" s="291" t="s">
        <v>288</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901">AF329</f>
        <v>0</v>
      </c>
      <c r="AG330" s="407">
        <f t="shared" ref="AG330" si="902">AG329</f>
        <v>0</v>
      </c>
      <c r="AH330" s="407">
        <f t="shared" ref="AH330" si="903">AH329</f>
        <v>0</v>
      </c>
      <c r="AI330" s="407">
        <f t="shared" ref="AI330" si="904">AI329</f>
        <v>0</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outlineLevel="1">
      <c r="B332" s="285" t="s">
        <v>498</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outlineLevel="1">
      <c r="B342" s="285" t="s">
        <v>499</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outlineLevel="1">
      <c r="B362" s="291" t="s">
        <v>288</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0</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 r="B385" s="324" t="s">
        <v>273</v>
      </c>
      <c r="C385" s="326"/>
      <c r="D385" s="326">
        <f>SUM(D228:D383)</f>
        <v>2785373</v>
      </c>
      <c r="E385" s="326"/>
      <c r="F385" s="326"/>
      <c r="G385" s="326"/>
      <c r="H385" s="326"/>
      <c r="I385" s="326"/>
      <c r="J385" s="326"/>
      <c r="K385" s="326"/>
      <c r="L385" s="326"/>
      <c r="M385" s="326"/>
      <c r="N385" s="326"/>
      <c r="O385" s="326"/>
      <c r="P385" s="326"/>
      <c r="Q385" s="326"/>
      <c r="R385" s="326">
        <f>SUM(R228:R383)</f>
        <v>286</v>
      </c>
      <c r="S385" s="326"/>
      <c r="T385" s="326"/>
      <c r="U385" s="326"/>
      <c r="V385" s="326"/>
      <c r="W385" s="326"/>
      <c r="X385" s="326"/>
      <c r="Y385" s="326"/>
      <c r="Z385" s="326"/>
      <c r="AA385" s="326"/>
      <c r="AB385" s="326"/>
      <c r="AC385" s="326"/>
      <c r="AD385" s="326"/>
      <c r="AE385" s="326">
        <f>IF(AE226="kWh",SUMPRODUCT(D228:D383,AE228:AE383))</f>
        <v>1159714</v>
      </c>
      <c r="AF385" s="326">
        <f>IF(AF226="kWh",SUMPRODUCT(D228:D383,AF228:AF383))</f>
        <v>268839.40399999998</v>
      </c>
      <c r="AG385" s="326">
        <f>IF(AG226="kw",SUMPRODUCT(Q228:Q383,R228:R383,AG228:AG383),SUMPRODUCT(D228:D383,AG228:AG383))</f>
        <v>1491.9959999999999</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1122360</v>
      </c>
      <c r="AF386" s="388">
        <f>HLOOKUP(AF225,'2. LRAMVA Threshold'!$B$42:$Q$53,8,FALSE)</f>
        <v>374120</v>
      </c>
      <c r="AG386" s="388">
        <f>HLOOKUP(AG225,'2. LRAMVA Threshold'!$B$42:$Q$53,8,FALSE)</f>
        <v>1002</v>
      </c>
      <c r="AH386" s="388">
        <f>HLOOKUP(AH225,'2. LRAMVA Threshold'!$B$42:$Q$53,8,FALSE)</f>
        <v>0</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5">
        <f>HLOOKUP(AE$35,'3.  Distribution Rates'!$C$122:$P$135,8,FALSE)</f>
        <v>9.9000000000000008E-3</v>
      </c>
      <c r="AF388" s="825">
        <f>HLOOKUP(AF$35,'3.  Distribution Rates'!$C$122:$P$135,8,FALSE)</f>
        <v>1.8700000000000001E-2</v>
      </c>
      <c r="AG388" s="338">
        <f>HLOOKUP(AG$35,'3.  Distribution Rates'!$C$122:$P$135,8,FALSE)</f>
        <v>2.9903</v>
      </c>
      <c r="AH388" s="338">
        <f>HLOOKUP(AH$35,'3.  Distribution Rates'!$C$122:$P$135,8,FALSE)</f>
        <v>5.6254</v>
      </c>
      <c r="AI388" s="338">
        <f>HLOOKUP(AI$35,'3.  Distribution Rates'!$C$122:$P$135,8,FALSE)</f>
        <v>5.6254</v>
      </c>
      <c r="AJ388" s="338">
        <f>HLOOKUP(AJ$35,'3.  Distribution Rates'!$C$122:$P$135,8,FALSE)</f>
        <v>5.6254</v>
      </c>
      <c r="AK388" s="338">
        <f>HLOOKUP(AK$35,'3.  Distribution Rates'!$C$122:$P$135,8,FALSE)</f>
        <v>5.6254</v>
      </c>
      <c r="AL388" s="338">
        <f>HLOOKUP(AL$35,'3.  Distribution Rates'!$C$122:$P$135,8,FALSE)</f>
        <v>5.6254</v>
      </c>
      <c r="AM388" s="338">
        <f>HLOOKUP(AM$35,'3.  Distribution Rates'!$C$122:$P$135,8,FALSE)</f>
        <v>5.6254</v>
      </c>
      <c r="AN388" s="338">
        <f>HLOOKUP(AN$35,'3.  Distribution Rates'!$C$122:$P$135,8,FALSE)</f>
        <v>5.6254</v>
      </c>
      <c r="AO388" s="338">
        <f>HLOOKUP(AO$35,'3.  Distribution Rates'!$C$122:$P$135,8,FALSE)</f>
        <v>5.6254</v>
      </c>
      <c r="AP388" s="338">
        <f>HLOOKUP(AP$35,'3.  Distribution Rates'!$C$122:$P$135,8,FALSE)</f>
        <v>5.6254</v>
      </c>
      <c r="AQ388" s="338">
        <f>HLOOKUP(AQ$35,'3.  Distribution Rates'!$C$122:$P$135,8,FALSE)</f>
        <v>5.6254</v>
      </c>
      <c r="AR388" s="338">
        <f>HLOOKUP(AR$35,'3.  Distribution Rates'!$C$122:$P$135,8,FALSE)</f>
        <v>5.6254</v>
      </c>
      <c r="AS388" s="373"/>
      <c r="AT388" s="338"/>
      <c r="AU388" s="338"/>
      <c r="AV388" s="338"/>
    </row>
    <row r="389" spans="2:48">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LRAM'!AM551*AE388</f>
        <v>0</v>
      </c>
      <c r="AF392" s="374">
        <f>'4.  2011-2014 LRAM'!AN551*AF388</f>
        <v>0</v>
      </c>
      <c r="AG392" s="374">
        <f>'4.  2011-2014 LRAM'!AO551*AG388</f>
        <v>0</v>
      </c>
      <c r="AH392" s="374">
        <f>'4.  2011-2014 LRAM'!AP551*AH388</f>
        <v>0</v>
      </c>
      <c r="AI392" s="374">
        <f>'4.  2011-2014 LRAM'!AQ551*AI388</f>
        <v>0</v>
      </c>
      <c r="AJ392" s="374">
        <f>'4.  2011-2014 LRAM'!AR551*AJ388</f>
        <v>0</v>
      </c>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5">
        <f t="shared" ref="AS392:AS394" si="1135">SUM(AE392:AR392)</f>
        <v>0</v>
      </c>
    </row>
    <row r="393" spans="2:48">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4522.1220000000003</v>
      </c>
      <c r="AF393" s="374">
        <f t="shared" ref="AF393:AR393" si="1136">AF208*AF388</f>
        <v>2391.2240004400001</v>
      </c>
      <c r="AG393" s="374">
        <f t="shared" si="1136"/>
        <v>7254.519233160001</v>
      </c>
      <c r="AH393" s="374">
        <f t="shared" si="1136"/>
        <v>0</v>
      </c>
      <c r="AI393" s="374">
        <f t="shared" si="1136"/>
        <v>0</v>
      </c>
      <c r="AJ393" s="374">
        <f t="shared" si="1136"/>
        <v>0</v>
      </c>
      <c r="AK393" s="374">
        <f t="shared" si="1136"/>
        <v>0</v>
      </c>
      <c r="AL393" s="374">
        <f t="shared" si="1136"/>
        <v>0</v>
      </c>
      <c r="AM393" s="374">
        <f t="shared" si="1136"/>
        <v>0</v>
      </c>
      <c r="AN393" s="374">
        <f t="shared" si="1136"/>
        <v>0</v>
      </c>
      <c r="AO393" s="374">
        <f t="shared" si="1136"/>
        <v>0</v>
      </c>
      <c r="AP393" s="374">
        <f t="shared" si="1136"/>
        <v>0</v>
      </c>
      <c r="AQ393" s="374">
        <f t="shared" si="1136"/>
        <v>0</v>
      </c>
      <c r="AR393" s="374">
        <f t="shared" si="1136"/>
        <v>0</v>
      </c>
      <c r="AS393" s="615">
        <f t="shared" si="1135"/>
        <v>14167.865233600001</v>
      </c>
    </row>
    <row r="394" spans="2:48">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11481.168600000001</v>
      </c>
      <c r="AF394" s="374">
        <f t="shared" ref="AF394:AR394" si="1137">AF385*AF388</f>
        <v>5027.2968547999999</v>
      </c>
      <c r="AG394" s="374">
        <f t="shared" si="1137"/>
        <v>4461.5156387999996</v>
      </c>
      <c r="AH394" s="374">
        <f t="shared" si="1137"/>
        <v>0</v>
      </c>
      <c r="AI394" s="374">
        <f t="shared" si="1137"/>
        <v>0</v>
      </c>
      <c r="AJ394" s="374">
        <f t="shared" si="1137"/>
        <v>0</v>
      </c>
      <c r="AK394" s="374">
        <f t="shared" si="1137"/>
        <v>0</v>
      </c>
      <c r="AL394" s="374">
        <f t="shared" si="1137"/>
        <v>0</v>
      </c>
      <c r="AM394" s="374">
        <f t="shared" si="1137"/>
        <v>0</v>
      </c>
      <c r="AN394" s="374">
        <f t="shared" si="1137"/>
        <v>0</v>
      </c>
      <c r="AO394" s="374">
        <f t="shared" si="1137"/>
        <v>0</v>
      </c>
      <c r="AP394" s="374">
        <f t="shared" si="1137"/>
        <v>0</v>
      </c>
      <c r="AQ394" s="374">
        <f t="shared" si="1137"/>
        <v>0</v>
      </c>
      <c r="AR394" s="374">
        <f t="shared" si="1137"/>
        <v>0</v>
      </c>
      <c r="AS394" s="615">
        <f t="shared" si="1135"/>
        <v>20969.981093599999</v>
      </c>
    </row>
    <row r="395" spans="2:48" ht="15.75">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16003.2906</v>
      </c>
      <c r="AF395" s="343">
        <f t="shared" ref="AF395:AK395" si="1138">SUM(AF389:AF394)</f>
        <v>7418.5208552399999</v>
      </c>
      <c r="AG395" s="343">
        <f t="shared" si="1138"/>
        <v>11716.034871960001</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35137.846327200001</v>
      </c>
    </row>
    <row r="396" spans="2:48" ht="15.75">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11111.364000000001</v>
      </c>
      <c r="AF396" s="344">
        <f t="shared" ref="AF396:AK396" si="1140">AF386*AF388</f>
        <v>6996.0440000000008</v>
      </c>
      <c r="AG396" s="344">
        <f t="shared" si="1140"/>
        <v>2996.2806</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21103.688600000001</v>
      </c>
    </row>
    <row r="397" spans="2:48" ht="15.75">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14034.157727199999</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1159714</v>
      </c>
      <c r="AF399" s="288">
        <f>SUMPRODUCT($E$228:$E$383,AF228:AF383)</f>
        <v>268839.40399999998</v>
      </c>
      <c r="AG399" s="288">
        <f>IF(AG226="kw",SUMPRODUCT($Q$228:$Q$383,$S$228:$S$383,AG228:AG383),SUMPRODUCT($E$228:$E$383,AG228:AG383))</f>
        <v>1503.7439999999999</v>
      </c>
      <c r="AH399" s="288">
        <f t="shared" ref="AH399:AR399" si="1142">IF(AH226="kw",SUMPRODUCT($Q$228:$Q$383,$S$228:$S$383,AH228:AH383),SUMPRODUCT($E$228:$E$383,AH228:AH383))</f>
        <v>0</v>
      </c>
      <c r="AI399" s="288">
        <f t="shared" si="1142"/>
        <v>0</v>
      </c>
      <c r="AJ399" s="288">
        <f t="shared" si="1142"/>
        <v>0</v>
      </c>
      <c r="AK399" s="288">
        <f t="shared" si="1142"/>
        <v>0</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1159714</v>
      </c>
      <c r="AF400" s="288">
        <f>SUMPRODUCT($F$228:$F$383,AF228:AF383)</f>
        <v>268847.00599999999</v>
      </c>
      <c r="AG400" s="288">
        <f t="shared" ref="AG400" si="1143">IF(AG226="kw",SUMPRODUCT($Q$228:$Q$383,$T$228:$T$383,AG228:AG383),SUMPRODUCT($F$228:$F$383,AG228:AG383))</f>
        <v>1503.7439999999999</v>
      </c>
      <c r="AH400" s="288">
        <f t="shared" ref="AH400:AR400" si="1144">IF(AH226="kw",SUMPRODUCT($Q$228:$Q$383,$T$228:$T$383,AH228:AH383),SUMPRODUCT($F$228:$F$383,AH228:AH383))</f>
        <v>0</v>
      </c>
      <c r="AI400" s="288">
        <f t="shared" si="1144"/>
        <v>0</v>
      </c>
      <c r="AJ400" s="288">
        <f t="shared" si="1144"/>
        <v>0</v>
      </c>
      <c r="AK400" s="288">
        <f t="shared" si="1144"/>
        <v>0</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1159714</v>
      </c>
      <c r="AF401" s="288">
        <f>SUMPRODUCT($G$228:$G$383,AF228:AF383)</f>
        <v>266596.00599999999</v>
      </c>
      <c r="AG401" s="288">
        <f t="shared" ref="AG401" si="1145">IF(AG226="kw",SUMPRODUCT($Q$228:$Q$383,$U$228:$U$383,AG228:AG383),SUMPRODUCT($G$228:$G$383,AG228:AG383))</f>
        <v>1503.7439999999999</v>
      </c>
      <c r="AH401" s="288">
        <f t="shared" ref="AH401:AR401" si="1146">IF(AH226="kw",SUMPRODUCT($Q$228:$Q$383,$U$228:$U$383,AH228:AH383),SUMPRODUCT($G$228:$G$383,AH228:AH383))</f>
        <v>0</v>
      </c>
      <c r="AI401" s="288">
        <f t="shared" si="1146"/>
        <v>0</v>
      </c>
      <c r="AJ401" s="288">
        <f t="shared" si="1146"/>
        <v>0</v>
      </c>
      <c r="AK401" s="288">
        <f t="shared" si="1146"/>
        <v>0</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1159714</v>
      </c>
      <c r="AF402" s="288">
        <f>SUMPRODUCT($H$228:$H$383,AF228:AF383)</f>
        <v>247294.00599999999</v>
      </c>
      <c r="AG402" s="288">
        <f>IF(AG226="kw",SUMPRODUCT($Q$228:$Q$383,$V$228:$V$383,AG228:AG383),SUMPRODUCT($H$228:$H$383,AG228:AG383))</f>
        <v>1503.7439999999999</v>
      </c>
      <c r="AH402" s="288">
        <f t="shared" ref="AH402:AR402" si="1147">IF(AH226="kw",SUMPRODUCT($Q$228:$Q$383,$V$228:$V$383,AH228:AH383),SUMPRODUCT($H$228:$H$383,AH228:AH383))</f>
        <v>0</v>
      </c>
      <c r="AI402" s="288">
        <f t="shared" si="1147"/>
        <v>0</v>
      </c>
      <c r="AJ402" s="288">
        <f t="shared" si="1147"/>
        <v>0</v>
      </c>
      <c r="AK402" s="288">
        <f t="shared" si="1147"/>
        <v>0</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c r="B403" s="435" t="s">
        <v>842</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1159714</v>
      </c>
      <c r="AF403" s="288">
        <f>SUMPRODUCT($I$228:$I$383,AF228:AF383)</f>
        <v>213077.00599999999</v>
      </c>
      <c r="AG403" s="288">
        <f>IF(AG226="kw",SUMPRODUCT($Q$228:$Q$383,$W$228:$W$383,AG228:AG383),SUMPRODUCT($I$228:$I$383,AG228:AG383))</f>
        <v>1503.7439999999999</v>
      </c>
      <c r="AH403" s="288">
        <f t="shared" ref="AH403:AR403" si="1148">IF(AH226="kw",SUMPRODUCT($Q$228:$Q$383,$W$228:$W$383,AH228:AH383),SUMPRODUCT($I$228:$I$383,AH228:AH383))</f>
        <v>0</v>
      </c>
      <c r="AI403" s="288">
        <f t="shared" si="1148"/>
        <v>0</v>
      </c>
      <c r="AJ403" s="288">
        <f t="shared" si="1148"/>
        <v>0</v>
      </c>
      <c r="AK403" s="288">
        <f t="shared" si="1148"/>
        <v>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c r="B404" s="435" t="s">
        <v>852</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0</v>
      </c>
      <c r="AF404" s="288">
        <f>SUMPRODUCT($J$228:$J$383,AF228:AF383)</f>
        <v>0</v>
      </c>
      <c r="AG404" s="288">
        <f>IF(AG226="kw",SUMPRODUCT($Q$228:$Q$383,$X$228:$X$383,AG228:AG383),SUMPRODUCT($J$228:$J$383,AG228:AG383))</f>
        <v>0</v>
      </c>
      <c r="AH404" s="288">
        <f t="shared" ref="AH404:AR404" si="1149">IF(AH226="kw",SUMPRODUCT($Q$228:$Q$383,$X$228:$X$383,AH228:AH383),SUMPRODUCT($J$228:$J$383,AH228:AH383))</f>
        <v>0</v>
      </c>
      <c r="AI404" s="288">
        <f t="shared" si="1149"/>
        <v>0</v>
      </c>
      <c r="AJ404" s="288">
        <f t="shared" si="1149"/>
        <v>0</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c r="B405" s="435" t="s">
        <v>853</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0</v>
      </c>
      <c r="AF405" s="288">
        <f>SUMPRODUCT($K$228:$K$383,AF228:AF383)</f>
        <v>0</v>
      </c>
      <c r="AG405" s="288">
        <f>IF(AG226="kw",SUMPRODUCT($Q$228:$Q$383,$Y$228:$Y$383,AG228:AG383),SUMPRODUCT($K$228:$K$383,AG228:AG383))</f>
        <v>0</v>
      </c>
      <c r="AH405" s="288">
        <f t="shared" ref="AH405:AR405" si="1150">IF(AH226="kw",SUMPRODUCT($Q$228:$Q$383,$Y$228:$Y$383,AH228:AH383),SUMPRODUCT($K$228:$K$383,AH228:AH383))</f>
        <v>0</v>
      </c>
      <c r="AI405" s="288">
        <f t="shared" si="1150"/>
        <v>0</v>
      </c>
      <c r="AJ405" s="288">
        <f t="shared" si="1150"/>
        <v>0</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c r="B406" s="435" t="s">
        <v>854</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0</v>
      </c>
      <c r="AF406" s="288">
        <f>SUMPRODUCT($L$228:$L$383,AF228:AF383)</f>
        <v>0</v>
      </c>
      <c r="AG406" s="288">
        <f>IF(AG226="kw",SUMPRODUCT($Q$228:$Q$383,$Z$228:$Z$383,AG228:AG383),SUMPRODUCT($L$228:$L$383,AG228:AG383))</f>
        <v>0</v>
      </c>
      <c r="AH406" s="288">
        <f t="shared" ref="AH406:AR406" si="1151">IF(AH226="kw",SUMPRODUCT($Q$228:$Q$383,$Z$228:$Z$383,AH228:AH383),SUMPRODUCT($L$228:$L$383,AH228:AH383))</f>
        <v>0</v>
      </c>
      <c r="AI406" s="288">
        <f t="shared" si="1151"/>
        <v>0</v>
      </c>
      <c r="AJ406" s="288">
        <f t="shared" si="1151"/>
        <v>0</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c r="B407" s="435" t="s">
        <v>855</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0</v>
      </c>
      <c r="AF407" s="288">
        <f>SUMPRODUCT($M$228:$M$383,AF228:AF383)</f>
        <v>0</v>
      </c>
      <c r="AG407" s="288">
        <f>IF(AG226="kw",SUMPRODUCT($Q$228:$Q$383,$AA$228:$AA$383,AG228:AG383),SUMPRODUCT($M$228:$M$383,AG228:AG383))</f>
        <v>0</v>
      </c>
      <c r="AH407" s="288">
        <f t="shared" ref="AH407:AR407" si="1152">IF(AH226="kw",SUMPRODUCT($Q$228:$Q$383,$AA$228:$AA$383,AH228:AH383),SUMPRODUCT($M$228:$M$383,AH228:AH383))</f>
        <v>0</v>
      </c>
      <c r="AI407" s="288">
        <f t="shared" si="1152"/>
        <v>0</v>
      </c>
      <c r="AJ407" s="288">
        <f t="shared" si="1152"/>
        <v>0</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c r="B408" s="435" t="s">
        <v>856</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c r="B409" s="436" t="s">
        <v>857</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578</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290</v>
      </c>
      <c r="C413" s="278"/>
      <c r="D413" s="579" t="s">
        <v>523</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19" t="s">
        <v>211</v>
      </c>
      <c r="C414" s="921" t="s">
        <v>33</v>
      </c>
      <c r="D414" s="281" t="s">
        <v>421</v>
      </c>
      <c r="E414" s="925" t="s">
        <v>209</v>
      </c>
      <c r="F414" s="926"/>
      <c r="G414" s="926"/>
      <c r="H414" s="926"/>
      <c r="I414" s="926"/>
      <c r="J414" s="926"/>
      <c r="K414" s="926"/>
      <c r="L414" s="926"/>
      <c r="M414" s="926"/>
      <c r="N414" s="926"/>
      <c r="O414" s="926"/>
      <c r="P414" s="927"/>
      <c r="Q414" s="923" t="s">
        <v>213</v>
      </c>
      <c r="R414" s="281" t="s">
        <v>422</v>
      </c>
      <c r="S414" s="916" t="s">
        <v>212</v>
      </c>
      <c r="T414" s="917"/>
      <c r="U414" s="917"/>
      <c r="V414" s="917"/>
      <c r="W414" s="917"/>
      <c r="X414" s="917"/>
      <c r="Y414" s="917"/>
      <c r="Z414" s="917"/>
      <c r="AA414" s="917"/>
      <c r="AB414" s="917"/>
      <c r="AC414" s="917"/>
      <c r="AD414" s="928"/>
      <c r="AE414" s="916" t="s">
        <v>242</v>
      </c>
      <c r="AF414" s="917"/>
      <c r="AG414" s="917"/>
      <c r="AH414" s="917"/>
      <c r="AI414" s="917"/>
      <c r="AJ414" s="917"/>
      <c r="AK414" s="917"/>
      <c r="AL414" s="917"/>
      <c r="AM414" s="917"/>
      <c r="AN414" s="917"/>
      <c r="AO414" s="917"/>
      <c r="AP414" s="917"/>
      <c r="AQ414" s="917"/>
      <c r="AR414" s="917"/>
      <c r="AS414" s="918"/>
    </row>
    <row r="415" spans="1:45" ht="61.5" customHeight="1">
      <c r="B415" s="920"/>
      <c r="C415" s="922"/>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24"/>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 50 - 4,999 kW</v>
      </c>
      <c r="AH415" s="282" t="str">
        <f>'1.  LRAMVA Summary'!$G$53</f>
        <v/>
      </c>
      <c r="AI415" s="282" t="str">
        <f>'1.  LRAMVA Summary'!$H$53</f>
        <v/>
      </c>
      <c r="AJ415" s="282" t="str">
        <f>'1.  LRAMVA Summary'!$I$53</f>
        <v/>
      </c>
      <c r="AK415" s="282" t="str">
        <f>'1.  LRAMVA Summary'!$J$53</f>
        <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501</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f>'1.  LRAMVA Summary'!$G$54</f>
        <v>0</v>
      </c>
      <c r="AI416" s="288">
        <f>'1.  LRAMVA Summary'!$H$54</f>
        <v>0</v>
      </c>
      <c r="AJ416" s="288">
        <f>'1.  LRAMVA Summary'!$I$54</f>
        <v>0</v>
      </c>
      <c r="AK416" s="288">
        <f>'1.  LRAMVA Summary'!$J$54</f>
        <v>0</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outlineLevel="1">
      <c r="A417" s="521"/>
      <c r="B417" s="493" t="s">
        <v>494</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outlineLevel="1">
      <c r="A419" s="521"/>
      <c r="B419" s="427" t="s">
        <v>307</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75" outlineLevel="1">
      <c r="A420" s="521"/>
      <c r="B420" s="514"/>
      <c r="C420" s="296"/>
      <c r="D420" s="296"/>
      <c r="E420" s="296"/>
      <c r="F420" s="296"/>
      <c r="G420" s="296"/>
      <c r="H420" s="296"/>
      <c r="I420" s="296"/>
      <c r="J420" s="748"/>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outlineLevel="1">
      <c r="A422" s="521"/>
      <c r="B422" s="427" t="s">
        <v>307</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75"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outlineLevel="1">
      <c r="A425" s="521"/>
      <c r="B425" s="427" t="s">
        <v>307</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outlineLevel="1">
      <c r="A427" s="521">
        <v>4</v>
      </c>
      <c r="B427" s="509" t="s">
        <v>653</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outlineLevel="1">
      <c r="A428" s="521"/>
      <c r="B428" s="427" t="s">
        <v>307</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outlineLevel="1">
      <c r="A431" s="521"/>
      <c r="B431" s="427" t="s">
        <v>307</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outlineLevel="1">
      <c r="A433" s="521"/>
      <c r="B433" s="503" t="s">
        <v>495</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outlineLevel="1">
      <c r="A435" s="521"/>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outlineLevel="1">
      <c r="A438" s="521"/>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outlineLevel="1">
      <c r="A441" s="521"/>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outlineLevel="1">
      <c r="A444" s="521"/>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outlineLevel="1">
      <c r="A447" s="521"/>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outlineLevel="1">
      <c r="A454" s="521"/>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outlineLevel="1">
      <c r="A457" s="521"/>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75" outlineLevel="1">
      <c r="A463" s="521"/>
      <c r="B463" s="493" t="s">
        <v>487</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outlineLevel="1">
      <c r="A464" s="521">
        <v>15</v>
      </c>
      <c r="B464" s="427" t="s">
        <v>492</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outlineLevel="1">
      <c r="A465" s="521"/>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outlineLevel="1">
      <c r="A467" s="521">
        <v>16</v>
      </c>
      <c r="B467" s="518" t="s">
        <v>488</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outlineLevel="1">
      <c r="A468" s="521"/>
      <c r="B468" s="518"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outlineLevel="1">
      <c r="A470" s="521"/>
      <c r="B470" s="519" t="s">
        <v>493</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outlineLevel="1">
      <c r="A472" s="521"/>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outlineLevel="1">
      <c r="A475" s="521"/>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outlineLevel="1">
      <c r="A478" s="521"/>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outlineLevel="1">
      <c r="A481" s="521"/>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75"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outlineLevel="1">
      <c r="A483" s="521"/>
      <c r="B483" s="513" t="s">
        <v>500</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outlineLevel="1">
      <c r="A484" s="521"/>
      <c r="B484" s="493" t="s">
        <v>496</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outlineLevel="1">
      <c r="A485" s="521">
        <v>21</v>
      </c>
      <c r="B485" s="424" t="s">
        <v>113</v>
      </c>
      <c r="C485" s="288" t="s">
        <v>25</v>
      </c>
      <c r="D485" s="292">
        <v>884204</v>
      </c>
      <c r="E485" s="292">
        <v>711281</v>
      </c>
      <c r="F485" s="292">
        <v>711281</v>
      </c>
      <c r="G485" s="292">
        <v>711281</v>
      </c>
      <c r="H485" s="292">
        <v>711281</v>
      </c>
      <c r="I485" s="292"/>
      <c r="J485" s="292"/>
      <c r="K485" s="292"/>
      <c r="L485" s="292"/>
      <c r="M485" s="292"/>
      <c r="N485" s="292"/>
      <c r="O485" s="292"/>
      <c r="P485" s="292"/>
      <c r="Q485" s="288"/>
      <c r="R485" s="292">
        <v>61</v>
      </c>
      <c r="S485" s="292">
        <v>50</v>
      </c>
      <c r="T485" s="292">
        <v>50</v>
      </c>
      <c r="U485" s="292">
        <v>50</v>
      </c>
      <c r="V485" s="292">
        <v>50</v>
      </c>
      <c r="W485" s="292"/>
      <c r="X485" s="292"/>
      <c r="Y485" s="292"/>
      <c r="Z485" s="292"/>
      <c r="AA485" s="292"/>
      <c r="AB485" s="292"/>
      <c r="AC485" s="292"/>
      <c r="AD485" s="292"/>
      <c r="AE485" s="406">
        <v>1</v>
      </c>
      <c r="AF485" s="406"/>
      <c r="AG485" s="406"/>
      <c r="AH485" s="406"/>
      <c r="AI485" s="406"/>
      <c r="AJ485" s="406"/>
      <c r="AK485" s="406"/>
      <c r="AL485" s="406"/>
      <c r="AM485" s="406"/>
      <c r="AN485" s="406"/>
      <c r="AO485" s="406"/>
      <c r="AP485" s="406"/>
      <c r="AQ485" s="406"/>
      <c r="AR485" s="406"/>
      <c r="AS485" s="293">
        <f>SUM(AE485:AR485)</f>
        <v>1</v>
      </c>
    </row>
    <row r="486" spans="1:45" outlineLevel="1">
      <c r="A486" s="521"/>
      <c r="B486" s="427" t="s">
        <v>307</v>
      </c>
      <c r="C486" s="288" t="s">
        <v>163</v>
      </c>
      <c r="D486" s="292">
        <v>1196</v>
      </c>
      <c r="E486" s="292">
        <v>1186.432</v>
      </c>
      <c r="F486" s="292">
        <v>1186.432</v>
      </c>
      <c r="G486" s="292">
        <v>1186</v>
      </c>
      <c r="H486" s="292">
        <v>1186.432</v>
      </c>
      <c r="I486" s="292"/>
      <c r="J486" s="292"/>
      <c r="K486" s="292"/>
      <c r="L486" s="292"/>
      <c r="M486" s="292"/>
      <c r="N486" s="292"/>
      <c r="O486" s="292"/>
      <c r="P486" s="292"/>
      <c r="Q486" s="288"/>
      <c r="R486" s="292">
        <v>0</v>
      </c>
      <c r="S486" s="292">
        <v>0</v>
      </c>
      <c r="T486" s="292">
        <v>0</v>
      </c>
      <c r="U486" s="292">
        <v>0</v>
      </c>
      <c r="V486" s="292">
        <v>0</v>
      </c>
      <c r="W486" s="292"/>
      <c r="X486" s="292"/>
      <c r="Y486" s="292"/>
      <c r="Z486" s="292"/>
      <c r="AA486" s="292"/>
      <c r="AB486" s="292"/>
      <c r="AC486" s="292"/>
      <c r="AD486" s="292"/>
      <c r="AE486" s="407">
        <f>AE485</f>
        <v>1</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outlineLevel="1">
      <c r="A488" s="521">
        <v>22</v>
      </c>
      <c r="B488" s="424" t="s">
        <v>114</v>
      </c>
      <c r="C488" s="288" t="s">
        <v>25</v>
      </c>
      <c r="D488" s="292">
        <v>221547</v>
      </c>
      <c r="E488" s="292">
        <v>221547</v>
      </c>
      <c r="F488" s="292">
        <v>221547</v>
      </c>
      <c r="G488" s="292">
        <v>221547</v>
      </c>
      <c r="H488" s="292">
        <v>221547</v>
      </c>
      <c r="I488" s="292"/>
      <c r="J488" s="292"/>
      <c r="K488" s="292"/>
      <c r="L488" s="292"/>
      <c r="M488" s="292"/>
      <c r="N488" s="292"/>
      <c r="O488" s="292"/>
      <c r="P488" s="292"/>
      <c r="Q488" s="288"/>
      <c r="R488" s="292">
        <v>65</v>
      </c>
      <c r="S488" s="292">
        <v>65</v>
      </c>
      <c r="T488" s="292">
        <v>65</v>
      </c>
      <c r="U488" s="292">
        <v>65</v>
      </c>
      <c r="V488" s="292">
        <v>65</v>
      </c>
      <c r="W488" s="292"/>
      <c r="X488" s="292"/>
      <c r="Y488" s="292"/>
      <c r="Z488" s="292"/>
      <c r="AA488" s="292"/>
      <c r="AB488" s="292"/>
      <c r="AC488" s="292"/>
      <c r="AD488" s="292"/>
      <c r="AE488" s="406">
        <v>1</v>
      </c>
      <c r="AF488" s="406"/>
      <c r="AG488" s="406"/>
      <c r="AH488" s="406"/>
      <c r="AI488" s="406"/>
      <c r="AJ488" s="406"/>
      <c r="AK488" s="406"/>
      <c r="AL488" s="406"/>
      <c r="AM488" s="406"/>
      <c r="AN488" s="406"/>
      <c r="AO488" s="406"/>
      <c r="AP488" s="406"/>
      <c r="AQ488" s="406"/>
      <c r="AR488" s="406"/>
      <c r="AS488" s="293">
        <f>SUM(AE488:AR488)</f>
        <v>1</v>
      </c>
    </row>
    <row r="489" spans="1:45" outlineLevel="1">
      <c r="A489" s="521"/>
      <c r="B489" s="427" t="s">
        <v>307</v>
      </c>
      <c r="C489" s="288" t="s">
        <v>163</v>
      </c>
      <c r="D489" s="292">
        <v>22900</v>
      </c>
      <c r="E489" s="292">
        <v>22900</v>
      </c>
      <c r="F489" s="292">
        <v>22900</v>
      </c>
      <c r="G489" s="292">
        <v>22900</v>
      </c>
      <c r="H489" s="292">
        <v>22900</v>
      </c>
      <c r="I489" s="292"/>
      <c r="J489" s="292"/>
      <c r="K489" s="292"/>
      <c r="L489" s="292"/>
      <c r="M489" s="292"/>
      <c r="N489" s="292"/>
      <c r="O489" s="292"/>
      <c r="P489" s="292"/>
      <c r="Q489" s="288"/>
      <c r="R489" s="292">
        <v>0</v>
      </c>
      <c r="S489" s="292">
        <v>0</v>
      </c>
      <c r="T489" s="292">
        <v>0</v>
      </c>
      <c r="U489" s="292">
        <v>0</v>
      </c>
      <c r="V489" s="292">
        <v>0</v>
      </c>
      <c r="W489" s="292"/>
      <c r="X489" s="292"/>
      <c r="Y489" s="292"/>
      <c r="Z489" s="292"/>
      <c r="AA489" s="292"/>
      <c r="AB489" s="292"/>
      <c r="AC489" s="292"/>
      <c r="AD489" s="292"/>
      <c r="AE489" s="407">
        <f>AE488</f>
        <v>1</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outlineLevel="1">
      <c r="A491" s="521">
        <v>23</v>
      </c>
      <c r="B491" s="424" t="s">
        <v>115</v>
      </c>
      <c r="C491" s="288" t="s">
        <v>25</v>
      </c>
      <c r="D491" s="292"/>
      <c r="E491" s="292"/>
      <c r="F491" s="292"/>
      <c r="G491" s="292"/>
      <c r="H491" s="292"/>
      <c r="I491" s="292"/>
      <c r="J491" s="292"/>
      <c r="K491" s="292"/>
      <c r="L491" s="292"/>
      <c r="M491" s="292"/>
      <c r="N491" s="292"/>
      <c r="O491" s="292"/>
      <c r="P491" s="292"/>
      <c r="Q491" s="288"/>
      <c r="R491" s="292"/>
      <c r="S491" s="292"/>
      <c r="T491" s="292"/>
      <c r="U491" s="292"/>
      <c r="V491" s="292"/>
      <c r="W491" s="292"/>
      <c r="X491" s="292"/>
      <c r="Y491" s="292"/>
      <c r="Z491" s="292"/>
      <c r="AA491" s="292"/>
      <c r="AB491" s="292"/>
      <c r="AC491" s="292"/>
      <c r="AD491" s="292"/>
      <c r="AE491" s="406"/>
      <c r="AF491" s="406"/>
      <c r="AG491" s="406"/>
      <c r="AH491" s="406"/>
      <c r="AI491" s="406"/>
      <c r="AJ491" s="406"/>
      <c r="AK491" s="406"/>
      <c r="AL491" s="406"/>
      <c r="AM491" s="406"/>
      <c r="AN491" s="406"/>
      <c r="AO491" s="406"/>
      <c r="AP491" s="406"/>
      <c r="AQ491" s="406"/>
      <c r="AR491" s="406"/>
      <c r="AS491" s="293">
        <f>SUM(AE491:AR491)</f>
        <v>0</v>
      </c>
    </row>
    <row r="492" spans="1:45" outlineLevel="1">
      <c r="A492" s="521"/>
      <c r="B492" s="427" t="s">
        <v>307</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0</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outlineLevel="1">
      <c r="A493" s="521"/>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outlineLevel="1">
      <c r="A494" s="521">
        <v>24</v>
      </c>
      <c r="B494" s="424" t="s">
        <v>116</v>
      </c>
      <c r="C494" s="288" t="s">
        <v>25</v>
      </c>
      <c r="D494" s="292"/>
      <c r="E494" s="292"/>
      <c r="F494" s="292"/>
      <c r="G494" s="292"/>
      <c r="H494" s="292"/>
      <c r="I494" s="292"/>
      <c r="J494" s="292"/>
      <c r="K494" s="292"/>
      <c r="L494" s="292"/>
      <c r="M494" s="292"/>
      <c r="N494" s="292"/>
      <c r="O494" s="292"/>
      <c r="P494" s="292"/>
      <c r="Q494" s="288"/>
      <c r="R494" s="292"/>
      <c r="S494" s="292"/>
      <c r="T494" s="292"/>
      <c r="U494" s="292"/>
      <c r="V494" s="292"/>
      <c r="W494" s="292"/>
      <c r="X494" s="292"/>
      <c r="Y494" s="292"/>
      <c r="Z494" s="292"/>
      <c r="AA494" s="292"/>
      <c r="AB494" s="292"/>
      <c r="AC494" s="292"/>
      <c r="AD494" s="292"/>
      <c r="AE494" s="406"/>
      <c r="AF494" s="406"/>
      <c r="AG494" s="406"/>
      <c r="AH494" s="406"/>
      <c r="AI494" s="406"/>
      <c r="AJ494" s="406"/>
      <c r="AK494" s="406"/>
      <c r="AL494" s="406"/>
      <c r="AM494" s="406"/>
      <c r="AN494" s="406"/>
      <c r="AO494" s="406"/>
      <c r="AP494" s="406"/>
      <c r="AQ494" s="406"/>
      <c r="AR494" s="406"/>
      <c r="AS494" s="293">
        <f>SUM(AE494:AR494)</f>
        <v>0</v>
      </c>
    </row>
    <row r="495" spans="1:45" outlineLevel="1">
      <c r="A495" s="521"/>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0</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outlineLevel="1">
      <c r="A497" s="521"/>
      <c r="B497" s="493" t="s">
        <v>497</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outlineLevel="1">
      <c r="A498" s="521">
        <v>25</v>
      </c>
      <c r="B498" s="424" t="s">
        <v>117</v>
      </c>
      <c r="C498" s="288" t="s">
        <v>25</v>
      </c>
      <c r="D498" s="292">
        <v>65334</v>
      </c>
      <c r="E498" s="292">
        <v>65334</v>
      </c>
      <c r="F498" s="292">
        <v>65334</v>
      </c>
      <c r="G498" s="292">
        <v>65334</v>
      </c>
      <c r="H498" s="292">
        <v>65334</v>
      </c>
      <c r="I498" s="292"/>
      <c r="J498" s="292"/>
      <c r="K498" s="292"/>
      <c r="L498" s="292"/>
      <c r="M498" s="292"/>
      <c r="N498" s="292"/>
      <c r="O498" s="292"/>
      <c r="P498" s="292"/>
      <c r="Q498" s="292">
        <v>12</v>
      </c>
      <c r="R498" s="292">
        <v>3</v>
      </c>
      <c r="S498" s="292">
        <v>3</v>
      </c>
      <c r="T498" s="292">
        <v>3</v>
      </c>
      <c r="U498" s="292">
        <v>3</v>
      </c>
      <c r="V498" s="292">
        <v>3</v>
      </c>
      <c r="W498" s="292"/>
      <c r="X498" s="292"/>
      <c r="Y498" s="292"/>
      <c r="Z498" s="292"/>
      <c r="AA498" s="292"/>
      <c r="AB498" s="292"/>
      <c r="AC498" s="292"/>
      <c r="AD498" s="292"/>
      <c r="AE498" s="422"/>
      <c r="AF498" s="406"/>
      <c r="AG498" s="406">
        <v>1</v>
      </c>
      <c r="AH498" s="406"/>
      <c r="AI498" s="406"/>
      <c r="AJ498" s="406"/>
      <c r="AK498" s="406"/>
      <c r="AL498" s="411"/>
      <c r="AM498" s="411"/>
      <c r="AN498" s="411"/>
      <c r="AO498" s="411"/>
      <c r="AP498" s="411"/>
      <c r="AQ498" s="411"/>
      <c r="AR498" s="411"/>
      <c r="AS498" s="293">
        <f>SUM(AE498:AR498)</f>
        <v>1</v>
      </c>
    </row>
    <row r="499" spans="1:45" outlineLevel="1">
      <c r="A499" s="521"/>
      <c r="B499" s="427" t="s">
        <v>307</v>
      </c>
      <c r="C499" s="288" t="s">
        <v>163</v>
      </c>
      <c r="D499" s="292"/>
      <c r="E499" s="292"/>
      <c r="F499" s="292"/>
      <c r="G499" s="292"/>
      <c r="H499" s="292"/>
      <c r="I499" s="292"/>
      <c r="J499" s="292"/>
      <c r="K499" s="292"/>
      <c r="L499" s="292"/>
      <c r="M499" s="292"/>
      <c r="N499" s="292"/>
      <c r="O499" s="292"/>
      <c r="P499" s="292"/>
      <c r="Q499" s="292">
        <f>Q498</f>
        <v>12</v>
      </c>
      <c r="R499" s="292"/>
      <c r="S499" s="292"/>
      <c r="T499" s="292"/>
      <c r="U499" s="292"/>
      <c r="V499" s="292"/>
      <c r="W499" s="292"/>
      <c r="X499" s="292"/>
      <c r="Y499" s="292"/>
      <c r="Z499" s="292"/>
      <c r="AA499" s="292"/>
      <c r="AB499" s="292"/>
      <c r="AC499" s="292"/>
      <c r="AD499" s="292"/>
      <c r="AE499" s="407">
        <f>AE498</f>
        <v>0</v>
      </c>
      <c r="AF499" s="407">
        <f t="shared" ref="AF499" si="1395">AF498</f>
        <v>0</v>
      </c>
      <c r="AG499" s="407">
        <f t="shared" ref="AG499" si="1396">AG498</f>
        <v>1</v>
      </c>
      <c r="AH499" s="407">
        <f t="shared" ref="AH499" si="1397">AH498</f>
        <v>0</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outlineLevel="1">
      <c r="A500" s="521"/>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outlineLevel="1">
      <c r="A501" s="521">
        <v>26</v>
      </c>
      <c r="B501" s="424" t="s">
        <v>118</v>
      </c>
      <c r="C501" s="288" t="s">
        <v>25</v>
      </c>
      <c r="D501" s="292">
        <v>351527</v>
      </c>
      <c r="E501" s="292">
        <v>356983</v>
      </c>
      <c r="F501" s="292">
        <v>356983</v>
      </c>
      <c r="G501" s="292">
        <v>356983</v>
      </c>
      <c r="H501" s="292">
        <v>356983</v>
      </c>
      <c r="I501" s="292"/>
      <c r="J501" s="292"/>
      <c r="K501" s="292"/>
      <c r="L501" s="292"/>
      <c r="M501" s="292"/>
      <c r="N501" s="292"/>
      <c r="O501" s="292"/>
      <c r="P501" s="292"/>
      <c r="Q501" s="292">
        <v>12</v>
      </c>
      <c r="R501" s="292">
        <v>47</v>
      </c>
      <c r="S501" s="292">
        <v>48</v>
      </c>
      <c r="T501" s="292">
        <v>48</v>
      </c>
      <c r="U501" s="292">
        <v>48</v>
      </c>
      <c r="V501" s="292">
        <v>48</v>
      </c>
      <c r="W501" s="292"/>
      <c r="X501" s="292"/>
      <c r="Y501" s="292"/>
      <c r="Z501" s="292"/>
      <c r="AA501" s="292"/>
      <c r="AB501" s="292"/>
      <c r="AC501" s="292"/>
      <c r="AD501" s="292"/>
      <c r="AE501" s="422"/>
      <c r="AF501" s="406">
        <v>0.2077</v>
      </c>
      <c r="AG501" s="406">
        <v>0.7923</v>
      </c>
      <c r="AH501" s="406"/>
      <c r="AI501" s="406"/>
      <c r="AJ501" s="406"/>
      <c r="AK501" s="406"/>
      <c r="AL501" s="411"/>
      <c r="AM501" s="411"/>
      <c r="AN501" s="411"/>
      <c r="AO501" s="411"/>
      <c r="AP501" s="411"/>
      <c r="AQ501" s="411"/>
      <c r="AR501" s="411"/>
      <c r="AS501" s="293">
        <f>SUM(AE501:AR501)</f>
        <v>1</v>
      </c>
    </row>
    <row r="502" spans="1:45" outlineLevel="1">
      <c r="A502" s="521"/>
      <c r="B502" s="427" t="s">
        <v>307</v>
      </c>
      <c r="C502" s="288" t="s">
        <v>163</v>
      </c>
      <c r="D502" s="292">
        <v>49447</v>
      </c>
      <c r="E502" s="292">
        <v>49447</v>
      </c>
      <c r="F502" s="292">
        <v>49202</v>
      </c>
      <c r="G502" s="292">
        <v>49202</v>
      </c>
      <c r="H502" s="292">
        <v>49199.764999999999</v>
      </c>
      <c r="I502" s="292"/>
      <c r="J502" s="292"/>
      <c r="K502" s="292"/>
      <c r="L502" s="292"/>
      <c r="M502" s="292"/>
      <c r="N502" s="292"/>
      <c r="O502" s="292"/>
      <c r="P502" s="292"/>
      <c r="Q502" s="292">
        <f>Q501</f>
        <v>12</v>
      </c>
      <c r="R502" s="292">
        <v>5.3634256478565625</v>
      </c>
      <c r="S502" s="292">
        <v>5.398621602974143</v>
      </c>
      <c r="T502" s="292">
        <v>5.3363053657984958</v>
      </c>
      <c r="U502" s="292">
        <v>5.3363053657984958</v>
      </c>
      <c r="V502" s="292">
        <v>5.336062964219443</v>
      </c>
      <c r="W502" s="292"/>
      <c r="X502" s="292"/>
      <c r="Y502" s="292"/>
      <c r="Z502" s="292"/>
      <c r="AA502" s="292"/>
      <c r="AB502" s="292"/>
      <c r="AC502" s="292"/>
      <c r="AD502" s="292"/>
      <c r="AE502" s="407">
        <f>AE501</f>
        <v>0</v>
      </c>
      <c r="AF502" s="407">
        <f t="shared" ref="AF502" si="1408">AF501</f>
        <v>0.2077</v>
      </c>
      <c r="AG502" s="407">
        <f t="shared" ref="AG502" si="1409">AG501</f>
        <v>0.7923</v>
      </c>
      <c r="AH502" s="407">
        <f t="shared" ref="AH502" si="1410">AH501</f>
        <v>0</v>
      </c>
      <c r="AI502" s="407">
        <f t="shared" ref="AI502" si="1411">AI501</f>
        <v>0</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outlineLevel="1">
      <c r="A504" s="521">
        <v>27</v>
      </c>
      <c r="B504" s="424" t="s">
        <v>119</v>
      </c>
      <c r="C504" s="288" t="s">
        <v>25</v>
      </c>
      <c r="D504" s="292">
        <v>174987</v>
      </c>
      <c r="E504" s="292">
        <v>174987</v>
      </c>
      <c r="F504" s="292">
        <v>174309</v>
      </c>
      <c r="G504" s="292">
        <v>170349</v>
      </c>
      <c r="H504" s="292">
        <v>170349</v>
      </c>
      <c r="I504" s="292"/>
      <c r="J504" s="292"/>
      <c r="K504" s="292"/>
      <c r="L504" s="292"/>
      <c r="M504" s="292"/>
      <c r="N504" s="292"/>
      <c r="O504" s="292"/>
      <c r="P504" s="292"/>
      <c r="Q504" s="292">
        <v>12</v>
      </c>
      <c r="R504" s="292">
        <v>33</v>
      </c>
      <c r="S504" s="292">
        <v>33</v>
      </c>
      <c r="T504" s="292">
        <v>33</v>
      </c>
      <c r="U504" s="292">
        <v>33</v>
      </c>
      <c r="V504" s="292">
        <v>33</v>
      </c>
      <c r="W504" s="292"/>
      <c r="X504" s="292"/>
      <c r="Y504" s="292"/>
      <c r="Z504" s="292"/>
      <c r="AA504" s="292"/>
      <c r="AB504" s="292"/>
      <c r="AC504" s="292"/>
      <c r="AD504" s="292"/>
      <c r="AE504" s="422"/>
      <c r="AF504" s="406">
        <v>1</v>
      </c>
      <c r="AG504" s="406"/>
      <c r="AH504" s="406"/>
      <c r="AI504" s="406"/>
      <c r="AJ504" s="406"/>
      <c r="AK504" s="406"/>
      <c r="AL504" s="411"/>
      <c r="AM504" s="411"/>
      <c r="AN504" s="411"/>
      <c r="AO504" s="411"/>
      <c r="AP504" s="411"/>
      <c r="AQ504" s="411"/>
      <c r="AR504" s="411"/>
      <c r="AS504" s="293">
        <f>SUM(AE504:AR504)</f>
        <v>1</v>
      </c>
    </row>
    <row r="505" spans="1:45" outlineLevel="1">
      <c r="A505" s="521"/>
      <c r="B505" s="427" t="s">
        <v>307</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407">
        <f>AE504</f>
        <v>0</v>
      </c>
      <c r="AF505" s="407">
        <f t="shared" ref="AF505" si="1421">AF504</f>
        <v>1</v>
      </c>
      <c r="AG505" s="407">
        <f t="shared" ref="AG505" si="1422">AG504</f>
        <v>0</v>
      </c>
      <c r="AH505" s="407">
        <f t="shared" ref="AH505" si="1423">AH504</f>
        <v>0</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outlineLevel="1">
      <c r="A507" s="521">
        <v>28</v>
      </c>
      <c r="B507" s="424" t="s">
        <v>120</v>
      </c>
      <c r="C507" s="288" t="s">
        <v>25</v>
      </c>
      <c r="D507" s="292"/>
      <c r="E507" s="292"/>
      <c r="F507" s="292"/>
      <c r="G507" s="292"/>
      <c r="H507" s="292"/>
      <c r="I507" s="292"/>
      <c r="J507" s="292"/>
      <c r="K507" s="292"/>
      <c r="L507" s="292"/>
      <c r="M507" s="292"/>
      <c r="N507" s="292"/>
      <c r="O507" s="292"/>
      <c r="P507" s="292"/>
      <c r="Q507" s="292">
        <v>12</v>
      </c>
      <c r="R507" s="292"/>
      <c r="S507" s="292"/>
      <c r="T507" s="292"/>
      <c r="U507" s="292"/>
      <c r="V507" s="292"/>
      <c r="W507" s="292"/>
      <c r="X507" s="292"/>
      <c r="Y507" s="292"/>
      <c r="Z507" s="292"/>
      <c r="AA507" s="292"/>
      <c r="AB507" s="292"/>
      <c r="AC507" s="292"/>
      <c r="AD507" s="292"/>
      <c r="AE507" s="422"/>
      <c r="AF507" s="406"/>
      <c r="AG507" s="406"/>
      <c r="AH507" s="406"/>
      <c r="AI507" s="406"/>
      <c r="AJ507" s="406"/>
      <c r="AK507" s="406"/>
      <c r="AL507" s="411"/>
      <c r="AM507" s="411"/>
      <c r="AN507" s="411"/>
      <c r="AO507" s="411"/>
      <c r="AP507" s="411"/>
      <c r="AQ507" s="411"/>
      <c r="AR507" s="411"/>
      <c r="AS507" s="293">
        <f>SUM(AE507:AR507)</f>
        <v>0</v>
      </c>
    </row>
    <row r="508" spans="1:45" outlineLevel="1">
      <c r="A508" s="521"/>
      <c r="B508" s="427" t="s">
        <v>307</v>
      </c>
      <c r="C508" s="288" t="s">
        <v>163</v>
      </c>
      <c r="D508" s="292"/>
      <c r="E508" s="292"/>
      <c r="F508" s="292"/>
      <c r="G508" s="292"/>
      <c r="H508" s="292"/>
      <c r="I508" s="292"/>
      <c r="J508" s="292"/>
      <c r="K508" s="292"/>
      <c r="L508" s="292"/>
      <c r="M508" s="292"/>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f t="shared" ref="AF508" si="1434">AF507</f>
        <v>0</v>
      </c>
      <c r="AG508" s="407">
        <f t="shared" ref="AG508" si="1435">AG507</f>
        <v>0</v>
      </c>
      <c r="AH508" s="407">
        <f t="shared" ref="AH508" si="1436">AH507</f>
        <v>0</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outlineLevel="1">
      <c r="A511" s="521"/>
      <c r="B511" s="427" t="s">
        <v>307</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outlineLevel="1">
      <c r="A514" s="521"/>
      <c r="B514" s="427" t="s">
        <v>307</v>
      </c>
      <c r="C514" s="288" t="s">
        <v>163</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outlineLevel="1">
      <c r="A517" s="521"/>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outlineLevel="1">
      <c r="A519" s="521">
        <v>32</v>
      </c>
      <c r="B519" s="424" t="s">
        <v>124</v>
      </c>
      <c r="C519" s="288" t="s">
        <v>25</v>
      </c>
      <c r="D519" s="292">
        <v>4484</v>
      </c>
      <c r="E519" s="292">
        <v>4484</v>
      </c>
      <c r="F519" s="292">
        <v>4484</v>
      </c>
      <c r="G519" s="292">
        <v>4484</v>
      </c>
      <c r="H519" s="292">
        <v>4484</v>
      </c>
      <c r="I519" s="292"/>
      <c r="J519" s="292"/>
      <c r="K519" s="292"/>
      <c r="L519" s="292"/>
      <c r="M519" s="292"/>
      <c r="N519" s="292"/>
      <c r="O519" s="292"/>
      <c r="P519" s="292"/>
      <c r="Q519" s="292">
        <v>12</v>
      </c>
      <c r="R519" s="292">
        <v>0</v>
      </c>
      <c r="S519" s="292">
        <v>0</v>
      </c>
      <c r="T519" s="292">
        <v>0</v>
      </c>
      <c r="U519" s="292">
        <v>0</v>
      </c>
      <c r="V519" s="292">
        <v>0</v>
      </c>
      <c r="W519" s="292"/>
      <c r="X519" s="292"/>
      <c r="Y519" s="292"/>
      <c r="Z519" s="292"/>
      <c r="AA519" s="292"/>
      <c r="AB519" s="292"/>
      <c r="AC519" s="292"/>
      <c r="AD519" s="292"/>
      <c r="AE519" s="422"/>
      <c r="AF519" s="406"/>
      <c r="AG519" s="406">
        <v>1</v>
      </c>
      <c r="AH519" s="406"/>
      <c r="AI519" s="406"/>
      <c r="AJ519" s="406"/>
      <c r="AK519" s="406"/>
      <c r="AL519" s="411"/>
      <c r="AM519" s="411"/>
      <c r="AN519" s="411"/>
      <c r="AO519" s="411"/>
      <c r="AP519" s="411"/>
      <c r="AQ519" s="411"/>
      <c r="AR519" s="411"/>
      <c r="AS519" s="293">
        <f>SUM(AE519:AR519)</f>
        <v>1</v>
      </c>
    </row>
    <row r="520" spans="1:45" outlineLevel="1">
      <c r="A520" s="521"/>
      <c r="B520" s="427" t="s">
        <v>307</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86">AF519</f>
        <v>0</v>
      </c>
      <c r="AG520" s="407">
        <f t="shared" ref="AG520" si="1487">AG519</f>
        <v>1</v>
      </c>
      <c r="AH520" s="407">
        <f t="shared" ref="AH520" si="1488">AH519</f>
        <v>0</v>
      </c>
      <c r="AI520" s="407">
        <f t="shared" ref="AI520" si="1489">AI519</f>
        <v>0</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outlineLevel="1">
      <c r="A522" s="521"/>
      <c r="B522" s="493" t="s">
        <v>498</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outlineLevel="1">
      <c r="A524" s="521"/>
      <c r="B524" s="427" t="s">
        <v>307</v>
      </c>
      <c r="C524" s="288" t="s">
        <v>163</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outlineLevel="1">
      <c r="A527" s="521"/>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outlineLevel="1">
      <c r="A529" s="521">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outlineLevel="1">
      <c r="A530" s="521"/>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25">AF529</f>
        <v>0</v>
      </c>
      <c r="AG530" s="407">
        <f t="shared" ref="AG530" si="1526">AG529</f>
        <v>0</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outlineLevel="1">
      <c r="A532" s="521"/>
      <c r="B532" s="493" t="s">
        <v>499</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outlineLevel="1">
      <c r="A533" s="521">
        <v>36</v>
      </c>
      <c r="B533" s="861" t="s">
        <v>1062</v>
      </c>
      <c r="C533" s="288" t="s">
        <v>25</v>
      </c>
      <c r="D533" s="292">
        <v>802984</v>
      </c>
      <c r="E533" s="292">
        <v>581512</v>
      </c>
      <c r="F533" s="292">
        <v>581512</v>
      </c>
      <c r="G533" s="292">
        <v>581512</v>
      </c>
      <c r="H533" s="292">
        <v>581512</v>
      </c>
      <c r="I533" s="292"/>
      <c r="J533" s="292"/>
      <c r="K533" s="292"/>
      <c r="L533" s="292"/>
      <c r="M533" s="292"/>
      <c r="N533" s="292"/>
      <c r="O533" s="292"/>
      <c r="P533" s="292"/>
      <c r="Q533" s="292">
        <v>12</v>
      </c>
      <c r="R533" s="292">
        <v>55</v>
      </c>
      <c r="S533" s="292">
        <v>40</v>
      </c>
      <c r="T533" s="292">
        <v>40</v>
      </c>
      <c r="U533" s="292">
        <v>40</v>
      </c>
      <c r="V533" s="292">
        <v>40</v>
      </c>
      <c r="W533" s="292"/>
      <c r="X533" s="292"/>
      <c r="Y533" s="292"/>
      <c r="Z533" s="292"/>
      <c r="AA533" s="292"/>
      <c r="AB533" s="292"/>
      <c r="AC533" s="292"/>
      <c r="AD533" s="292"/>
      <c r="AE533" s="422">
        <v>1</v>
      </c>
      <c r="AF533" s="406"/>
      <c r="AG533" s="406"/>
      <c r="AH533" s="406"/>
      <c r="AI533" s="406"/>
      <c r="AJ533" s="406"/>
      <c r="AK533" s="406"/>
      <c r="AL533" s="411"/>
      <c r="AM533" s="411"/>
      <c r="AN533" s="411"/>
      <c r="AO533" s="411"/>
      <c r="AP533" s="411"/>
      <c r="AQ533" s="411"/>
      <c r="AR533" s="411"/>
      <c r="AS533" s="293">
        <f>SUM(AE533:AR533)</f>
        <v>1</v>
      </c>
    </row>
    <row r="534" spans="1:45" outlineLevel="1">
      <c r="A534" s="521"/>
      <c r="B534" s="427" t="s">
        <v>307</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1</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outlineLevel="1">
      <c r="A536" s="521">
        <v>37</v>
      </c>
      <c r="B536" s="861" t="s">
        <v>1063</v>
      </c>
      <c r="C536" s="288" t="s">
        <v>25</v>
      </c>
      <c r="D536" s="292">
        <v>11081</v>
      </c>
      <c r="E536" s="292">
        <v>11081</v>
      </c>
      <c r="F536" s="292">
        <v>11081</v>
      </c>
      <c r="G536" s="292">
        <v>11081</v>
      </c>
      <c r="H536" s="292">
        <v>11081</v>
      </c>
      <c r="I536" s="292"/>
      <c r="J536" s="292"/>
      <c r="K536" s="292"/>
      <c r="L536" s="292"/>
      <c r="M536" s="292"/>
      <c r="N536" s="292"/>
      <c r="O536" s="292"/>
      <c r="P536" s="292"/>
      <c r="Q536" s="292">
        <v>12</v>
      </c>
      <c r="R536" s="292">
        <v>1</v>
      </c>
      <c r="S536" s="292">
        <v>1</v>
      </c>
      <c r="T536" s="292">
        <v>1</v>
      </c>
      <c r="U536" s="292">
        <v>1</v>
      </c>
      <c r="V536" s="292">
        <v>1</v>
      </c>
      <c r="W536" s="292"/>
      <c r="X536" s="292"/>
      <c r="Y536" s="292"/>
      <c r="Z536" s="292"/>
      <c r="AA536" s="292"/>
      <c r="AB536" s="292"/>
      <c r="AC536" s="292"/>
      <c r="AD536" s="292"/>
      <c r="AE536" s="422">
        <v>1</v>
      </c>
      <c r="AF536" s="406"/>
      <c r="AG536" s="406"/>
      <c r="AH536" s="406"/>
      <c r="AI536" s="406"/>
      <c r="AJ536" s="406"/>
      <c r="AK536" s="406"/>
      <c r="AL536" s="411"/>
      <c r="AM536" s="411"/>
      <c r="AN536" s="411"/>
      <c r="AO536" s="411"/>
      <c r="AP536" s="411"/>
      <c r="AQ536" s="411"/>
      <c r="AR536" s="411"/>
      <c r="AS536" s="293">
        <f>SUM(AE536:AR536)</f>
        <v>1</v>
      </c>
    </row>
    <row r="537" spans="1:45" outlineLevel="1">
      <c r="A537" s="521"/>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1</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outlineLevel="1">
      <c r="A540" s="521"/>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outlineLevel="1">
      <c r="A543" s="521"/>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outlineLevel="1">
      <c r="A546" s="521"/>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outlineLevel="1">
      <c r="A549" s="521"/>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outlineLevel="1">
      <c r="A551" s="521">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outlineLevel="1">
      <c r="A552" s="521"/>
      <c r="B552" s="427" t="s">
        <v>307</v>
      </c>
      <c r="C552" s="288" t="s">
        <v>163</v>
      </c>
      <c r="D552" s="292"/>
      <c r="E552" s="292"/>
      <c r="F552" s="292"/>
      <c r="G552" s="292"/>
      <c r="H552" s="292"/>
      <c r="I552" s="292"/>
      <c r="J552" s="292"/>
      <c r="K552" s="292"/>
      <c r="L552" s="292"/>
      <c r="M552" s="292"/>
      <c r="N552" s="292"/>
      <c r="O552" s="292"/>
      <c r="P552" s="292"/>
      <c r="Q552" s="464"/>
      <c r="R552" s="292"/>
      <c r="S552" s="292"/>
      <c r="T552" s="292"/>
      <c r="U552" s="292"/>
      <c r="V552" s="292"/>
      <c r="W552" s="292"/>
      <c r="X552" s="292"/>
      <c r="Y552" s="292"/>
      <c r="Z552" s="292"/>
      <c r="AA552" s="292"/>
      <c r="AB552" s="292"/>
      <c r="AC552" s="292"/>
      <c r="AD552" s="292"/>
      <c r="AE552" s="407">
        <f>AE551</f>
        <v>0</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outlineLevel="1">
      <c r="A554" s="521">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outlineLevel="1">
      <c r="A555" s="521"/>
      <c r="B555" s="427" t="s">
        <v>307</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outlineLevel="1">
      <c r="A558" s="521"/>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outlineLevel="1">
      <c r="A561" s="521"/>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outlineLevel="1">
      <c r="A564" s="521"/>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outlineLevel="1">
      <c r="A567" s="521"/>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outlineLevel="1">
      <c r="A570" s="521"/>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outlineLevel="1">
      <c r="A572" s="521">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outlineLevel="1">
      <c r="A573" s="521"/>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0</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 r="B575" s="324" t="s">
        <v>291</v>
      </c>
      <c r="C575" s="326"/>
      <c r="D575" s="326">
        <f>SUM(D418:D573)</f>
        <v>2589691</v>
      </c>
      <c r="E575" s="326"/>
      <c r="F575" s="326"/>
      <c r="G575" s="326"/>
      <c r="H575" s="326"/>
      <c r="I575" s="326"/>
      <c r="J575" s="326"/>
      <c r="K575" s="326"/>
      <c r="L575" s="326"/>
      <c r="M575" s="326"/>
      <c r="N575" s="326"/>
      <c r="O575" s="326"/>
      <c r="P575" s="326"/>
      <c r="Q575" s="326"/>
      <c r="R575" s="326">
        <f>SUM(R418:R573)</f>
        <v>270.36342564785656</v>
      </c>
      <c r="S575" s="326"/>
      <c r="T575" s="326"/>
      <c r="U575" s="326"/>
      <c r="V575" s="326"/>
      <c r="W575" s="326"/>
      <c r="X575" s="326"/>
      <c r="Y575" s="326"/>
      <c r="Z575" s="326"/>
      <c r="AA575" s="326"/>
      <c r="AB575" s="326"/>
      <c r="AC575" s="326"/>
      <c r="AD575" s="326"/>
      <c r="AE575" s="326">
        <f>IF(AE416="kWh",SUMPRODUCT(D418:D573,AE418:AE573))</f>
        <v>1943912</v>
      </c>
      <c r="AF575" s="326">
        <f>IF(AF416="kWh",SUMPRODUCT(D418:D573,AF418:AF573))</f>
        <v>258269.29980000001</v>
      </c>
      <c r="AG575" s="326">
        <f>IF(AG416="kw",SUMPRODUCT(Q418:Q573,R418:R573,AG418:AG573),SUMPRODUCT(D418:D573,AG418:AG573))</f>
        <v>533.85050568956103</v>
      </c>
      <c r="AH575" s="326">
        <f>IF(AH416="kw",SUMPRODUCT(Q418:Q573,R418:R573,AH418:AH573),SUMPRODUCT(D418:D573,AH418:AH573))</f>
        <v>0</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292</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1122360</v>
      </c>
      <c r="AF576" s="388">
        <f>HLOOKUP(AF415,'2. LRAMVA Threshold'!$B$42:$Q$53,9,FALSE)</f>
        <v>374120</v>
      </c>
      <c r="AG576" s="388">
        <f>HLOOKUP(AG225,'2. LRAMVA Threshold'!$B$42:$Q$53,9,FALSE)</f>
        <v>1002</v>
      </c>
      <c r="AH576" s="388">
        <f>HLOOKUP(AH225,'2. LRAMVA Threshold'!$B$42:$Q$53,9,FALSE)</f>
        <v>0</v>
      </c>
      <c r="AI576" s="388">
        <f>HLOOKUP(AI225,'2. LRAMVA Threshold'!$B$42:$Q$53,9,FALSE)</f>
        <v>0</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293</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5">
        <f>HLOOKUP(AE$35,'3.  Distribution Rates'!$C$122:$P$135,9,FALSE)</f>
        <v>6.7000000000000002E-3</v>
      </c>
      <c r="AF578" s="825">
        <f>HLOOKUP(AF$35,'3.  Distribution Rates'!$C$122:$P$135,9,FALSE)</f>
        <v>1.9E-2</v>
      </c>
      <c r="AG578" s="338">
        <f>HLOOKUP(AG$35,'3.  Distribution Rates'!$C$122:$P$135,9,FALSE)</f>
        <v>3.0217000000000001</v>
      </c>
      <c r="AH578" s="338">
        <f>HLOOKUP(AH$35,'3.  Distribution Rates'!$C$122:$P$135,9,FALSE)</f>
        <v>5.7237999999999998</v>
      </c>
      <c r="AI578" s="338">
        <f>HLOOKUP(AI$35,'3.  Distribution Rates'!$C$122:$P$135,9,FALSE)</f>
        <v>5.7237999999999998</v>
      </c>
      <c r="AJ578" s="338">
        <f>HLOOKUP(AJ$35,'3.  Distribution Rates'!$C$122:$P$135,9,FALSE)</f>
        <v>5.7237999999999998</v>
      </c>
      <c r="AK578" s="338">
        <f>HLOOKUP(AK$35,'3.  Distribution Rates'!$C$122:$P$135,9,FALSE)</f>
        <v>5.7237999999999998</v>
      </c>
      <c r="AL578" s="338">
        <f>HLOOKUP(AL$35,'3.  Distribution Rates'!$C$122:$P$135,9,FALSE)</f>
        <v>5.7237999999999998</v>
      </c>
      <c r="AM578" s="338">
        <f>HLOOKUP(AM$35,'3.  Distribution Rates'!$C$122:$P$135,9,FALSE)</f>
        <v>5.7237999999999998</v>
      </c>
      <c r="AN578" s="338">
        <f>HLOOKUP(AN$35,'3.  Distribution Rates'!$C$122:$P$135,9,FALSE)</f>
        <v>5.7237999999999998</v>
      </c>
      <c r="AO578" s="338">
        <f>HLOOKUP(AO$35,'3.  Distribution Rates'!$C$122:$P$135,9,FALSE)</f>
        <v>5.7237999999999998</v>
      </c>
      <c r="AP578" s="338">
        <f>HLOOKUP(AP$35,'3.  Distribution Rates'!$C$122:$P$135,9,FALSE)</f>
        <v>5.7237999999999998</v>
      </c>
      <c r="AQ578" s="338">
        <f>HLOOKUP(AQ$35,'3.  Distribution Rates'!$C$122:$P$135,9,FALSE)</f>
        <v>5.7237999999999998</v>
      </c>
      <c r="AR578" s="338">
        <f>HLOOKUP(AR$35,'3.  Distribution Rates'!$C$122:$P$135,9,FALSE)</f>
        <v>5.7237999999999998</v>
      </c>
      <c r="AS578" s="437"/>
    </row>
    <row r="579" spans="2:45">
      <c r="B579" s="321" t="s">
        <v>294</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720">SUM(AE579:AR579)</f>
        <v>0</v>
      </c>
    </row>
    <row r="580" spans="2:45">
      <c r="B580" s="321" t="s">
        <v>295</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720"/>
        <v>0</v>
      </c>
    </row>
    <row r="581" spans="2:45">
      <c r="B581" s="321" t="s">
        <v>296</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720"/>
        <v>0</v>
      </c>
    </row>
    <row r="582" spans="2:45">
      <c r="B582" s="321" t="s">
        <v>297</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LRAM'!AM552*AE578</f>
        <v>0</v>
      </c>
      <c r="AF582" s="374">
        <f>'4.  2011-2014 LRAM'!AN552*AF578</f>
        <v>0</v>
      </c>
      <c r="AG582" s="374">
        <f>'4.  2011-2014 LRAM'!AO552*AG578</f>
        <v>0</v>
      </c>
      <c r="AH582" s="374">
        <f>'4.  2011-2014 LRAM'!AP552*AH578</f>
        <v>0</v>
      </c>
      <c r="AI582" s="374">
        <f>'4.  2011-2014 LRAM'!AQ552*AI578</f>
        <v>0</v>
      </c>
      <c r="AJ582" s="374">
        <f>'4.  2011-2014 LRAM'!AR552*AJ578</f>
        <v>0</v>
      </c>
      <c r="AK582" s="374">
        <f>'4.  2011-2014 LRAM'!AS552*AK578</f>
        <v>0</v>
      </c>
      <c r="AL582" s="374">
        <f>'4.  2011-2014 LRAM'!AT552*AL578</f>
        <v>0</v>
      </c>
      <c r="AM582" s="374">
        <f>'4.  2011-2014 LRAM'!AU552*AM578</f>
        <v>0</v>
      </c>
      <c r="AN582" s="374">
        <f>'4.  2011-2014 LRAM'!AV552*AN578</f>
        <v>0</v>
      </c>
      <c r="AO582" s="374">
        <f>'4.  2011-2014 LRAM'!AW552*AO578</f>
        <v>0</v>
      </c>
      <c r="AP582" s="374">
        <f>'4.  2011-2014 LRAM'!AX552*AP578</f>
        <v>0</v>
      </c>
      <c r="AQ582" s="374">
        <f>'4.  2011-2014 LRAM'!AY552*AQ578</f>
        <v>0</v>
      </c>
      <c r="AR582" s="374">
        <f>'4.  2011-2014 LRAM'!AZ552*AR578</f>
        <v>0</v>
      </c>
      <c r="AS582" s="615">
        <f t="shared" si="1720"/>
        <v>0</v>
      </c>
    </row>
    <row r="583" spans="2:45">
      <c r="B583" s="321" t="s">
        <v>298</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3060.2249999999999</v>
      </c>
      <c r="AF583" s="374">
        <f t="shared" ref="AF583:AR583" si="1721">AF209*AF578</f>
        <v>2429.5858828</v>
      </c>
      <c r="AG583" s="374">
        <f t="shared" si="1721"/>
        <v>7330.6961732400005</v>
      </c>
      <c r="AH583" s="374">
        <f t="shared" si="1721"/>
        <v>0</v>
      </c>
      <c r="AI583" s="374">
        <f t="shared" si="1721"/>
        <v>0</v>
      </c>
      <c r="AJ583" s="374">
        <f t="shared" si="1721"/>
        <v>0</v>
      </c>
      <c r="AK583" s="374">
        <f t="shared" si="1721"/>
        <v>0</v>
      </c>
      <c r="AL583" s="374">
        <f t="shared" si="1721"/>
        <v>0</v>
      </c>
      <c r="AM583" s="374">
        <f t="shared" si="1721"/>
        <v>0</v>
      </c>
      <c r="AN583" s="374">
        <f t="shared" si="1721"/>
        <v>0</v>
      </c>
      <c r="AO583" s="374">
        <f t="shared" si="1721"/>
        <v>0</v>
      </c>
      <c r="AP583" s="374">
        <f t="shared" si="1721"/>
        <v>0</v>
      </c>
      <c r="AQ583" s="374">
        <f t="shared" si="1721"/>
        <v>0</v>
      </c>
      <c r="AR583" s="374">
        <f t="shared" si="1721"/>
        <v>0</v>
      </c>
      <c r="AS583" s="615">
        <f t="shared" si="1720"/>
        <v>12820.507056040002</v>
      </c>
    </row>
    <row r="584" spans="2:45">
      <c r="B584" s="321" t="s">
        <v>299</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7770.0838000000003</v>
      </c>
      <c r="AF584" s="374">
        <f t="shared" ref="AF584:AR584" si="1722">AF399*AF578</f>
        <v>5107.9486759999991</v>
      </c>
      <c r="AG584" s="374">
        <f t="shared" si="1722"/>
        <v>4543.8632447999998</v>
      </c>
      <c r="AH584" s="374">
        <f t="shared" si="1722"/>
        <v>0</v>
      </c>
      <c r="AI584" s="374">
        <f t="shared" si="1722"/>
        <v>0</v>
      </c>
      <c r="AJ584" s="374">
        <f t="shared" si="1722"/>
        <v>0</v>
      </c>
      <c r="AK584" s="374">
        <f t="shared" si="1722"/>
        <v>0</v>
      </c>
      <c r="AL584" s="374">
        <f t="shared" si="1722"/>
        <v>0</v>
      </c>
      <c r="AM584" s="374">
        <f t="shared" si="1722"/>
        <v>0</v>
      </c>
      <c r="AN584" s="374">
        <f t="shared" si="1722"/>
        <v>0</v>
      </c>
      <c r="AO584" s="374">
        <f t="shared" si="1722"/>
        <v>0</v>
      </c>
      <c r="AP584" s="374">
        <f t="shared" si="1722"/>
        <v>0</v>
      </c>
      <c r="AQ584" s="374">
        <f t="shared" si="1722"/>
        <v>0</v>
      </c>
      <c r="AR584" s="374">
        <f t="shared" si="1722"/>
        <v>0</v>
      </c>
      <c r="AS584" s="615">
        <f t="shared" si="1720"/>
        <v>17421.895720799999</v>
      </c>
    </row>
    <row r="585" spans="2:45">
      <c r="B585" s="321" t="s">
        <v>300</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13024.2104</v>
      </c>
      <c r="AF585" s="374">
        <f t="shared" ref="AF585:AR585" si="1723">AF575*AF578</f>
        <v>4907.1166961999998</v>
      </c>
      <c r="AG585" s="374">
        <f t="shared" si="1723"/>
        <v>1613.1360730421466</v>
      </c>
      <c r="AH585" s="374">
        <f t="shared" si="1723"/>
        <v>0</v>
      </c>
      <c r="AI585" s="374">
        <f t="shared" si="1723"/>
        <v>0</v>
      </c>
      <c r="AJ585" s="374">
        <f t="shared" si="1723"/>
        <v>0</v>
      </c>
      <c r="AK585" s="374">
        <f t="shared" si="1723"/>
        <v>0</v>
      </c>
      <c r="AL585" s="374">
        <f t="shared" si="1723"/>
        <v>0</v>
      </c>
      <c r="AM585" s="374">
        <f t="shared" si="1723"/>
        <v>0</v>
      </c>
      <c r="AN585" s="374">
        <f t="shared" si="1723"/>
        <v>0</v>
      </c>
      <c r="AO585" s="374">
        <f t="shared" si="1723"/>
        <v>0</v>
      </c>
      <c r="AP585" s="374">
        <f t="shared" si="1723"/>
        <v>0</v>
      </c>
      <c r="AQ585" s="374">
        <f t="shared" si="1723"/>
        <v>0</v>
      </c>
      <c r="AR585" s="374">
        <f t="shared" si="1723"/>
        <v>0</v>
      </c>
      <c r="AS585" s="615">
        <f>SUM(AE585:AR585)</f>
        <v>19544.463169242146</v>
      </c>
    </row>
    <row r="586" spans="2:45" ht="15.75">
      <c r="B586" s="346" t="s">
        <v>301</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23854.519200000002</v>
      </c>
      <c r="AF586" s="343">
        <f>SUM(AF579:AF585)</f>
        <v>12444.651254999999</v>
      </c>
      <c r="AG586" s="343">
        <f t="shared" ref="AG586:AK586" si="1724">SUM(AG579:AG585)</f>
        <v>13487.695491082148</v>
      </c>
      <c r="AH586" s="343">
        <f t="shared" si="1724"/>
        <v>0</v>
      </c>
      <c r="AI586" s="343">
        <f t="shared" si="1724"/>
        <v>0</v>
      </c>
      <c r="AJ586" s="343">
        <f>SUM(AJ579:AJ585)</f>
        <v>0</v>
      </c>
      <c r="AK586" s="343">
        <f t="shared" si="1724"/>
        <v>0</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49786.865946082151</v>
      </c>
    </row>
    <row r="587" spans="2:45" ht="15.75">
      <c r="B587" s="346" t="s">
        <v>302</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7519.8119999999999</v>
      </c>
      <c r="AF587" s="344">
        <f t="shared" ref="AF587:AK587" si="1726">AF576*AF578</f>
        <v>7108.28</v>
      </c>
      <c r="AG587" s="344">
        <f t="shared" si="1726"/>
        <v>3027.7433999999998</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17655.8354</v>
      </c>
    </row>
    <row r="588" spans="2:45" ht="15.75">
      <c r="B588" s="346" t="s">
        <v>303</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32131.030546082151</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304</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1549507.432</v>
      </c>
      <c r="AF590" s="288">
        <f>SUMPRODUCT($E$418:$E$573,AF418:AF573)</f>
        <v>259402.511</v>
      </c>
      <c r="AG590" s="288">
        <f>IF(AG416="kw",SUMPRODUCT($Q$418:$Q$573,$S$418:$S$573,AG418:AG573),SUMPRODUCT($E$418:$E$573,AG418:AG573))</f>
        <v>543.69273475243699</v>
      </c>
      <c r="AH590" s="288">
        <f t="shared" ref="AH590:AR590" si="1728">IF(AH416="kw",SUMPRODUCT($Q$418:$Q$573,$S$418:$S$573,AH418:AH573),SUMPRODUCT($E$418:$E$573,AH418:AH573))</f>
        <v>0</v>
      </c>
      <c r="AI590" s="288">
        <f t="shared" si="1728"/>
        <v>0</v>
      </c>
      <c r="AJ590" s="288">
        <f t="shared" si="1728"/>
        <v>0</v>
      </c>
      <c r="AK590" s="288">
        <f t="shared" si="1728"/>
        <v>0</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c r="B591" s="435" t="s">
        <v>305</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1549507.432</v>
      </c>
      <c r="AF591" s="288">
        <f>SUMPRODUCT($F$418:$F$573,AF418:AF573)</f>
        <v>258673.62449999998</v>
      </c>
      <c r="AG591" s="288">
        <f>IF(AG416="kw",SUMPRODUCT($Q$418:$Q$573,$T$418:$T$573,AG418:AG573),SUMPRODUCT($F$418:$F$573,AG418:AG573))</f>
        <v>543.10025689586575</v>
      </c>
      <c r="AH591" s="288">
        <f t="shared" ref="AH591:AR591" si="1729">IF(AH416="kw",SUMPRODUCT($Q$418:$Q$573,$T$418:$T$573,AH418:AH573),SUMPRODUCT($F$418:$F$573,AH418:AH573))</f>
        <v>0</v>
      </c>
      <c r="AI591" s="288">
        <f t="shared" si="1729"/>
        <v>0</v>
      </c>
      <c r="AJ591" s="288">
        <f t="shared" si="1729"/>
        <v>0</v>
      </c>
      <c r="AK591" s="288">
        <f t="shared" si="1729"/>
        <v>0</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c r="B592" s="435" t="s">
        <v>306</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1549507</v>
      </c>
      <c r="AF592" s="288">
        <f>SUMPRODUCT($G$418:$G$573,AF418:AF573)</f>
        <v>254713.62449999998</v>
      </c>
      <c r="AG592" s="288">
        <f>IF(AG416="kw",SUMPRODUCT($Q$418:$Q$573,$U$418:$U$573,AG418:AG573),SUMPRODUCT($G$418:$G$573,AG418:AG573))</f>
        <v>543.10025689586575</v>
      </c>
      <c r="AH592" s="288">
        <f t="shared" ref="AH592:AR592" si="1730">IF(AH416="kw",SUMPRODUCT($Q$418:$Q$573,$U$418:$U$573,AH418:AH573),SUMPRODUCT($G$418:$G$573,AH418:AH573))</f>
        <v>0</v>
      </c>
      <c r="AI592" s="288">
        <f t="shared" si="1730"/>
        <v>0</v>
      </c>
      <c r="AJ592" s="288">
        <f t="shared" si="1730"/>
        <v>0</v>
      </c>
      <c r="AK592" s="288">
        <f t="shared" si="1730"/>
        <v>0</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c r="B593" s="435" t="s">
        <v>843</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1549507.432</v>
      </c>
      <c r="AF593" s="288">
        <f>SUMPRODUCT($H$418:$H$573,AF418:AF573)</f>
        <v>254713.1602905</v>
      </c>
      <c r="AG593" s="288">
        <f>IF(AG416="kw",SUMPRODUCT($Q$418:$Q$573,$V$418:$V$573,AG418:AG573),SUMPRODUCT($H$418:$H$573,AG418:AG573))</f>
        <v>543.09795223861283</v>
      </c>
      <c r="AH593" s="288">
        <f t="shared" ref="AH593:AR593" si="1731">IF(AH416="kw",SUMPRODUCT($Q$418:$Q$573,$V$418:$V$573,AH418:AH573),SUMPRODUCT($H$418:$H$573,AH418:AH573))</f>
        <v>0</v>
      </c>
      <c r="AI593" s="288">
        <f t="shared" si="1731"/>
        <v>0</v>
      </c>
      <c r="AJ593" s="288">
        <f t="shared" si="1731"/>
        <v>0</v>
      </c>
      <c r="AK593" s="288">
        <f t="shared" si="1731"/>
        <v>0</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c r="B594" s="435" t="s">
        <v>858</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0</v>
      </c>
      <c r="AF594" s="288">
        <f>SUMPRODUCT($I$418:$I$573,AF418:AF573)</f>
        <v>0</v>
      </c>
      <c r="AG594" s="288">
        <f>IF(AG416="kw",SUMPRODUCT($Q$418:$Q$573,$W$418:$W$573,AG418:AG573),SUMPRODUCT($I$418:$I$573,AG418:AG573))</f>
        <v>0</v>
      </c>
      <c r="AH594" s="288">
        <f t="shared" ref="AH594:AR594" si="1732">IF(AH416="kw",SUMPRODUCT($Q$418:$Q$573,$W$418:$W$573,AH418:AH573),SUMPRODUCT($I$418:$I$573,AH418:AH573))</f>
        <v>0</v>
      </c>
      <c r="AI594" s="288">
        <f t="shared" si="1732"/>
        <v>0</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c r="B595" s="435" t="s">
        <v>859</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0</v>
      </c>
      <c r="AF595" s="288">
        <f>SUMPRODUCT($J$418:$J$573,AF418:AF573)</f>
        <v>0</v>
      </c>
      <c r="AG595" s="288">
        <f>IF(AG416="kw",SUMPRODUCT($Q$418:$Q$573,$X$418:$X$573,AG418:AG573),SUMPRODUCT($J$418:$J$573,AG418:AG573))</f>
        <v>0</v>
      </c>
      <c r="AH595" s="288">
        <f t="shared" ref="AH595:AR595" si="1733">IF(AH416="kw",SUMPRODUCT($Q$418:$Q$573,$X$418:$X$573,AH418:AH573),SUMPRODUCT($J$418:$J$573,AH418:AH573))</f>
        <v>0</v>
      </c>
      <c r="AI595" s="288">
        <f t="shared" si="1733"/>
        <v>0</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c r="B596" s="435" t="s">
        <v>860</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0</v>
      </c>
      <c r="AF596" s="288">
        <f>SUMPRODUCT($K$418:$K$573,AF418:AF573)</f>
        <v>0</v>
      </c>
      <c r="AG596" s="288">
        <f>IF(AG416="kw",SUMPRODUCT($Q$418:$Q$573,$Y$418:$Y$573,AG418:AG573),SUMPRODUCT($K$418:$K$573,AG418:AG573))</f>
        <v>0</v>
      </c>
      <c r="AH596" s="288">
        <f t="shared" ref="AH596:AR596" si="1734">IF(AH416="kw",SUMPRODUCT($Q$418:$Q$573,$Y$418:$Y$573,AH418:AH573),SUMPRODUCT($K$418:$K$573,AH418:AH573))</f>
        <v>0</v>
      </c>
      <c r="AI596" s="288">
        <f t="shared" si="1734"/>
        <v>0</v>
      </c>
      <c r="AJ596" s="288">
        <f t="shared" si="1734"/>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c r="B597" s="435" t="s">
        <v>861</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0</v>
      </c>
      <c r="AF597" s="288">
        <f>SUMPRODUCT($L$418:$L$573,AF418:AF573)</f>
        <v>0</v>
      </c>
      <c r="AG597" s="288">
        <f>IF(AG416="kw",SUMPRODUCT($Q$418:$Q$573,$Z$418:$Z$573,AG418:AG573),SUMPRODUCT($L$418:$L$573,AG418:AG573))</f>
        <v>0</v>
      </c>
      <c r="AH597" s="288">
        <f>IF(AH416="kw",SUMPRODUCT($Q$418:$Q$573,$Z$418:$Z$573,AH418:AH573),SUMPRODUCT($L$418:$L$573,AH418:AH573))</f>
        <v>0</v>
      </c>
      <c r="AI597" s="288">
        <f t="shared" ref="AI597:AR597" si="1735">IF(AI416="kw",SUMPRODUCT($Q$418:$Q$573,$Z$418:$Z$573,AI418:AI573),SUMPRODUCT($L$418:$L$573,AI418:AI573))</f>
        <v>0</v>
      </c>
      <c r="AJ597" s="288">
        <f t="shared" si="1735"/>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c r="B598" s="435" t="s">
        <v>862</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0</v>
      </c>
      <c r="AF598" s="288">
        <f>SUMPRODUCT($M$418:$M$573,AF418:AF573)</f>
        <v>0</v>
      </c>
      <c r="AG598" s="288">
        <f>IF(AG416="kw",SUMPRODUCT($Q$418:$Q$573,$AA$418:$AA$573,AG419:AG574),SUMPRODUCT($M$418:$M$573,AG419:AG574))</f>
        <v>0</v>
      </c>
      <c r="AH598" s="288">
        <f>IF(AH416="kw",SUMPRODUCT($Q$418:$Q$573,$AA$418:$AA$573,AH419:AH574),SUMPRODUCT($M$418:$M$573,AH419:AH574))</f>
        <v>0</v>
      </c>
      <c r="AI598" s="288">
        <f>IF(AI416="kw",SUMPRODUCT($Q$418:$Q$573,$AA$418:$AA$573,AG422AG425:AI418:AI573),SUMPRODUCT($M$418:$M$573,AI418:AI573))</f>
        <v>0</v>
      </c>
      <c r="AJ598" s="288">
        <f>IF(AJ416="kw",SUMPRODUCT($Q$418:$Q$573,$AA$418:$AA$573,AJ419:AJ574),SUMPRODUCT($M$418:$M$573,AJ419:AJ574))</f>
        <v>0</v>
      </c>
      <c r="AK598" s="288">
        <f>IF(AK416="kw",SUMPRODUCT($Q$418:$Q$573,$AA$418:$AA$573,AG422AG425:AK418:AK573),SUMPRODUCT($M$418:$M$573,AK418:AK573))</f>
        <v>0</v>
      </c>
      <c r="AL598" s="288">
        <f>IF(AL416="kw",SUMPRODUCT($Q$418:$Q$573,$AA$418:$AA$573,AG422AG425:AL418:AL573),SUMPRODUCT($M$418:$M$573,AL418:AL573))</f>
        <v>0</v>
      </c>
      <c r="AM598" s="288">
        <f>IF(AM416="kw",SUMPRODUCT($Q$418:$Q$573,$AA$418:$AA$573,AG422AG425:AM418:AM573),SUMPRODUCT($M$418:$M$573,AM418:AM573))</f>
        <v>0</v>
      </c>
      <c r="AN598" s="288">
        <f>IF(AN416="kw",SUMPRODUCT($Q$418:$Q$573,$AA$418:$AA$573,AG422AG425:AN418:AN573),SUMPRODUCT($M$418:$M$573,AN418:AN573))</f>
        <v>0</v>
      </c>
      <c r="AO598" s="288">
        <f>IF(AO416="kw",SUMPRODUCT($Q$418:$Q$573,$AA$418:$AA$573,AG422AG425:AO418:AO573),SUMPRODUCT($M$418:$M$573,AO418:AO573))</f>
        <v>0</v>
      </c>
      <c r="AP598" s="288">
        <f>IF(AP416="kw",SUMPRODUCT($Q$418:$Q$573,$AA$418:$AA$573,AG422AG425:AP418:AP573),SUMPRODUCT($M$418:$M$573,AP418:AP573))</f>
        <v>0</v>
      </c>
      <c r="AQ598" s="288">
        <f>IF(AQ416="kw",SUMPRODUCT($Q$418:$Q$573,$AA$418:$AA$573,AG422AG425:AQ418:AQ573),SUMPRODUCT($M$418:$M$573,AQ418:AQ573))</f>
        <v>0</v>
      </c>
      <c r="AR598" s="288">
        <f>IF(AR416="kw",SUMPRODUCT($Q$418:$Q$573,$AA$418:$AA$573,AG422AG425:AR418:AR573),SUMPRODUCT($M$418:$M$573,AR418:AR573))</f>
        <v>0</v>
      </c>
      <c r="AS598" s="334"/>
    </row>
    <row r="599" spans="1:45">
      <c r="B599" s="436" t="s">
        <v>863</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26">
        <f>IF(AG416="kw",SUMPRODUCT($Q$418:$Q$573,$AB$418:$AB$573,AG418:AG573),SUMPRODUCT($N$418:$N$573,AG418:AG573))</f>
        <v>0</v>
      </c>
      <c r="AH599" s="826">
        <f t="shared" ref="AH599:AR599" si="1736">IF(AH416="kw",SUMPRODUCT($Q$418:$Q$573,$AB$418:$AB$573,AH418:AH573),SUMPRODUCT($N$418:$N$573,AH418:AH573))</f>
        <v>0</v>
      </c>
      <c r="AI599" s="826">
        <f t="shared" si="1736"/>
        <v>0</v>
      </c>
      <c r="AJ599" s="826">
        <f t="shared" si="1736"/>
        <v>0</v>
      </c>
      <c r="AK599" s="826">
        <f t="shared" si="1736"/>
        <v>0</v>
      </c>
      <c r="AL599" s="826">
        <f t="shared" si="1736"/>
        <v>0</v>
      </c>
      <c r="AM599" s="826">
        <f t="shared" si="1736"/>
        <v>0</v>
      </c>
      <c r="AN599" s="826">
        <f t="shared" si="1736"/>
        <v>0</v>
      </c>
      <c r="AO599" s="826">
        <f t="shared" si="1736"/>
        <v>0</v>
      </c>
      <c r="AP599" s="826">
        <f t="shared" si="1736"/>
        <v>0</v>
      </c>
      <c r="AQ599" s="826">
        <f t="shared" si="1736"/>
        <v>0</v>
      </c>
      <c r="AR599" s="826">
        <f t="shared" si="1736"/>
        <v>0</v>
      </c>
      <c r="AS599" s="382"/>
    </row>
    <row r="600" spans="1:45" ht="22.5" customHeight="1">
      <c r="B600" s="364" t="s">
        <v>578</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308</v>
      </c>
      <c r="C603" s="278"/>
      <c r="D603" s="579" t="s">
        <v>523</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19" t="s">
        <v>211</v>
      </c>
      <c r="C604" s="921" t="s">
        <v>33</v>
      </c>
      <c r="D604" s="281" t="s">
        <v>421</v>
      </c>
      <c r="E604" s="755" t="s">
        <v>209</v>
      </c>
      <c r="F604" s="756"/>
      <c r="G604" s="756"/>
      <c r="H604" s="756"/>
      <c r="I604" s="756"/>
      <c r="J604" s="756"/>
      <c r="K604" s="756"/>
      <c r="L604" s="756"/>
      <c r="M604" s="757"/>
      <c r="N604" s="747"/>
      <c r="O604" s="747"/>
      <c r="P604" s="747"/>
      <c r="Q604" s="923" t="s">
        <v>213</v>
      </c>
      <c r="R604" s="281" t="s">
        <v>422</v>
      </c>
      <c r="S604" s="916" t="s">
        <v>212</v>
      </c>
      <c r="T604" s="917"/>
      <c r="U604" s="917"/>
      <c r="V604" s="917"/>
      <c r="W604" s="917"/>
      <c r="X604" s="917"/>
      <c r="Y604" s="917"/>
      <c r="Z604" s="917"/>
      <c r="AA604" s="917"/>
      <c r="AB604" s="917"/>
      <c r="AC604" s="917"/>
      <c r="AD604" s="928"/>
      <c r="AE604" s="916" t="s">
        <v>242</v>
      </c>
      <c r="AF604" s="917"/>
      <c r="AG604" s="917"/>
      <c r="AH604" s="917"/>
      <c r="AI604" s="917"/>
      <c r="AJ604" s="917"/>
      <c r="AK604" s="917"/>
      <c r="AL604" s="917"/>
      <c r="AM604" s="917"/>
      <c r="AN604" s="917"/>
      <c r="AO604" s="917"/>
      <c r="AP604" s="917"/>
      <c r="AQ604" s="917"/>
      <c r="AR604" s="917"/>
      <c r="AS604" s="918"/>
    </row>
    <row r="605" spans="1:45" ht="68.25" customHeight="1">
      <c r="B605" s="920"/>
      <c r="C605" s="922"/>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24"/>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 50 - 4,999 kW</v>
      </c>
      <c r="AH605" s="282" t="str">
        <f>'1.  LRAMVA Summary'!$G$53</f>
        <v/>
      </c>
      <c r="AI605" s="282" t="str">
        <f>'1.  LRAMVA Summary'!$H$53</f>
        <v/>
      </c>
      <c r="AJ605" s="282" t="str">
        <f>'1.  LRAMVA Summary'!$I$53</f>
        <v/>
      </c>
      <c r="AK605" s="282" t="str">
        <f>'1.  LRAMVA Summary'!$J$53</f>
        <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501</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f>'1.  LRAMVA Summary'!$G$54</f>
        <v>0</v>
      </c>
      <c r="AI606" s="288">
        <f>'1.  LRAMVA Summary'!$H$54</f>
        <v>0</v>
      </c>
      <c r="AJ606" s="288">
        <f>'1.  LRAMVA Summary'!$I$54</f>
        <v>0</v>
      </c>
      <c r="AK606" s="288">
        <f>'1.  LRAMVA Summary'!$J$54</f>
        <v>0</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outlineLevel="1">
      <c r="A607" s="521"/>
      <c r="B607" s="493" t="s">
        <v>494</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outlineLevel="1">
      <c r="A609" s="521"/>
      <c r="B609" s="291" t="s">
        <v>309</v>
      </c>
      <c r="C609" s="288" t="s">
        <v>163</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75" outlineLevel="1">
      <c r="A610" s="521"/>
      <c r="B610" s="295"/>
      <c r="C610" s="296"/>
      <c r="D610" s="296"/>
      <c r="E610" s="296"/>
      <c r="F610" s="296"/>
      <c r="G610" s="296"/>
      <c r="H610" s="296"/>
      <c r="I610" s="296"/>
      <c r="J610" s="748"/>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outlineLevel="1">
      <c r="A612" s="521"/>
      <c r="B612" s="291" t="s">
        <v>309</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75"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outlineLevel="1">
      <c r="A615" s="521"/>
      <c r="B615" s="291" t="s">
        <v>309</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outlineLevel="1">
      <c r="A617" s="521">
        <v>4</v>
      </c>
      <c r="B617" s="509" t="s">
        <v>653</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outlineLevel="1">
      <c r="A618" s="521"/>
      <c r="B618" s="291" t="s">
        <v>309</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outlineLevel="1">
      <c r="A621" s="521"/>
      <c r="B621" s="291" t="s">
        <v>309</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outlineLevel="1">
      <c r="A623" s="521"/>
      <c r="B623" s="316" t="s">
        <v>495</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outlineLevel="1">
      <c r="A625" s="521"/>
      <c r="B625" s="291" t="s">
        <v>309</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outlineLevel="1">
      <c r="A628" s="521"/>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outlineLevel="1">
      <c r="A631" s="521"/>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outlineLevel="1">
      <c r="A634" s="521"/>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outlineLevel="1">
      <c r="A637" s="521"/>
      <c r="B637" s="291" t="s">
        <v>309</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outlineLevel="1">
      <c r="A641" s="521"/>
      <c r="B641" s="291" t="s">
        <v>309</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outlineLevel="1">
      <c r="A644" s="521"/>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outlineLevel="1">
      <c r="A647" s="521"/>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outlineLevel="1">
      <c r="A651" s="521"/>
      <c r="B651" s="291" t="s">
        <v>309</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6"/>
    </row>
    <row r="652" spans="1:46"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75" outlineLevel="1">
      <c r="A653" s="521"/>
      <c r="B653" s="285" t="s">
        <v>487</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outlineLevel="1">
      <c r="A654" s="521">
        <v>15</v>
      </c>
      <c r="B654" s="291" t="s">
        <v>492</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outlineLevel="1">
      <c r="A655" s="521"/>
      <c r="B655" s="291" t="s">
        <v>309</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outlineLevel="1">
      <c r="A657" s="521">
        <v>16</v>
      </c>
      <c r="B657" s="321" t="s">
        <v>488</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outlineLevel="1">
      <c r="A658" s="521"/>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outlineLevel="1">
      <c r="A660" s="521"/>
      <c r="B660" s="508" t="s">
        <v>493</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outlineLevel="1">
      <c r="A662" s="521"/>
      <c r="B662" s="291" t="s">
        <v>309</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outlineLevel="1">
      <c r="A665" s="521"/>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outlineLevel="1">
      <c r="A668" s="521"/>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outlineLevel="1">
      <c r="A671" s="521"/>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75"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outlineLevel="1">
      <c r="A673" s="521"/>
      <c r="B673" s="507" t="s">
        <v>500</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outlineLevel="1">
      <c r="A674" s="521"/>
      <c r="B674" s="493" t="s">
        <v>496</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outlineLevel="1">
      <c r="A675" s="521">
        <v>21</v>
      </c>
      <c r="B675" s="424" t="s">
        <v>113</v>
      </c>
      <c r="C675" s="288" t="s">
        <v>25</v>
      </c>
      <c r="D675" s="292"/>
      <c r="E675" s="292"/>
      <c r="F675" s="292"/>
      <c r="G675" s="292"/>
      <c r="H675" s="292"/>
      <c r="I675" s="292"/>
      <c r="J675" s="292"/>
      <c r="K675" s="292"/>
      <c r="L675" s="292"/>
      <c r="M675" s="292"/>
      <c r="N675" s="292"/>
      <c r="O675" s="292"/>
      <c r="P675" s="292"/>
      <c r="Q675" s="288"/>
      <c r="R675" s="292"/>
      <c r="S675" s="292"/>
      <c r="T675" s="292"/>
      <c r="U675" s="292"/>
      <c r="V675" s="292"/>
      <c r="W675" s="292"/>
      <c r="X675" s="292"/>
      <c r="Y675" s="292"/>
      <c r="Z675" s="292"/>
      <c r="AA675" s="292"/>
      <c r="AB675" s="292"/>
      <c r="AC675" s="292"/>
      <c r="AD675" s="292"/>
      <c r="AE675" s="406"/>
      <c r="AF675" s="406"/>
      <c r="AG675" s="406"/>
      <c r="AH675" s="406"/>
      <c r="AI675" s="406"/>
      <c r="AJ675" s="406"/>
      <c r="AK675" s="406"/>
      <c r="AL675" s="406"/>
      <c r="AM675" s="406"/>
      <c r="AN675" s="406"/>
      <c r="AO675" s="406"/>
      <c r="AP675" s="406"/>
      <c r="AQ675" s="406"/>
      <c r="AR675" s="406"/>
      <c r="AS675" s="293">
        <f>SUM(AE675:AR675)</f>
        <v>0</v>
      </c>
    </row>
    <row r="676" spans="1:45" outlineLevel="1">
      <c r="A676" s="521"/>
      <c r="B676" s="291" t="s">
        <v>309</v>
      </c>
      <c r="C676" s="288" t="s">
        <v>163</v>
      </c>
      <c r="D676" s="292"/>
      <c r="E676" s="292"/>
      <c r="F676" s="292"/>
      <c r="G676" s="292"/>
      <c r="H676" s="292"/>
      <c r="I676" s="292"/>
      <c r="J676" s="292"/>
      <c r="K676" s="292"/>
      <c r="L676" s="292"/>
      <c r="M676" s="292"/>
      <c r="N676" s="292"/>
      <c r="O676" s="292"/>
      <c r="P676" s="292"/>
      <c r="Q676" s="288"/>
      <c r="R676" s="292"/>
      <c r="S676" s="292"/>
      <c r="T676" s="292"/>
      <c r="U676" s="292"/>
      <c r="V676" s="292"/>
      <c r="W676" s="292"/>
      <c r="X676" s="292"/>
      <c r="Y676" s="292"/>
      <c r="Z676" s="292"/>
      <c r="AA676" s="292"/>
      <c r="AB676" s="292"/>
      <c r="AC676" s="292"/>
      <c r="AD676" s="292"/>
      <c r="AE676" s="407">
        <f>AE675</f>
        <v>0</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outlineLevel="1">
      <c r="A678" s="521">
        <v>22</v>
      </c>
      <c r="B678" s="424" t="s">
        <v>114</v>
      </c>
      <c r="C678" s="288" t="s">
        <v>25</v>
      </c>
      <c r="D678" s="292">
        <v>82351</v>
      </c>
      <c r="E678" s="292">
        <v>82351</v>
      </c>
      <c r="F678" s="292">
        <v>82351</v>
      </c>
      <c r="G678" s="292">
        <v>82351</v>
      </c>
      <c r="H678" s="292"/>
      <c r="I678" s="292"/>
      <c r="J678" s="292"/>
      <c r="K678" s="292"/>
      <c r="L678" s="292"/>
      <c r="M678" s="292"/>
      <c r="N678" s="292"/>
      <c r="O678" s="292"/>
      <c r="P678" s="292"/>
      <c r="Q678" s="288"/>
      <c r="R678" s="292">
        <v>0</v>
      </c>
      <c r="S678" s="292">
        <v>0</v>
      </c>
      <c r="T678" s="292">
        <v>0</v>
      </c>
      <c r="U678" s="292">
        <v>0</v>
      </c>
      <c r="V678" s="292"/>
      <c r="W678" s="292"/>
      <c r="X678" s="292"/>
      <c r="Y678" s="292"/>
      <c r="Z678" s="292"/>
      <c r="AA678" s="292"/>
      <c r="AB678" s="292"/>
      <c r="AC678" s="292"/>
      <c r="AD678" s="292"/>
      <c r="AE678" s="406">
        <v>1</v>
      </c>
      <c r="AF678" s="406"/>
      <c r="AG678" s="406"/>
      <c r="AH678" s="406"/>
      <c r="AI678" s="406"/>
      <c r="AJ678" s="406"/>
      <c r="AK678" s="406"/>
      <c r="AL678" s="406"/>
      <c r="AM678" s="406"/>
      <c r="AN678" s="406"/>
      <c r="AO678" s="406"/>
      <c r="AP678" s="406"/>
      <c r="AQ678" s="406"/>
      <c r="AR678" s="406"/>
      <c r="AS678" s="293">
        <f>SUM(AE678:AR678)</f>
        <v>1</v>
      </c>
    </row>
    <row r="679" spans="1:45" outlineLevel="1">
      <c r="A679" s="521"/>
      <c r="B679" s="291" t="s">
        <v>309</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f>AE678</f>
        <v>1</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outlineLevel="1">
      <c r="A681" s="521">
        <v>23</v>
      </c>
      <c r="B681" s="424" t="s">
        <v>115</v>
      </c>
      <c r="C681" s="288" t="s">
        <v>25</v>
      </c>
      <c r="D681" s="292"/>
      <c r="E681" s="292"/>
      <c r="F681" s="292"/>
      <c r="G681" s="292"/>
      <c r="H681" s="292"/>
      <c r="I681" s="292"/>
      <c r="J681" s="292"/>
      <c r="K681" s="292"/>
      <c r="L681" s="292"/>
      <c r="M681" s="292"/>
      <c r="N681" s="292"/>
      <c r="O681" s="292"/>
      <c r="P681" s="292"/>
      <c r="Q681" s="288"/>
      <c r="R681" s="292"/>
      <c r="S681" s="292"/>
      <c r="T681" s="292"/>
      <c r="U681" s="292"/>
      <c r="V681" s="292"/>
      <c r="W681" s="292"/>
      <c r="X681" s="292"/>
      <c r="Y681" s="292"/>
      <c r="Z681" s="292"/>
      <c r="AA681" s="292"/>
      <c r="AB681" s="292"/>
      <c r="AC681" s="292"/>
      <c r="AD681" s="292"/>
      <c r="AE681" s="406"/>
      <c r="AF681" s="406"/>
      <c r="AG681" s="406"/>
      <c r="AH681" s="406"/>
      <c r="AI681" s="406"/>
      <c r="AJ681" s="406"/>
      <c r="AK681" s="406"/>
      <c r="AL681" s="406"/>
      <c r="AM681" s="406"/>
      <c r="AN681" s="406"/>
      <c r="AO681" s="406"/>
      <c r="AP681" s="406"/>
      <c r="AQ681" s="406"/>
      <c r="AR681" s="406"/>
      <c r="AS681" s="293">
        <f>SUM(AE681:AR681)</f>
        <v>0</v>
      </c>
    </row>
    <row r="682" spans="1:45" outlineLevel="1">
      <c r="A682" s="521"/>
      <c r="B682" s="291" t="s">
        <v>309</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0</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outlineLevel="1">
      <c r="A684" s="521">
        <v>24</v>
      </c>
      <c r="B684" s="424" t="s">
        <v>116</v>
      </c>
      <c r="C684" s="288" t="s">
        <v>25</v>
      </c>
      <c r="D684" s="292"/>
      <c r="E684" s="292"/>
      <c r="F684" s="292"/>
      <c r="G684" s="292"/>
      <c r="H684" s="292"/>
      <c r="I684" s="292"/>
      <c r="J684" s="292"/>
      <c r="K684" s="292"/>
      <c r="L684" s="292"/>
      <c r="M684" s="292"/>
      <c r="N684" s="292"/>
      <c r="O684" s="292"/>
      <c r="P684" s="292"/>
      <c r="Q684" s="288"/>
      <c r="R684" s="292"/>
      <c r="S684" s="292"/>
      <c r="T684" s="292"/>
      <c r="U684" s="292"/>
      <c r="V684" s="292"/>
      <c r="W684" s="292"/>
      <c r="X684" s="292"/>
      <c r="Y684" s="292"/>
      <c r="Z684" s="292"/>
      <c r="AA684" s="292"/>
      <c r="AB684" s="292"/>
      <c r="AC684" s="292"/>
      <c r="AD684" s="292"/>
      <c r="AE684" s="406"/>
      <c r="AF684" s="406"/>
      <c r="AG684" s="406"/>
      <c r="AH684" s="406"/>
      <c r="AI684" s="406"/>
      <c r="AJ684" s="406"/>
      <c r="AK684" s="406"/>
      <c r="AL684" s="406"/>
      <c r="AM684" s="406"/>
      <c r="AN684" s="406"/>
      <c r="AO684" s="406"/>
      <c r="AP684" s="406"/>
      <c r="AQ684" s="406"/>
      <c r="AR684" s="406"/>
      <c r="AS684" s="293">
        <f>SUM(AE684:AR684)</f>
        <v>0</v>
      </c>
    </row>
    <row r="685" spans="1:45" outlineLevel="1">
      <c r="A685" s="521"/>
      <c r="B685" s="291" t="s">
        <v>309</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0</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outlineLevel="1">
      <c r="A687" s="521"/>
      <c r="B687" s="285" t="s">
        <v>497</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outlineLevel="1">
      <c r="A689" s="521"/>
      <c r="B689" s="291" t="s">
        <v>309</v>
      </c>
      <c r="C689" s="288" t="s">
        <v>163</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outlineLevel="1">
      <c r="A691" s="521">
        <v>26</v>
      </c>
      <c r="B691" s="424" t="s">
        <v>118</v>
      </c>
      <c r="C691" s="288" t="s">
        <v>25</v>
      </c>
      <c r="D691" s="292">
        <v>372459</v>
      </c>
      <c r="E691" s="292">
        <v>372459</v>
      </c>
      <c r="F691" s="292">
        <v>370617</v>
      </c>
      <c r="G691" s="292">
        <v>370617</v>
      </c>
      <c r="H691" s="292"/>
      <c r="I691" s="292"/>
      <c r="J691" s="292"/>
      <c r="K691" s="292"/>
      <c r="L691" s="292"/>
      <c r="M691" s="292"/>
      <c r="N691" s="292"/>
      <c r="O691" s="292"/>
      <c r="P691" s="292"/>
      <c r="Q691" s="292">
        <v>12</v>
      </c>
      <c r="R691" s="292">
        <v>40.399946475519393</v>
      </c>
      <c r="S691" s="292">
        <v>40.665059631972539</v>
      </c>
      <c r="T691" s="292">
        <v>40.196038489413873</v>
      </c>
      <c r="U691" s="292">
        <v>40.196038489413873</v>
      </c>
      <c r="V691" s="292"/>
      <c r="W691" s="292"/>
      <c r="X691" s="292"/>
      <c r="Y691" s="292"/>
      <c r="Z691" s="292"/>
      <c r="AA691" s="292"/>
      <c r="AB691" s="292"/>
      <c r="AC691" s="292"/>
      <c r="AD691" s="292"/>
      <c r="AE691" s="422"/>
      <c r="AF691" s="406">
        <v>4.6300000000000001E-2</v>
      </c>
      <c r="AG691" s="406">
        <v>0.95369999999999999</v>
      </c>
      <c r="AH691" s="406"/>
      <c r="AI691" s="406"/>
      <c r="AJ691" s="406"/>
      <c r="AK691" s="406"/>
      <c r="AL691" s="411"/>
      <c r="AM691" s="411"/>
      <c r="AN691" s="411"/>
      <c r="AO691" s="411"/>
      <c r="AP691" s="411"/>
      <c r="AQ691" s="411"/>
      <c r="AR691" s="411"/>
      <c r="AS691" s="293">
        <f>SUM(AE691:AR691)</f>
        <v>1</v>
      </c>
    </row>
    <row r="692" spans="1:45" outlineLevel="1">
      <c r="A692" s="521"/>
      <c r="B692" s="291" t="s">
        <v>309</v>
      </c>
      <c r="C692" s="288" t="s">
        <v>163</v>
      </c>
      <c r="D692" s="292"/>
      <c r="E692" s="292"/>
      <c r="F692" s="292"/>
      <c r="G692" s="292"/>
      <c r="H692" s="292"/>
      <c r="I692" s="292"/>
      <c r="J692" s="292"/>
      <c r="K692" s="292"/>
      <c r="L692" s="292"/>
      <c r="M692" s="292"/>
      <c r="N692" s="292"/>
      <c r="O692" s="292"/>
      <c r="P692" s="292"/>
      <c r="Q692" s="292">
        <f>Q691</f>
        <v>12</v>
      </c>
      <c r="R692" s="292"/>
      <c r="S692" s="292"/>
      <c r="T692" s="292"/>
      <c r="U692" s="292"/>
      <c r="V692" s="292"/>
      <c r="W692" s="292"/>
      <c r="X692" s="292"/>
      <c r="Y692" s="292"/>
      <c r="Z692" s="292"/>
      <c r="AA692" s="292"/>
      <c r="AB692" s="292"/>
      <c r="AC692" s="292"/>
      <c r="AD692" s="292"/>
      <c r="AE692" s="407">
        <f>AE691</f>
        <v>0</v>
      </c>
      <c r="AF692" s="407">
        <f t="shared" ref="AF692" si="1990">AF691</f>
        <v>4.6300000000000001E-2</v>
      </c>
      <c r="AG692" s="407">
        <f t="shared" ref="AG692" si="1991">AG691</f>
        <v>0.95369999999999999</v>
      </c>
      <c r="AH692" s="407">
        <f t="shared" ref="AH692" si="1992">AH691</f>
        <v>0</v>
      </c>
      <c r="AI692" s="407">
        <f t="shared" ref="AI692" si="1993">AI691</f>
        <v>0</v>
      </c>
      <c r="AJ692" s="407">
        <f t="shared" ref="AJ692" si="1994">AJ691</f>
        <v>0</v>
      </c>
      <c r="AK692" s="407">
        <f t="shared" ref="AK692" si="1995">AK691</f>
        <v>0</v>
      </c>
      <c r="AL692" s="407">
        <f t="shared" ref="AL692" si="1996">AL691</f>
        <v>0</v>
      </c>
      <c r="AM692" s="407">
        <f t="shared" ref="AM692" si="1997">AM691</f>
        <v>0</v>
      </c>
      <c r="AN692" s="407">
        <f t="shared" ref="AN692" si="1998">AN691</f>
        <v>0</v>
      </c>
      <c r="AO692" s="407">
        <f t="shared" ref="AO692" si="1999">AO691</f>
        <v>0</v>
      </c>
      <c r="AP692" s="407">
        <f t="shared" ref="AP692" si="2000">AP691</f>
        <v>0</v>
      </c>
      <c r="AQ692" s="407">
        <f t="shared" ref="AQ692" si="2001">AQ691</f>
        <v>0</v>
      </c>
      <c r="AR692" s="407">
        <f t="shared" ref="AR692" si="2002">AR691</f>
        <v>0</v>
      </c>
      <c r="AS692" s="303"/>
    </row>
    <row r="693" spans="1:45"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outlineLevel="1">
      <c r="A694" s="521">
        <v>27</v>
      </c>
      <c r="B694" s="424" t="s">
        <v>119</v>
      </c>
      <c r="C694" s="288" t="s">
        <v>25</v>
      </c>
      <c r="D694" s="292">
        <v>99528</v>
      </c>
      <c r="E694" s="292">
        <v>87684.167999999991</v>
      </c>
      <c r="F694" s="292">
        <v>63995</v>
      </c>
      <c r="G694" s="292">
        <v>63797.447999999989</v>
      </c>
      <c r="H694" s="292"/>
      <c r="I694" s="292"/>
      <c r="J694" s="292"/>
      <c r="K694" s="292"/>
      <c r="L694" s="292"/>
      <c r="M694" s="292"/>
      <c r="N694" s="292"/>
      <c r="O694" s="292"/>
      <c r="P694" s="292"/>
      <c r="Q694" s="292">
        <v>12</v>
      </c>
      <c r="R694" s="292">
        <v>18.719006949233464</v>
      </c>
      <c r="S694" s="292">
        <v>16.49144512227468</v>
      </c>
      <c r="T694" s="292">
        <v>12.055747698312256</v>
      </c>
      <c r="U694" s="292">
        <v>12.201565209289095</v>
      </c>
      <c r="V694" s="292"/>
      <c r="W694" s="292"/>
      <c r="X694" s="292"/>
      <c r="Y694" s="292"/>
      <c r="Z694" s="292"/>
      <c r="AA694" s="292"/>
      <c r="AB694" s="292"/>
      <c r="AC694" s="292"/>
      <c r="AD694" s="292"/>
      <c r="AE694" s="422"/>
      <c r="AF694" s="406">
        <v>1</v>
      </c>
      <c r="AG694" s="406"/>
      <c r="AH694" s="406"/>
      <c r="AI694" s="406"/>
      <c r="AJ694" s="406"/>
      <c r="AK694" s="406"/>
      <c r="AL694" s="411"/>
      <c r="AM694" s="411"/>
      <c r="AN694" s="411"/>
      <c r="AO694" s="411"/>
      <c r="AP694" s="411"/>
      <c r="AQ694" s="411"/>
      <c r="AR694" s="411"/>
      <c r="AS694" s="293">
        <f>SUM(AE694:AR694)</f>
        <v>1</v>
      </c>
    </row>
    <row r="695" spans="1:45" outlineLevel="1">
      <c r="A695" s="521"/>
      <c r="B695" s="291" t="s">
        <v>309</v>
      </c>
      <c r="C695" s="288" t="s">
        <v>163</v>
      </c>
      <c r="D695" s="292"/>
      <c r="E695" s="292"/>
      <c r="F695" s="292"/>
      <c r="G695" s="292"/>
      <c r="H695" s="292"/>
      <c r="I695" s="292"/>
      <c r="J695" s="292"/>
      <c r="K695" s="292"/>
      <c r="L695" s="292"/>
      <c r="M695" s="292"/>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 si="2003">AF694</f>
        <v>1</v>
      </c>
      <c r="AG695" s="407">
        <f t="shared" ref="AG695" si="2004">AG694</f>
        <v>0</v>
      </c>
      <c r="AH695" s="407">
        <f t="shared" ref="AH695" si="2005">AH694</f>
        <v>0</v>
      </c>
      <c r="AI695" s="407">
        <f t="shared" ref="AI695" si="2006">AI694</f>
        <v>0</v>
      </c>
      <c r="AJ695" s="407">
        <f t="shared" ref="AJ695" si="2007">AJ694</f>
        <v>0</v>
      </c>
      <c r="AK695" s="407">
        <f t="shared" ref="AK695" si="2008">AK694</f>
        <v>0</v>
      </c>
      <c r="AL695" s="407">
        <f t="shared" ref="AL695" si="2009">AL694</f>
        <v>0</v>
      </c>
      <c r="AM695" s="407">
        <f t="shared" ref="AM695" si="2010">AM694</f>
        <v>0</v>
      </c>
      <c r="AN695" s="407">
        <f t="shared" ref="AN695" si="2011">AN694</f>
        <v>0</v>
      </c>
      <c r="AO695" s="407">
        <f t="shared" ref="AO695" si="2012">AO694</f>
        <v>0</v>
      </c>
      <c r="AP695" s="407">
        <f t="shared" ref="AP695" si="2013">AP694</f>
        <v>0</v>
      </c>
      <c r="AQ695" s="407">
        <f t="shared" ref="AQ695" si="2014">AQ694</f>
        <v>0</v>
      </c>
      <c r="AR695" s="407">
        <f t="shared" ref="AR695" si="2015">AR694</f>
        <v>0</v>
      </c>
      <c r="AS695" s="303"/>
    </row>
    <row r="696" spans="1:45"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0" outlineLevel="1">
      <c r="A697" s="521">
        <v>28</v>
      </c>
      <c r="B697" s="424" t="s">
        <v>120</v>
      </c>
      <c r="C697" s="288" t="s">
        <v>25</v>
      </c>
      <c r="D697" s="292"/>
      <c r="E697" s="292"/>
      <c r="F697" s="292"/>
      <c r="G697" s="292"/>
      <c r="H697" s="292"/>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c r="AG697" s="406"/>
      <c r="AH697" s="406"/>
      <c r="AI697" s="406"/>
      <c r="AJ697" s="406"/>
      <c r="AK697" s="406"/>
      <c r="AL697" s="411"/>
      <c r="AM697" s="411"/>
      <c r="AN697" s="411"/>
      <c r="AO697" s="411"/>
      <c r="AP697" s="411"/>
      <c r="AQ697" s="411"/>
      <c r="AR697" s="411"/>
      <c r="AS697" s="293">
        <f>SUM(AE697:AR697)</f>
        <v>0</v>
      </c>
    </row>
    <row r="698" spans="1:45" outlineLevel="1">
      <c r="A698" s="521"/>
      <c r="B698" s="291" t="s">
        <v>309</v>
      </c>
      <c r="C698" s="288" t="s">
        <v>163</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 si="2016">AF697</f>
        <v>0</v>
      </c>
      <c r="AG698" s="407">
        <f t="shared" ref="AG698" si="2017">AG697</f>
        <v>0</v>
      </c>
      <c r="AH698" s="407">
        <f t="shared" ref="AH698" si="2018">AH697</f>
        <v>0</v>
      </c>
      <c r="AI698" s="407">
        <f t="shared" ref="AI698" si="2019">AI697</f>
        <v>0</v>
      </c>
      <c r="AJ698" s="407">
        <f t="shared" ref="AJ698" si="2020">AJ697</f>
        <v>0</v>
      </c>
      <c r="AK698" s="407">
        <f t="shared" ref="AK698" si="2021">AK697</f>
        <v>0</v>
      </c>
      <c r="AL698" s="407">
        <f t="shared" ref="AL698" si="2022">AL697</f>
        <v>0</v>
      </c>
      <c r="AM698" s="407">
        <f t="shared" ref="AM698" si="2023">AM697</f>
        <v>0</v>
      </c>
      <c r="AN698" s="407">
        <f t="shared" ref="AN698" si="2024">AN697</f>
        <v>0</v>
      </c>
      <c r="AO698" s="407">
        <f t="shared" ref="AO698" si="2025">AO697</f>
        <v>0</v>
      </c>
      <c r="AP698" s="407">
        <f t="shared" ref="AP698" si="2026">AP697</f>
        <v>0</v>
      </c>
      <c r="AQ698" s="407">
        <f t="shared" ref="AQ698" si="2027">AQ697</f>
        <v>0</v>
      </c>
      <c r="AR698" s="407">
        <f t="shared" ref="AR698" si="2028">AR697</f>
        <v>0</v>
      </c>
      <c r="AS698" s="303"/>
    </row>
    <row r="699" spans="1:45"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outlineLevel="1">
      <c r="A700" s="521">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outlineLevel="1">
      <c r="A701" s="521"/>
      <c r="B701" s="291" t="s">
        <v>309</v>
      </c>
      <c r="C701" s="288" t="s">
        <v>163</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 si="2029">AF700</f>
        <v>0</v>
      </c>
      <c r="AG701" s="407">
        <f t="shared" ref="AG701" si="2030">AG700</f>
        <v>0</v>
      </c>
      <c r="AH701" s="407">
        <f t="shared" ref="AH701" si="2031">AH700</f>
        <v>0</v>
      </c>
      <c r="AI701" s="407">
        <f t="shared" ref="AI701" si="2032">AI700</f>
        <v>0</v>
      </c>
      <c r="AJ701" s="407">
        <f t="shared" ref="AJ701" si="2033">AJ700</f>
        <v>0</v>
      </c>
      <c r="AK701" s="407">
        <f t="shared" ref="AK701" si="2034">AK700</f>
        <v>0</v>
      </c>
      <c r="AL701" s="407">
        <f t="shared" ref="AL701" si="2035">AL700</f>
        <v>0</v>
      </c>
      <c r="AM701" s="407">
        <f t="shared" ref="AM701" si="2036">AM700</f>
        <v>0</v>
      </c>
      <c r="AN701" s="407">
        <f t="shared" ref="AN701" si="2037">AN700</f>
        <v>0</v>
      </c>
      <c r="AO701" s="407">
        <f t="shared" ref="AO701" si="2038">AO700</f>
        <v>0</v>
      </c>
      <c r="AP701" s="407">
        <f t="shared" ref="AP701" si="2039">AP700</f>
        <v>0</v>
      </c>
      <c r="AQ701" s="407">
        <f t="shared" ref="AQ701" si="2040">AQ700</f>
        <v>0</v>
      </c>
      <c r="AR701" s="407">
        <f t="shared" ref="AR701" si="2041">AR700</f>
        <v>0</v>
      </c>
      <c r="AS701" s="303"/>
    </row>
    <row r="702" spans="1:45"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0" outlineLevel="1">
      <c r="A703" s="521">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outlineLevel="1">
      <c r="A704" s="521"/>
      <c r="B704" s="291" t="s">
        <v>309</v>
      </c>
      <c r="C704" s="288" t="s">
        <v>163</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 si="2042">AF703</f>
        <v>0</v>
      </c>
      <c r="AG704" s="407">
        <f t="shared" ref="AG704" si="2043">AG703</f>
        <v>0</v>
      </c>
      <c r="AH704" s="407">
        <f t="shared" ref="AH704" si="2044">AH703</f>
        <v>0</v>
      </c>
      <c r="AI704" s="407">
        <f t="shared" ref="AI704" si="2045">AI703</f>
        <v>0</v>
      </c>
      <c r="AJ704" s="407">
        <f t="shared" ref="AJ704" si="2046">AJ703</f>
        <v>0</v>
      </c>
      <c r="AK704" s="407">
        <f t="shared" ref="AK704" si="2047">AK703</f>
        <v>0</v>
      </c>
      <c r="AL704" s="407">
        <f t="shared" ref="AL704" si="2048">AL703</f>
        <v>0</v>
      </c>
      <c r="AM704" s="407">
        <f t="shared" ref="AM704" si="2049">AM703</f>
        <v>0</v>
      </c>
      <c r="AN704" s="407">
        <f t="shared" ref="AN704" si="2050">AN703</f>
        <v>0</v>
      </c>
      <c r="AO704" s="407">
        <f t="shared" ref="AO704" si="2051">AO703</f>
        <v>0</v>
      </c>
      <c r="AP704" s="407">
        <f t="shared" ref="AP704" si="2052">AP703</f>
        <v>0</v>
      </c>
      <c r="AQ704" s="407">
        <f t="shared" ref="AQ704" si="2053">AQ703</f>
        <v>0</v>
      </c>
      <c r="AR704" s="407">
        <f t="shared" ref="AR704" si="2054">AR703</f>
        <v>0</v>
      </c>
      <c r="AS704" s="303"/>
    </row>
    <row r="705" spans="1:45"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outlineLevel="1">
      <c r="A706" s="521">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outlineLevel="1">
      <c r="A707" s="521"/>
      <c r="B707" s="291" t="s">
        <v>309</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55">AF706</f>
        <v>0</v>
      </c>
      <c r="AG707" s="407">
        <f t="shared" ref="AG707" si="2056">AG706</f>
        <v>0</v>
      </c>
      <c r="AH707" s="407">
        <f t="shared" ref="AH707" si="2057">AH706</f>
        <v>0</v>
      </c>
      <c r="AI707" s="407">
        <f t="shared" ref="AI707" si="2058">AI706</f>
        <v>0</v>
      </c>
      <c r="AJ707" s="407">
        <f t="shared" ref="AJ707" si="2059">AJ706</f>
        <v>0</v>
      </c>
      <c r="AK707" s="407">
        <f t="shared" ref="AK707" si="2060">AK706</f>
        <v>0</v>
      </c>
      <c r="AL707" s="407">
        <f t="shared" ref="AL707" si="2061">AL706</f>
        <v>0</v>
      </c>
      <c r="AM707" s="407">
        <f t="shared" ref="AM707" si="2062">AM706</f>
        <v>0</v>
      </c>
      <c r="AN707" s="407">
        <f t="shared" ref="AN707" si="2063">AN706</f>
        <v>0</v>
      </c>
      <c r="AO707" s="407">
        <f t="shared" ref="AO707" si="2064">AO706</f>
        <v>0</v>
      </c>
      <c r="AP707" s="407">
        <f t="shared" ref="AP707" si="2065">AP706</f>
        <v>0</v>
      </c>
      <c r="AQ707" s="407">
        <f t="shared" ref="AQ707" si="2066">AQ706</f>
        <v>0</v>
      </c>
      <c r="AR707" s="407">
        <f t="shared" ref="AR707" si="2067">AR706</f>
        <v>0</v>
      </c>
      <c r="AS707" s="303"/>
    </row>
    <row r="708" spans="1:45" outlineLevel="1">
      <c r="A708" s="521"/>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outlineLevel="1">
      <c r="A709" s="521">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outlineLevel="1">
      <c r="A710" s="521"/>
      <c r="B710" s="291" t="s">
        <v>309</v>
      </c>
      <c r="C710" s="288" t="s">
        <v>163</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68">AF709</f>
        <v>0</v>
      </c>
      <c r="AG710" s="407">
        <f t="shared" ref="AG710" si="2069">AG709</f>
        <v>0</v>
      </c>
      <c r="AH710" s="407">
        <f t="shared" ref="AH710" si="2070">AH709</f>
        <v>0</v>
      </c>
      <c r="AI710" s="407">
        <f t="shared" ref="AI710" si="2071">AI709</f>
        <v>0</v>
      </c>
      <c r="AJ710" s="407">
        <f t="shared" ref="AJ710" si="2072">AJ709</f>
        <v>0</v>
      </c>
      <c r="AK710" s="407">
        <f t="shared" ref="AK710" si="2073">AK709</f>
        <v>0</v>
      </c>
      <c r="AL710" s="407">
        <f t="shared" ref="AL710" si="2074">AL709</f>
        <v>0</v>
      </c>
      <c r="AM710" s="407">
        <f t="shared" ref="AM710" si="2075">AM709</f>
        <v>0</v>
      </c>
      <c r="AN710" s="407">
        <f t="shared" ref="AN710" si="2076">AN709</f>
        <v>0</v>
      </c>
      <c r="AO710" s="407">
        <f t="shared" ref="AO710" si="2077">AO709</f>
        <v>0</v>
      </c>
      <c r="AP710" s="407">
        <f t="shared" ref="AP710" si="2078">AP709</f>
        <v>0</v>
      </c>
      <c r="AQ710" s="407">
        <f t="shared" ref="AQ710" si="2079">AQ709</f>
        <v>0</v>
      </c>
      <c r="AR710" s="407">
        <f t="shared" ref="AR710" si="2080">AR709</f>
        <v>0</v>
      </c>
      <c r="AS710" s="303"/>
    </row>
    <row r="711" spans="1:45"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75" outlineLevel="1">
      <c r="A712" s="521"/>
      <c r="B712" s="285" t="s">
        <v>498</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outlineLevel="1">
      <c r="A713" s="521">
        <v>33</v>
      </c>
      <c r="B713" s="424" t="s">
        <v>125</v>
      </c>
      <c r="C713" s="288" t="s">
        <v>25</v>
      </c>
      <c r="D713" s="292">
        <v>95868</v>
      </c>
      <c r="E713" s="292">
        <v>95868</v>
      </c>
      <c r="F713" s="292">
        <v>95868</v>
      </c>
      <c r="G713" s="292">
        <v>95868</v>
      </c>
      <c r="H713" s="292"/>
      <c r="I713" s="292"/>
      <c r="J713" s="292"/>
      <c r="K713" s="292"/>
      <c r="L713" s="292"/>
      <c r="M713" s="292"/>
      <c r="N713" s="292"/>
      <c r="O713" s="292"/>
      <c r="P713" s="292"/>
      <c r="Q713" s="292">
        <v>0</v>
      </c>
      <c r="R713" s="292">
        <v>13.481128997495054</v>
      </c>
      <c r="S713" s="292">
        <v>13.481128997495054</v>
      </c>
      <c r="T713" s="292">
        <v>13.481128997495054</v>
      </c>
      <c r="U713" s="292">
        <v>13.481128997495054</v>
      </c>
      <c r="V713" s="292"/>
      <c r="W713" s="292"/>
      <c r="X713" s="292"/>
      <c r="Y713" s="292"/>
      <c r="Z713" s="292"/>
      <c r="AA713" s="292"/>
      <c r="AB713" s="292"/>
      <c r="AC713" s="292"/>
      <c r="AD713" s="292"/>
      <c r="AE713" s="422"/>
      <c r="AF713" s="406">
        <v>1</v>
      </c>
      <c r="AG713" s="406"/>
      <c r="AH713" s="406"/>
      <c r="AI713" s="406"/>
      <c r="AJ713" s="406"/>
      <c r="AK713" s="406"/>
      <c r="AL713" s="411"/>
      <c r="AM713" s="411"/>
      <c r="AN713" s="411"/>
      <c r="AO713" s="411"/>
      <c r="AP713" s="411"/>
      <c r="AQ713" s="411"/>
      <c r="AR713" s="411"/>
      <c r="AS713" s="293">
        <f>SUM(AE713:AR713)</f>
        <v>1</v>
      </c>
    </row>
    <row r="714" spans="1:45" outlineLevel="1">
      <c r="A714" s="521"/>
      <c r="B714" s="291" t="s">
        <v>309</v>
      </c>
      <c r="C714" s="288" t="s">
        <v>163</v>
      </c>
      <c r="D714" s="292"/>
      <c r="E714" s="292"/>
      <c r="F714" s="292"/>
      <c r="G714" s="292"/>
      <c r="H714" s="292"/>
      <c r="I714" s="292"/>
      <c r="J714" s="292"/>
      <c r="K714" s="292"/>
      <c r="L714" s="292"/>
      <c r="M714" s="292"/>
      <c r="N714" s="292"/>
      <c r="O714" s="292"/>
      <c r="P714" s="292"/>
      <c r="Q714" s="292">
        <f>Q713</f>
        <v>0</v>
      </c>
      <c r="R714" s="292"/>
      <c r="S714" s="292"/>
      <c r="T714" s="292"/>
      <c r="U714" s="292"/>
      <c r="V714" s="292"/>
      <c r="W714" s="292"/>
      <c r="X714" s="292"/>
      <c r="Y714" s="292"/>
      <c r="Z714" s="292"/>
      <c r="AA714" s="292"/>
      <c r="AB714" s="292"/>
      <c r="AC714" s="292"/>
      <c r="AD714" s="292"/>
      <c r="AE714" s="407">
        <f>AE713</f>
        <v>0</v>
      </c>
      <c r="AF714" s="407">
        <f t="shared" ref="AF714" si="2081">AF713</f>
        <v>1</v>
      </c>
      <c r="AG714" s="407">
        <f t="shared" ref="AG714" si="2082">AG713</f>
        <v>0</v>
      </c>
      <c r="AH714" s="407">
        <f t="shared" ref="AH714" si="2083">AH713</f>
        <v>0</v>
      </c>
      <c r="AI714" s="407">
        <f t="shared" ref="AI714" si="2084">AI713</f>
        <v>0</v>
      </c>
      <c r="AJ714" s="407">
        <f t="shared" ref="AJ714" si="2085">AJ713</f>
        <v>0</v>
      </c>
      <c r="AK714" s="407">
        <f t="shared" ref="AK714" si="2086">AK713</f>
        <v>0</v>
      </c>
      <c r="AL714" s="407">
        <f t="shared" ref="AL714" si="2087">AL713</f>
        <v>0</v>
      </c>
      <c r="AM714" s="407">
        <f t="shared" ref="AM714" si="2088">AM713</f>
        <v>0</v>
      </c>
      <c r="AN714" s="407">
        <f t="shared" ref="AN714" si="2089">AN713</f>
        <v>0</v>
      </c>
      <c r="AO714" s="407">
        <f t="shared" ref="AO714" si="2090">AO713</f>
        <v>0</v>
      </c>
      <c r="AP714" s="407">
        <f t="shared" ref="AP714" si="2091">AP713</f>
        <v>0</v>
      </c>
      <c r="AQ714" s="407">
        <f t="shared" ref="AQ714" si="2092">AQ713</f>
        <v>0</v>
      </c>
      <c r="AR714" s="407">
        <f t="shared" ref="AR714" si="2093">AR713</f>
        <v>0</v>
      </c>
      <c r="AS714" s="303"/>
    </row>
    <row r="715" spans="1:45" outlineLevel="1">
      <c r="A715" s="521"/>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outlineLevel="1">
      <c r="A716" s="521">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outlineLevel="1">
      <c r="A717" s="521"/>
      <c r="B717" s="291" t="s">
        <v>309</v>
      </c>
      <c r="C717" s="288" t="s">
        <v>163</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 si="2094">AF716</f>
        <v>0</v>
      </c>
      <c r="AG717" s="407">
        <f t="shared" ref="AG717" si="2095">AG716</f>
        <v>0</v>
      </c>
      <c r="AH717" s="407">
        <f t="shared" ref="AH717" si="2096">AH716</f>
        <v>0</v>
      </c>
      <c r="AI717" s="407">
        <f t="shared" ref="AI717" si="2097">AI716</f>
        <v>0</v>
      </c>
      <c r="AJ717" s="407">
        <f t="shared" ref="AJ717" si="2098">AJ716</f>
        <v>0</v>
      </c>
      <c r="AK717" s="407">
        <f t="shared" ref="AK717" si="2099">AK716</f>
        <v>0</v>
      </c>
      <c r="AL717" s="407">
        <f t="shared" ref="AL717" si="2100">AL716</f>
        <v>0</v>
      </c>
      <c r="AM717" s="407">
        <f t="shared" ref="AM717" si="2101">AM716</f>
        <v>0</v>
      </c>
      <c r="AN717" s="407">
        <f t="shared" ref="AN717" si="2102">AN716</f>
        <v>0</v>
      </c>
      <c r="AO717" s="407">
        <f t="shared" ref="AO717" si="2103">AO716</f>
        <v>0</v>
      </c>
      <c r="AP717" s="407">
        <f t="shared" ref="AP717" si="2104">AP716</f>
        <v>0</v>
      </c>
      <c r="AQ717" s="407">
        <f t="shared" ref="AQ717" si="2105">AQ716</f>
        <v>0</v>
      </c>
      <c r="AR717" s="407">
        <f t="shared" ref="AR717" si="2106">AR716</f>
        <v>0</v>
      </c>
      <c r="AS717" s="303"/>
    </row>
    <row r="718" spans="1:45"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outlineLevel="1">
      <c r="A719" s="521">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outlineLevel="1">
      <c r="A720" s="521"/>
      <c r="B720" s="291" t="s">
        <v>309</v>
      </c>
      <c r="C720" s="288" t="s">
        <v>163</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107">AF719</f>
        <v>0</v>
      </c>
      <c r="AG720" s="407">
        <f t="shared" ref="AG720" si="2108">AG719</f>
        <v>0</v>
      </c>
      <c r="AH720" s="407">
        <f t="shared" ref="AH720" si="2109">AH719</f>
        <v>0</v>
      </c>
      <c r="AI720" s="407">
        <f t="shared" ref="AI720" si="2110">AI719</f>
        <v>0</v>
      </c>
      <c r="AJ720" s="407">
        <f t="shared" ref="AJ720" si="2111">AJ719</f>
        <v>0</v>
      </c>
      <c r="AK720" s="407">
        <f t="shared" ref="AK720" si="2112">AK719</f>
        <v>0</v>
      </c>
      <c r="AL720" s="407">
        <f t="shared" ref="AL720" si="2113">AL719</f>
        <v>0</v>
      </c>
      <c r="AM720" s="407">
        <f t="shared" ref="AM720" si="2114">AM719</f>
        <v>0</v>
      </c>
      <c r="AN720" s="407">
        <f t="shared" ref="AN720" si="2115">AN719</f>
        <v>0</v>
      </c>
      <c r="AO720" s="407">
        <f t="shared" ref="AO720" si="2116">AO719</f>
        <v>0</v>
      </c>
      <c r="AP720" s="407">
        <f t="shared" ref="AP720" si="2117">AP719</f>
        <v>0</v>
      </c>
      <c r="AQ720" s="407">
        <f t="shared" ref="AQ720" si="2118">AQ719</f>
        <v>0</v>
      </c>
      <c r="AR720" s="407">
        <f t="shared" ref="AR720" si="2119">AR719</f>
        <v>0</v>
      </c>
      <c r="AS720" s="303"/>
    </row>
    <row r="721" spans="1:45" outlineLevel="1">
      <c r="A721" s="521"/>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75" outlineLevel="1">
      <c r="A722" s="521"/>
      <c r="B722" s="285" t="s">
        <v>499</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outlineLevel="1">
      <c r="A723" s="521">
        <v>36</v>
      </c>
      <c r="B723" s="861" t="s">
        <v>1062</v>
      </c>
      <c r="C723" s="288" t="s">
        <v>25</v>
      </c>
      <c r="D723" s="292">
        <v>344173</v>
      </c>
      <c r="E723" s="292">
        <v>342758.5</v>
      </c>
      <c r="F723" s="292">
        <v>341344</v>
      </c>
      <c r="G723" s="292">
        <v>339929.5</v>
      </c>
      <c r="H723" s="292"/>
      <c r="I723" s="292"/>
      <c r="J723" s="292"/>
      <c r="K723" s="292"/>
      <c r="L723" s="292"/>
      <c r="M723" s="292"/>
      <c r="N723" s="292"/>
      <c r="O723" s="292"/>
      <c r="P723" s="292"/>
      <c r="Q723" s="292">
        <v>12</v>
      </c>
      <c r="R723" s="292">
        <v>0</v>
      </c>
      <c r="S723" s="292">
        <v>0</v>
      </c>
      <c r="T723" s="292">
        <v>0</v>
      </c>
      <c r="U723" s="292">
        <v>0</v>
      </c>
      <c r="V723" s="292"/>
      <c r="W723" s="292"/>
      <c r="X723" s="292"/>
      <c r="Y723" s="292"/>
      <c r="Z723" s="292"/>
      <c r="AA723" s="292"/>
      <c r="AB723" s="292"/>
      <c r="AC723" s="292"/>
      <c r="AD723" s="292"/>
      <c r="AE723" s="422">
        <v>1</v>
      </c>
      <c r="AF723" s="406"/>
      <c r="AG723" s="406"/>
      <c r="AH723" s="406"/>
      <c r="AI723" s="406"/>
      <c r="AJ723" s="406"/>
      <c r="AK723" s="406"/>
      <c r="AL723" s="411"/>
      <c r="AM723" s="411"/>
      <c r="AN723" s="411"/>
      <c r="AO723" s="411"/>
      <c r="AP723" s="411"/>
      <c r="AQ723" s="411"/>
      <c r="AR723" s="411"/>
      <c r="AS723" s="293">
        <f>SUM(AE723:AR723)</f>
        <v>1</v>
      </c>
    </row>
    <row r="724" spans="1:45" outlineLevel="1">
      <c r="A724" s="521"/>
      <c r="B724" s="291" t="s">
        <v>309</v>
      </c>
      <c r="C724" s="288" t="s">
        <v>163</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1</v>
      </c>
      <c r="AF724" s="407">
        <f t="shared" ref="AF724" si="2120">AF723</f>
        <v>0</v>
      </c>
      <c r="AG724" s="407">
        <f t="shared" ref="AG724" si="2121">AG723</f>
        <v>0</v>
      </c>
      <c r="AH724" s="407">
        <f t="shared" ref="AH724" si="2122">AH723</f>
        <v>0</v>
      </c>
      <c r="AI724" s="407">
        <f t="shared" ref="AI724" si="2123">AI723</f>
        <v>0</v>
      </c>
      <c r="AJ724" s="407">
        <f t="shared" ref="AJ724" si="2124">AJ723</f>
        <v>0</v>
      </c>
      <c r="AK724" s="407">
        <f t="shared" ref="AK724" si="2125">AK723</f>
        <v>0</v>
      </c>
      <c r="AL724" s="407">
        <f t="shared" ref="AL724" si="2126">AL723</f>
        <v>0</v>
      </c>
      <c r="AM724" s="407">
        <f t="shared" ref="AM724" si="2127">AM723</f>
        <v>0</v>
      </c>
      <c r="AN724" s="407">
        <f t="shared" ref="AN724" si="2128">AN723</f>
        <v>0</v>
      </c>
      <c r="AO724" s="407">
        <f t="shared" ref="AO724" si="2129">AO723</f>
        <v>0</v>
      </c>
      <c r="AP724" s="407">
        <f t="shared" ref="AP724" si="2130">AP723</f>
        <v>0</v>
      </c>
      <c r="AQ724" s="407">
        <f t="shared" ref="AQ724" si="2131">AQ723</f>
        <v>0</v>
      </c>
      <c r="AR724" s="407">
        <f t="shared" ref="AR724" si="2132">AR723</f>
        <v>0</v>
      </c>
      <c r="AS724" s="303"/>
    </row>
    <row r="725" spans="1:45" outlineLevel="1">
      <c r="A725" s="521"/>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outlineLevel="1">
      <c r="A726" s="521">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outlineLevel="1">
      <c r="A727" s="521"/>
      <c r="B727" s="291" t="s">
        <v>309</v>
      </c>
      <c r="C727" s="288" t="s">
        <v>163</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33">AF726</f>
        <v>0</v>
      </c>
      <c r="AG727" s="407">
        <f t="shared" ref="AG727" si="2134">AG726</f>
        <v>0</v>
      </c>
      <c r="AH727" s="407">
        <f t="shared" ref="AH727" si="2135">AH726</f>
        <v>0</v>
      </c>
      <c r="AI727" s="407">
        <f t="shared" ref="AI727" si="2136">AI726</f>
        <v>0</v>
      </c>
      <c r="AJ727" s="407">
        <f t="shared" ref="AJ727" si="2137">AJ726</f>
        <v>0</v>
      </c>
      <c r="AK727" s="407">
        <f t="shared" ref="AK727" si="2138">AK726</f>
        <v>0</v>
      </c>
      <c r="AL727" s="407">
        <f t="shared" ref="AL727" si="2139">AL726</f>
        <v>0</v>
      </c>
      <c r="AM727" s="407">
        <f t="shared" ref="AM727" si="2140">AM726</f>
        <v>0</v>
      </c>
      <c r="AN727" s="407">
        <f t="shared" ref="AN727" si="2141">AN726</f>
        <v>0</v>
      </c>
      <c r="AO727" s="407">
        <f t="shared" ref="AO727" si="2142">AO726</f>
        <v>0</v>
      </c>
      <c r="AP727" s="407">
        <f t="shared" ref="AP727" si="2143">AP726</f>
        <v>0</v>
      </c>
      <c r="AQ727" s="407">
        <f t="shared" ref="AQ727" si="2144">AQ726</f>
        <v>0</v>
      </c>
      <c r="AR727" s="407">
        <f t="shared" ref="AR727" si="2145">AR726</f>
        <v>0</v>
      </c>
      <c r="AS727" s="303"/>
    </row>
    <row r="728" spans="1:45"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outlineLevel="1">
      <c r="A729" s="521">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outlineLevel="1">
      <c r="A730" s="521"/>
      <c r="B730" s="291" t="s">
        <v>309</v>
      </c>
      <c r="C730" s="288" t="s">
        <v>163</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46">AF729</f>
        <v>0</v>
      </c>
      <c r="AG730" s="407">
        <f t="shared" ref="AG730" si="2147">AG729</f>
        <v>0</v>
      </c>
      <c r="AH730" s="407">
        <f t="shared" ref="AH730" si="2148">AH729</f>
        <v>0</v>
      </c>
      <c r="AI730" s="407">
        <f t="shared" ref="AI730" si="2149">AI729</f>
        <v>0</v>
      </c>
      <c r="AJ730" s="407">
        <f t="shared" ref="AJ730" si="2150">AJ729</f>
        <v>0</v>
      </c>
      <c r="AK730" s="407">
        <f t="shared" ref="AK730" si="2151">AK729</f>
        <v>0</v>
      </c>
      <c r="AL730" s="407">
        <f t="shared" ref="AL730" si="2152">AL729</f>
        <v>0</v>
      </c>
      <c r="AM730" s="407">
        <f t="shared" ref="AM730" si="2153">AM729</f>
        <v>0</v>
      </c>
      <c r="AN730" s="407">
        <f t="shared" ref="AN730" si="2154">AN729</f>
        <v>0</v>
      </c>
      <c r="AO730" s="407">
        <f t="shared" ref="AO730" si="2155">AO729</f>
        <v>0</v>
      </c>
      <c r="AP730" s="407">
        <f t="shared" ref="AP730" si="2156">AP729</f>
        <v>0</v>
      </c>
      <c r="AQ730" s="407">
        <f t="shared" ref="AQ730" si="2157">AQ729</f>
        <v>0</v>
      </c>
      <c r="AR730" s="407">
        <f t="shared" ref="AR730" si="2158">AR729</f>
        <v>0</v>
      </c>
      <c r="AS730" s="303"/>
    </row>
    <row r="731" spans="1:45"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30" outlineLevel="1">
      <c r="A732" s="521">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outlineLevel="1">
      <c r="A733" s="521"/>
      <c r="B733" s="291" t="s">
        <v>309</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59">AF732</f>
        <v>0</v>
      </c>
      <c r="AG733" s="407">
        <f t="shared" ref="AG733" si="2160">AG732</f>
        <v>0</v>
      </c>
      <c r="AH733" s="407">
        <f t="shared" ref="AH733" si="2161">AH732</f>
        <v>0</v>
      </c>
      <c r="AI733" s="407">
        <f t="shared" ref="AI733" si="2162">AI732</f>
        <v>0</v>
      </c>
      <c r="AJ733" s="407">
        <f t="shared" ref="AJ733" si="2163">AJ732</f>
        <v>0</v>
      </c>
      <c r="AK733" s="407">
        <f t="shared" ref="AK733" si="2164">AK732</f>
        <v>0</v>
      </c>
      <c r="AL733" s="407">
        <f t="shared" ref="AL733" si="2165">AL732</f>
        <v>0</v>
      </c>
      <c r="AM733" s="407">
        <f t="shared" ref="AM733" si="2166">AM732</f>
        <v>0</v>
      </c>
      <c r="AN733" s="407">
        <f t="shared" ref="AN733" si="2167">AN732</f>
        <v>0</v>
      </c>
      <c r="AO733" s="407">
        <f t="shared" ref="AO733" si="2168">AO732</f>
        <v>0</v>
      </c>
      <c r="AP733" s="407">
        <f t="shared" ref="AP733" si="2169">AP732</f>
        <v>0</v>
      </c>
      <c r="AQ733" s="407">
        <f t="shared" ref="AQ733" si="2170">AQ732</f>
        <v>0</v>
      </c>
      <c r="AR733" s="407">
        <f t="shared" ref="AR733" si="2171">AR732</f>
        <v>0</v>
      </c>
      <c r="AS733" s="303"/>
    </row>
    <row r="734" spans="1:45"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0" outlineLevel="1">
      <c r="A735" s="521">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outlineLevel="1">
      <c r="A736" s="521"/>
      <c r="B736" s="291" t="s">
        <v>309</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72">AF735</f>
        <v>0</v>
      </c>
      <c r="AG736" s="407">
        <f t="shared" ref="AG736" si="2173">AG735</f>
        <v>0</v>
      </c>
      <c r="AH736" s="407">
        <f t="shared" ref="AH736" si="2174">AH735</f>
        <v>0</v>
      </c>
      <c r="AI736" s="407">
        <f t="shared" ref="AI736" si="2175">AI735</f>
        <v>0</v>
      </c>
      <c r="AJ736" s="407">
        <f t="shared" ref="AJ736" si="2176">AJ735</f>
        <v>0</v>
      </c>
      <c r="AK736" s="407">
        <f t="shared" ref="AK736" si="2177">AK735</f>
        <v>0</v>
      </c>
      <c r="AL736" s="407">
        <f t="shared" ref="AL736" si="2178">AL735</f>
        <v>0</v>
      </c>
      <c r="AM736" s="407">
        <f t="shared" ref="AM736" si="2179">AM735</f>
        <v>0</v>
      </c>
      <c r="AN736" s="407">
        <f t="shared" ref="AN736" si="2180">AN735</f>
        <v>0</v>
      </c>
      <c r="AO736" s="407">
        <f t="shared" ref="AO736" si="2181">AO735</f>
        <v>0</v>
      </c>
      <c r="AP736" s="407">
        <f t="shared" ref="AP736" si="2182">AP735</f>
        <v>0</v>
      </c>
      <c r="AQ736" s="407">
        <f t="shared" ref="AQ736" si="2183">AQ735</f>
        <v>0</v>
      </c>
      <c r="AR736" s="407">
        <f t="shared" ref="AR736" si="2184">AR735</f>
        <v>0</v>
      </c>
      <c r="AS736" s="303"/>
    </row>
    <row r="737" spans="1:45"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outlineLevel="1">
      <c r="A738" s="521">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outlineLevel="1">
      <c r="A739" s="521"/>
      <c r="B739" s="291" t="s">
        <v>309</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85">AF738</f>
        <v>0</v>
      </c>
      <c r="AG739" s="407">
        <f t="shared" ref="AG739" si="2186">AG738</f>
        <v>0</v>
      </c>
      <c r="AH739" s="407">
        <f t="shared" ref="AH739" si="2187">AH738</f>
        <v>0</v>
      </c>
      <c r="AI739" s="407">
        <f t="shared" ref="AI739" si="2188">AI738</f>
        <v>0</v>
      </c>
      <c r="AJ739" s="407">
        <f t="shared" ref="AJ739" si="2189">AJ738</f>
        <v>0</v>
      </c>
      <c r="AK739" s="407">
        <f t="shared" ref="AK739" si="2190">AK738</f>
        <v>0</v>
      </c>
      <c r="AL739" s="407">
        <f t="shared" ref="AL739" si="2191">AL738</f>
        <v>0</v>
      </c>
      <c r="AM739" s="407">
        <f t="shared" ref="AM739" si="2192">AM738</f>
        <v>0</v>
      </c>
      <c r="AN739" s="407">
        <f t="shared" ref="AN739" si="2193">AN738</f>
        <v>0</v>
      </c>
      <c r="AO739" s="407">
        <f t="shared" ref="AO739" si="2194">AO738</f>
        <v>0</v>
      </c>
      <c r="AP739" s="407">
        <f t="shared" ref="AP739" si="2195">AP738</f>
        <v>0</v>
      </c>
      <c r="AQ739" s="407">
        <f t="shared" ref="AQ739" si="2196">AQ738</f>
        <v>0</v>
      </c>
      <c r="AR739" s="407">
        <f t="shared" ref="AR739" si="2197">AR738</f>
        <v>0</v>
      </c>
      <c r="AS739" s="303"/>
    </row>
    <row r="740" spans="1:45"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outlineLevel="1">
      <c r="A741" s="521">
        <v>42</v>
      </c>
      <c r="B741" s="424" t="s">
        <v>134</v>
      </c>
      <c r="C741" s="288" t="s">
        <v>25</v>
      </c>
      <c r="D741" s="292"/>
      <c r="E741" s="292"/>
      <c r="F741" s="292"/>
      <c r="G741" s="292"/>
      <c r="H741" s="292"/>
      <c r="I741" s="292"/>
      <c r="J741" s="292"/>
      <c r="K741" s="292"/>
      <c r="L741" s="292"/>
      <c r="M741" s="292"/>
      <c r="N741" s="292"/>
      <c r="O741" s="292"/>
      <c r="P741" s="292"/>
      <c r="Q741" s="288"/>
      <c r="R741" s="292"/>
      <c r="S741" s="292"/>
      <c r="T741" s="292"/>
      <c r="U741" s="292"/>
      <c r="V741" s="292"/>
      <c r="W741" s="292"/>
      <c r="X741" s="292"/>
      <c r="Y741" s="292"/>
      <c r="Z741" s="292"/>
      <c r="AA741" s="292"/>
      <c r="AB741" s="292"/>
      <c r="AC741" s="292"/>
      <c r="AD741" s="292"/>
      <c r="AE741" s="422"/>
      <c r="AF741" s="406"/>
      <c r="AG741" s="406"/>
      <c r="AH741" s="406"/>
      <c r="AI741" s="406"/>
      <c r="AJ741" s="406"/>
      <c r="AK741" s="406"/>
      <c r="AL741" s="411"/>
      <c r="AM741" s="411"/>
      <c r="AN741" s="411"/>
      <c r="AO741" s="411"/>
      <c r="AP741" s="411"/>
      <c r="AQ741" s="411"/>
      <c r="AR741" s="411"/>
      <c r="AS741" s="293">
        <f>SUM(AE741:AR741)</f>
        <v>0</v>
      </c>
    </row>
    <row r="742" spans="1:45" outlineLevel="1">
      <c r="A742" s="521"/>
      <c r="B742" s="291" t="s">
        <v>309</v>
      </c>
      <c r="C742" s="288" t="s">
        <v>163</v>
      </c>
      <c r="D742" s="292"/>
      <c r="E742" s="292"/>
      <c r="F742" s="292"/>
      <c r="G742" s="292"/>
      <c r="H742" s="292"/>
      <c r="I742" s="292"/>
      <c r="J742" s="292"/>
      <c r="K742" s="292"/>
      <c r="L742" s="292"/>
      <c r="M742" s="292"/>
      <c r="N742" s="292"/>
      <c r="O742" s="292"/>
      <c r="P742" s="292"/>
      <c r="Q742" s="464"/>
      <c r="R742" s="292"/>
      <c r="S742" s="292"/>
      <c r="T742" s="292"/>
      <c r="U742" s="292"/>
      <c r="V742" s="292"/>
      <c r="W742" s="292"/>
      <c r="X742" s="292"/>
      <c r="Y742" s="292"/>
      <c r="Z742" s="292"/>
      <c r="AA742" s="292"/>
      <c r="AB742" s="292"/>
      <c r="AC742" s="292"/>
      <c r="AD742" s="292"/>
      <c r="AE742" s="407">
        <f>AE741</f>
        <v>0</v>
      </c>
      <c r="AF742" s="407">
        <f t="shared" ref="AF742" si="2198">AF741</f>
        <v>0</v>
      </c>
      <c r="AG742" s="407">
        <f t="shared" ref="AG742" si="2199">AG741</f>
        <v>0</v>
      </c>
      <c r="AH742" s="407">
        <f t="shared" ref="AH742" si="2200">AH741</f>
        <v>0</v>
      </c>
      <c r="AI742" s="407">
        <f t="shared" ref="AI742" si="2201">AI741</f>
        <v>0</v>
      </c>
      <c r="AJ742" s="407">
        <f t="shared" ref="AJ742" si="2202">AJ741</f>
        <v>0</v>
      </c>
      <c r="AK742" s="407">
        <f t="shared" ref="AK742" si="2203">AK741</f>
        <v>0</v>
      </c>
      <c r="AL742" s="407">
        <f t="shared" ref="AL742" si="2204">AL741</f>
        <v>0</v>
      </c>
      <c r="AM742" s="407">
        <f t="shared" ref="AM742" si="2205">AM741</f>
        <v>0</v>
      </c>
      <c r="AN742" s="407">
        <f t="shared" ref="AN742" si="2206">AN741</f>
        <v>0</v>
      </c>
      <c r="AO742" s="407">
        <f t="shared" ref="AO742" si="2207">AO741</f>
        <v>0</v>
      </c>
      <c r="AP742" s="407">
        <f t="shared" ref="AP742" si="2208">AP741</f>
        <v>0</v>
      </c>
      <c r="AQ742" s="407">
        <f t="shared" ref="AQ742" si="2209">AQ741</f>
        <v>0</v>
      </c>
      <c r="AR742" s="407">
        <f t="shared" ref="AR742" si="2210">AR741</f>
        <v>0</v>
      </c>
      <c r="AS742" s="303"/>
    </row>
    <row r="743" spans="1:45"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outlineLevel="1">
      <c r="A744" s="521">
        <v>43</v>
      </c>
      <c r="B744" s="424" t="s">
        <v>135</v>
      </c>
      <c r="C744" s="288" t="s">
        <v>25</v>
      </c>
      <c r="D744" s="292"/>
      <c r="E744" s="292"/>
      <c r="F744" s="292"/>
      <c r="G744" s="292"/>
      <c r="H744" s="292"/>
      <c r="I744" s="292"/>
      <c r="J744" s="292"/>
      <c r="K744" s="292"/>
      <c r="L744" s="292"/>
      <c r="M744" s="292"/>
      <c r="N744" s="292"/>
      <c r="O744" s="292"/>
      <c r="P744" s="292"/>
      <c r="Q744" s="292">
        <v>12</v>
      </c>
      <c r="R744" s="292"/>
      <c r="S744" s="292"/>
      <c r="T744" s="292"/>
      <c r="U744" s="292"/>
      <c r="V744" s="292"/>
      <c r="W744" s="292"/>
      <c r="X744" s="292"/>
      <c r="Y744" s="292"/>
      <c r="Z744" s="292"/>
      <c r="AA744" s="292"/>
      <c r="AB744" s="292"/>
      <c r="AC744" s="292"/>
      <c r="AD744" s="292"/>
      <c r="AE744" s="422"/>
      <c r="AF744" s="406"/>
      <c r="AG744" s="406"/>
      <c r="AH744" s="406"/>
      <c r="AI744" s="406"/>
      <c r="AJ744" s="406"/>
      <c r="AK744" s="406"/>
      <c r="AL744" s="411"/>
      <c r="AM744" s="411"/>
      <c r="AN744" s="411"/>
      <c r="AO744" s="411"/>
      <c r="AP744" s="411"/>
      <c r="AQ744" s="411"/>
      <c r="AR744" s="411"/>
      <c r="AS744" s="293">
        <f>SUM(AE744:AR744)</f>
        <v>0</v>
      </c>
    </row>
    <row r="745" spans="1:45" outlineLevel="1">
      <c r="A745" s="521"/>
      <c r="B745" s="291" t="s">
        <v>309</v>
      </c>
      <c r="C745" s="288" t="s">
        <v>163</v>
      </c>
      <c r="D745" s="292"/>
      <c r="E745" s="292"/>
      <c r="F745" s="292"/>
      <c r="G745" s="292"/>
      <c r="H745" s="292"/>
      <c r="I745" s="292"/>
      <c r="J745" s="292"/>
      <c r="K745" s="292"/>
      <c r="L745" s="292"/>
      <c r="M745" s="292"/>
      <c r="N745" s="292"/>
      <c r="O745" s="292"/>
      <c r="P745" s="292"/>
      <c r="Q745" s="292">
        <f>Q744</f>
        <v>12</v>
      </c>
      <c r="R745" s="292"/>
      <c r="S745" s="292"/>
      <c r="T745" s="292"/>
      <c r="U745" s="292"/>
      <c r="V745" s="292"/>
      <c r="W745" s="292"/>
      <c r="X745" s="292"/>
      <c r="Y745" s="292"/>
      <c r="Z745" s="292"/>
      <c r="AA745" s="292"/>
      <c r="AB745" s="292"/>
      <c r="AC745" s="292"/>
      <c r="AD745" s="292"/>
      <c r="AE745" s="407">
        <f>AE744</f>
        <v>0</v>
      </c>
      <c r="AF745" s="407">
        <f t="shared" ref="AF745" si="2211">AF744</f>
        <v>0</v>
      </c>
      <c r="AG745" s="407">
        <f t="shared" ref="AG745" si="2212">AG744</f>
        <v>0</v>
      </c>
      <c r="AH745" s="407">
        <f t="shared" ref="AH745" si="2213">AH744</f>
        <v>0</v>
      </c>
      <c r="AI745" s="407">
        <f t="shared" ref="AI745" si="2214">AI744</f>
        <v>0</v>
      </c>
      <c r="AJ745" s="407">
        <f t="shared" ref="AJ745" si="2215">AJ744</f>
        <v>0</v>
      </c>
      <c r="AK745" s="407">
        <f t="shared" ref="AK745" si="2216">AK744</f>
        <v>0</v>
      </c>
      <c r="AL745" s="407">
        <f t="shared" ref="AL745" si="2217">AL744</f>
        <v>0</v>
      </c>
      <c r="AM745" s="407">
        <f t="shared" ref="AM745" si="2218">AM744</f>
        <v>0</v>
      </c>
      <c r="AN745" s="407">
        <f t="shared" ref="AN745" si="2219">AN744</f>
        <v>0</v>
      </c>
      <c r="AO745" s="407">
        <f t="shared" ref="AO745" si="2220">AO744</f>
        <v>0</v>
      </c>
      <c r="AP745" s="407">
        <f t="shared" ref="AP745" si="2221">AP744</f>
        <v>0</v>
      </c>
      <c r="AQ745" s="407">
        <f t="shared" ref="AQ745" si="2222">AQ744</f>
        <v>0</v>
      </c>
      <c r="AR745" s="407">
        <f t="shared" ref="AR745" si="2223">AR744</f>
        <v>0</v>
      </c>
      <c r="AS745" s="303"/>
    </row>
    <row r="746" spans="1:45"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0" outlineLevel="1">
      <c r="A747" s="521">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outlineLevel="1">
      <c r="A748" s="521"/>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24">AF747</f>
        <v>0</v>
      </c>
      <c r="AG748" s="407">
        <f t="shared" ref="AG748" si="2225">AG747</f>
        <v>0</v>
      </c>
      <c r="AH748" s="407">
        <f t="shared" ref="AH748" si="2226">AH747</f>
        <v>0</v>
      </c>
      <c r="AI748" s="407">
        <f t="shared" ref="AI748" si="2227">AI747</f>
        <v>0</v>
      </c>
      <c r="AJ748" s="407">
        <f t="shared" ref="AJ748" si="2228">AJ747</f>
        <v>0</v>
      </c>
      <c r="AK748" s="407">
        <f t="shared" ref="AK748" si="2229">AK747</f>
        <v>0</v>
      </c>
      <c r="AL748" s="407">
        <f t="shared" ref="AL748" si="2230">AL747</f>
        <v>0</v>
      </c>
      <c r="AM748" s="407">
        <f t="shared" ref="AM748" si="2231">AM747</f>
        <v>0</v>
      </c>
      <c r="AN748" s="407">
        <f t="shared" ref="AN748" si="2232">AN747</f>
        <v>0</v>
      </c>
      <c r="AO748" s="407">
        <f t="shared" ref="AO748" si="2233">AO747</f>
        <v>0</v>
      </c>
      <c r="AP748" s="407">
        <f t="shared" ref="AP748" si="2234">AP747</f>
        <v>0</v>
      </c>
      <c r="AQ748" s="407">
        <f t="shared" ref="AQ748" si="2235">AQ747</f>
        <v>0</v>
      </c>
      <c r="AR748" s="407">
        <f t="shared" ref="AR748" si="2236">AR747</f>
        <v>0</v>
      </c>
      <c r="AS748" s="303"/>
    </row>
    <row r="749" spans="1:45"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outlineLevel="1">
      <c r="A750" s="521">
        <v>45</v>
      </c>
      <c r="B750" s="424" t="s">
        <v>137</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outlineLevel="1">
      <c r="A751" s="521"/>
      <c r="B751" s="291" t="s">
        <v>309</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37">AF750</f>
        <v>0</v>
      </c>
      <c r="AG751" s="407">
        <f t="shared" ref="AG751" si="2238">AG750</f>
        <v>0</v>
      </c>
      <c r="AH751" s="407">
        <f t="shared" ref="AH751" si="2239">AH750</f>
        <v>0</v>
      </c>
      <c r="AI751" s="407">
        <f t="shared" ref="AI751" si="2240">AI750</f>
        <v>0</v>
      </c>
      <c r="AJ751" s="407">
        <f t="shared" ref="AJ751" si="2241">AJ750</f>
        <v>0</v>
      </c>
      <c r="AK751" s="407">
        <f t="shared" ref="AK751" si="2242">AK750</f>
        <v>0</v>
      </c>
      <c r="AL751" s="407">
        <f t="shared" ref="AL751" si="2243">AL750</f>
        <v>0</v>
      </c>
      <c r="AM751" s="407">
        <f t="shared" ref="AM751" si="2244">AM750</f>
        <v>0</v>
      </c>
      <c r="AN751" s="407">
        <f t="shared" ref="AN751" si="2245">AN750</f>
        <v>0</v>
      </c>
      <c r="AO751" s="407">
        <f t="shared" ref="AO751" si="2246">AO750</f>
        <v>0</v>
      </c>
      <c r="AP751" s="407">
        <f t="shared" ref="AP751" si="2247">AP750</f>
        <v>0</v>
      </c>
      <c r="AQ751" s="407">
        <f t="shared" ref="AQ751" si="2248">AQ750</f>
        <v>0</v>
      </c>
      <c r="AR751" s="407">
        <f t="shared" ref="AR751" si="2249">AR750</f>
        <v>0</v>
      </c>
      <c r="AS751" s="303"/>
    </row>
    <row r="752" spans="1:45"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0" outlineLevel="1">
      <c r="A753" s="521">
        <v>46</v>
      </c>
      <c r="B753" s="424" t="s">
        <v>138</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6" outlineLevel="1">
      <c r="A754" s="521"/>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50">AF753</f>
        <v>0</v>
      </c>
      <c r="AG754" s="407">
        <f t="shared" ref="AG754" si="2251">AG753</f>
        <v>0</v>
      </c>
      <c r="AH754" s="407">
        <f t="shared" ref="AH754" si="2252">AH753</f>
        <v>0</v>
      </c>
      <c r="AI754" s="407">
        <f t="shared" ref="AI754" si="2253">AI753</f>
        <v>0</v>
      </c>
      <c r="AJ754" s="407">
        <f t="shared" ref="AJ754" si="2254">AJ753</f>
        <v>0</v>
      </c>
      <c r="AK754" s="407">
        <f t="shared" ref="AK754" si="2255">AK753</f>
        <v>0</v>
      </c>
      <c r="AL754" s="407">
        <f t="shared" ref="AL754" si="2256">AL753</f>
        <v>0</v>
      </c>
      <c r="AM754" s="407">
        <f t="shared" ref="AM754" si="2257">AM753</f>
        <v>0</v>
      </c>
      <c r="AN754" s="407">
        <f t="shared" ref="AN754" si="2258">AN753</f>
        <v>0</v>
      </c>
      <c r="AO754" s="407">
        <f t="shared" ref="AO754" si="2259">AO753</f>
        <v>0</v>
      </c>
      <c r="AP754" s="407">
        <f t="shared" ref="AP754" si="2260">AP753</f>
        <v>0</v>
      </c>
      <c r="AQ754" s="407">
        <f t="shared" ref="AQ754" si="2261">AQ753</f>
        <v>0</v>
      </c>
      <c r="AR754" s="407">
        <f t="shared" ref="AR754" si="2262">AR753</f>
        <v>0</v>
      </c>
      <c r="AS754" s="303"/>
    </row>
    <row r="755" spans="1:46"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0" outlineLevel="1">
      <c r="A756" s="521">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outlineLevel="1">
      <c r="A757" s="521"/>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63">AF756</f>
        <v>0</v>
      </c>
      <c r="AG757" s="407">
        <f t="shared" ref="AG757" si="2264">AG756</f>
        <v>0</v>
      </c>
      <c r="AH757" s="407">
        <f t="shared" ref="AH757" si="2265">AH756</f>
        <v>0</v>
      </c>
      <c r="AI757" s="407">
        <f t="shared" ref="AI757" si="2266">AI756</f>
        <v>0</v>
      </c>
      <c r="AJ757" s="407">
        <f t="shared" ref="AJ757" si="2267">AJ756</f>
        <v>0</v>
      </c>
      <c r="AK757" s="407">
        <f t="shared" ref="AK757" si="2268">AK756</f>
        <v>0</v>
      </c>
      <c r="AL757" s="407">
        <f t="shared" ref="AL757" si="2269">AL756</f>
        <v>0</v>
      </c>
      <c r="AM757" s="407">
        <f t="shared" ref="AM757" si="2270">AM756</f>
        <v>0</v>
      </c>
      <c r="AN757" s="407">
        <f t="shared" ref="AN757" si="2271">AN756</f>
        <v>0</v>
      </c>
      <c r="AO757" s="407">
        <f t="shared" ref="AO757" si="2272">AO756</f>
        <v>0</v>
      </c>
      <c r="AP757" s="407">
        <f t="shared" ref="AP757" si="2273">AP756</f>
        <v>0</v>
      </c>
      <c r="AQ757" s="407">
        <f t="shared" ref="AQ757" si="2274">AQ756</f>
        <v>0</v>
      </c>
      <c r="AR757" s="407">
        <f t="shared" ref="AR757" si="2275">AR756</f>
        <v>0</v>
      </c>
      <c r="AS757" s="303"/>
    </row>
    <row r="758" spans="1:46"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0" outlineLevel="1">
      <c r="A759" s="521">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outlineLevel="1">
      <c r="A760" s="521"/>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76">AF759</f>
        <v>0</v>
      </c>
      <c r="AG760" s="407">
        <f t="shared" ref="AG760" si="2277">AG759</f>
        <v>0</v>
      </c>
      <c r="AH760" s="407">
        <f t="shared" ref="AH760" si="2278">AH759</f>
        <v>0</v>
      </c>
      <c r="AI760" s="407">
        <f t="shared" ref="AI760" si="2279">AI759</f>
        <v>0</v>
      </c>
      <c r="AJ760" s="407">
        <f t="shared" ref="AJ760" si="2280">AJ759</f>
        <v>0</v>
      </c>
      <c r="AK760" s="407">
        <f t="shared" ref="AK760" si="2281">AK759</f>
        <v>0</v>
      </c>
      <c r="AL760" s="407">
        <f t="shared" ref="AL760" si="2282">AL759</f>
        <v>0</v>
      </c>
      <c r="AM760" s="407">
        <f t="shared" ref="AM760" si="2283">AM759</f>
        <v>0</v>
      </c>
      <c r="AN760" s="407">
        <f t="shared" ref="AN760" si="2284">AN759</f>
        <v>0</v>
      </c>
      <c r="AO760" s="407">
        <f t="shared" ref="AO760" si="2285">AO759</f>
        <v>0</v>
      </c>
      <c r="AP760" s="407">
        <f t="shared" ref="AP760" si="2286">AP759</f>
        <v>0</v>
      </c>
      <c r="AQ760" s="407">
        <f t="shared" ref="AQ760" si="2287">AQ759</f>
        <v>0</v>
      </c>
      <c r="AR760" s="407">
        <f t="shared" ref="AR760" si="2288">AR759</f>
        <v>0</v>
      </c>
      <c r="AS760" s="303"/>
    </row>
    <row r="761" spans="1:46"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ht="30" outlineLevel="1">
      <c r="A762" s="521">
        <v>49</v>
      </c>
      <c r="B762" s="424" t="s">
        <v>141</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6" outlineLevel="1">
      <c r="A763" s="521"/>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89">AF762</f>
        <v>0</v>
      </c>
      <c r="AG763" s="407">
        <f t="shared" ref="AG763" si="2290">AG762</f>
        <v>0</v>
      </c>
      <c r="AH763" s="407">
        <f t="shared" ref="AH763" si="2291">AH762</f>
        <v>0</v>
      </c>
      <c r="AI763" s="407">
        <f t="shared" ref="AI763" si="2292">AI762</f>
        <v>0</v>
      </c>
      <c r="AJ763" s="407">
        <f t="shared" ref="AJ763" si="2293">AJ762</f>
        <v>0</v>
      </c>
      <c r="AK763" s="407">
        <f t="shared" ref="AK763" si="2294">AK762</f>
        <v>0</v>
      </c>
      <c r="AL763" s="407">
        <f t="shared" ref="AL763" si="2295">AL762</f>
        <v>0</v>
      </c>
      <c r="AM763" s="407">
        <f t="shared" ref="AM763" si="2296">AM762</f>
        <v>0</v>
      </c>
      <c r="AN763" s="407">
        <f t="shared" ref="AN763" si="2297">AN762</f>
        <v>0</v>
      </c>
      <c r="AO763" s="407">
        <f t="shared" ref="AO763" si="2298">AO762</f>
        <v>0</v>
      </c>
      <c r="AP763" s="407">
        <f t="shared" ref="AP763" si="2299">AP762</f>
        <v>0</v>
      </c>
      <c r="AQ763" s="407">
        <f t="shared" ref="AQ763" si="2300">AQ762</f>
        <v>0</v>
      </c>
      <c r="AR763" s="407">
        <f t="shared" ref="AR763" si="2301">AR762</f>
        <v>0</v>
      </c>
      <c r="AS763" s="303"/>
    </row>
    <row r="764" spans="1:46" outlineLevel="1">
      <c r="A764" s="521"/>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75">
      <c r="B765" s="324" t="s">
        <v>310</v>
      </c>
      <c r="C765" s="326"/>
      <c r="D765" s="326">
        <f>SUM(D608:D763)</f>
        <v>994379</v>
      </c>
      <c r="E765" s="326"/>
      <c r="F765" s="326"/>
      <c r="G765" s="326"/>
      <c r="H765" s="326"/>
      <c r="I765" s="326"/>
      <c r="J765" s="326"/>
      <c r="K765" s="326"/>
      <c r="L765" s="326"/>
      <c r="M765" s="326"/>
      <c r="N765" s="326"/>
      <c r="O765" s="326"/>
      <c r="P765" s="326"/>
      <c r="Q765" s="326"/>
      <c r="R765" s="326">
        <f>SUM(R608:R763)</f>
        <v>72.600082422247908</v>
      </c>
      <c r="S765" s="326"/>
      <c r="T765" s="326"/>
      <c r="U765" s="326"/>
      <c r="V765" s="326"/>
      <c r="W765" s="326"/>
      <c r="X765" s="326"/>
      <c r="Y765" s="326"/>
      <c r="Z765" s="326"/>
      <c r="AA765" s="326"/>
      <c r="AB765" s="326"/>
      <c r="AC765" s="326"/>
      <c r="AD765" s="326"/>
      <c r="AE765" s="326">
        <f>IF(AE606="kWh",SUMPRODUCT(D608:D763,AE608:AE763))</f>
        <v>426524</v>
      </c>
      <c r="AF765" s="326">
        <f>IF(AF606="kWh",SUMPRODUCT(D608:D763,AF608:AF763))</f>
        <v>212640.8517</v>
      </c>
      <c r="AG765" s="326">
        <f>IF(AG606="kw",SUMPRODUCT(Q608:Q763,R608:R763,AG608:AG763),SUMPRODUCT(D608:D763,AG608:AG763))</f>
        <v>462.35314744443417</v>
      </c>
      <c r="AH765" s="326">
        <f>IF(AH606="kw",SUMPRODUCT(Q608:Q763,R608:R763,AH608:AH763),SUMPRODUCT(D608:D763,AH608:AH763))</f>
        <v>0</v>
      </c>
      <c r="AI765" s="326">
        <f>IF(AI606="kw",SUMPRODUCT(Q608:Q763,R608:R763,AI608:AI763),SUMPRODUCT(D608:D763,AI608:AI763))</f>
        <v>0</v>
      </c>
      <c r="AJ765" s="326">
        <f>IF(AJ606="kw",SUMPRODUCT(Q608:Q763,R608:R763,AJ608:AJ763),SUMPRODUCT(D608:D763,AJ608:AJ763))</f>
        <v>0</v>
      </c>
      <c r="AK765" s="326">
        <f>IF(AK606="kw",SUMPRODUCT(Q608:Q763,R608:R763,AK608:AK763),SUMPRODUCT(D608:D763,AK608:AK763))</f>
        <v>0</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75">
      <c r="B766" s="387" t="s">
        <v>311</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Threshold'!$B$42:$Q$60,10,FALSE)</f>
        <v>1122360</v>
      </c>
      <c r="AF766" s="388">
        <f>HLOOKUP(AF605,'2. LRAMVA Threshold'!$B$42:$Q$53,10,FALSE)</f>
        <v>374120</v>
      </c>
      <c r="AG766" s="388">
        <f>HLOOKUP(AG415,'2. LRAMVA Threshold'!$B$42:$Q$53,10,FALSE)</f>
        <v>1002</v>
      </c>
      <c r="AH766" s="388">
        <f>HLOOKUP(AH415,'2. LRAMVA Threshold'!$B$42:$Q$53,10,FALSE)</f>
        <v>0</v>
      </c>
      <c r="AI766" s="388">
        <f>HLOOKUP(AI415,'2. LRAMVA Threshold'!$B$42:$Q$53,10,FALSE)</f>
        <v>0</v>
      </c>
      <c r="AJ766" s="388">
        <f>HLOOKUP(AJ415,'2. LRAMVA Threshold'!$B$42:$Q$53,10,FALSE)</f>
        <v>0</v>
      </c>
      <c r="AK766" s="388">
        <f>HLOOKUP(AK415,'2. LRAMVA Threshold'!$B$42:$Q$53,10,FALSE)</f>
        <v>0</v>
      </c>
      <c r="AL766" s="388">
        <f>HLOOKUP(AL415,'2. LRAMVA Threshold'!$B$42:$Q$53,10,FALSE)</f>
        <v>0</v>
      </c>
      <c r="AM766" s="388">
        <f>HLOOKUP(AM415,'2. LRAMVA Threshold'!$B$42:$Q$53,10,FALSE)</f>
        <v>0</v>
      </c>
      <c r="AN766" s="388">
        <f>HLOOKUP(AN415,'2. LRAMVA Threshold'!$B$42:$Q$53,10,FALSE)</f>
        <v>0</v>
      </c>
      <c r="AO766" s="388">
        <f>HLOOKUP(AO415,'2. LRAMVA Threshold'!$B$42:$Q$53,10,FALSE)</f>
        <v>0</v>
      </c>
      <c r="AP766" s="388">
        <f>HLOOKUP(AP415,'2. LRAMVA Threshold'!$B$42:$Q$53,10,FALSE)</f>
        <v>0</v>
      </c>
      <c r="AQ766" s="388">
        <f>HLOOKUP(AQ415,'2. LRAMVA Threshold'!$B$42:$Q$53,10,FALSE)</f>
        <v>0</v>
      </c>
      <c r="AR766" s="388">
        <f>HLOOKUP(AR415,'2. LRAMVA Threshold'!$B$42:$Q$53,10,FALSE)</f>
        <v>0</v>
      </c>
      <c r="AS766" s="438"/>
    </row>
    <row r="767" spans="1:46">
      <c r="B767" s="390"/>
      <c r="C767" s="428"/>
      <c r="D767" s="429"/>
      <c r="E767" s="429"/>
      <c r="F767" s="429"/>
      <c r="G767" s="429"/>
      <c r="H767" s="429"/>
      <c r="I767" s="429"/>
      <c r="J767" s="429"/>
      <c r="K767" s="429"/>
      <c r="L767" s="429"/>
      <c r="M767" s="429"/>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c r="B768" s="321" t="s">
        <v>312</v>
      </c>
      <c r="C768" s="335"/>
      <c r="D768" s="335"/>
      <c r="E768" s="372"/>
      <c r="F768" s="372"/>
      <c r="G768" s="372"/>
      <c r="H768" s="372"/>
      <c r="I768" s="372"/>
      <c r="J768" s="372"/>
      <c r="K768" s="372"/>
      <c r="L768" s="372"/>
      <c r="M768" s="372"/>
      <c r="N768" s="372"/>
      <c r="O768" s="372"/>
      <c r="P768" s="372"/>
      <c r="Q768" s="372"/>
      <c r="R768" s="288"/>
      <c r="S768" s="337"/>
      <c r="T768" s="337"/>
      <c r="U768" s="337"/>
      <c r="V768" s="336"/>
      <c r="W768" s="336"/>
      <c r="X768" s="336"/>
      <c r="Y768" s="336"/>
      <c r="Z768" s="337"/>
      <c r="AA768" s="337"/>
      <c r="AB768" s="337"/>
      <c r="AC768" s="337"/>
      <c r="AD768" s="337"/>
      <c r="AE768" s="825">
        <f>HLOOKUP(AE$35,'3.  Distribution Rates'!$C$122:$P$135,10,FALSE)</f>
        <v>3.3999999999999998E-3</v>
      </c>
      <c r="AF768" s="825">
        <f>HLOOKUP(AF$35,'3.  Distribution Rates'!$C$122:$P$135,10,FALSE)</f>
        <v>1.9199999999999998E-2</v>
      </c>
      <c r="AG768" s="338">
        <f>HLOOKUP(AG$35,'3.  Distribution Rates'!$C$122:$P$135,10,FALSE)</f>
        <v>3.0373000000000001</v>
      </c>
      <c r="AH768" s="338">
        <f>HLOOKUP(AH$35,'3.  Distribution Rates'!$C$122:$P$135,10,FALSE)</f>
        <v>5.7839</v>
      </c>
      <c r="AI768" s="338">
        <f>HLOOKUP(AI$35,'3.  Distribution Rates'!$C$122:$P$135,10,FALSE)</f>
        <v>5.7839</v>
      </c>
      <c r="AJ768" s="338">
        <f>HLOOKUP(AJ$35,'3.  Distribution Rates'!$C$122:$P$135,10,FALSE)</f>
        <v>5.7839</v>
      </c>
      <c r="AK768" s="338">
        <f>HLOOKUP(AK$35,'3.  Distribution Rates'!$C$122:$P$135,10,FALSE)</f>
        <v>5.7839</v>
      </c>
      <c r="AL768" s="338">
        <f>HLOOKUP(AL$35,'3.  Distribution Rates'!$C$122:$P$135,10,FALSE)</f>
        <v>5.7839</v>
      </c>
      <c r="AM768" s="338">
        <f>HLOOKUP(AM$35,'3.  Distribution Rates'!$C$122:$P$135,10,FALSE)</f>
        <v>5.7839</v>
      </c>
      <c r="AN768" s="338">
        <f>HLOOKUP(AN$35,'3.  Distribution Rates'!$C$122:$P$135,10,FALSE)</f>
        <v>5.7839</v>
      </c>
      <c r="AO768" s="338">
        <f>HLOOKUP(AO$35,'3.  Distribution Rates'!$C$122:$P$135,10,FALSE)</f>
        <v>5.7839</v>
      </c>
      <c r="AP768" s="338">
        <f>HLOOKUP(AP$35,'3.  Distribution Rates'!$C$122:$P$135,10,FALSE)</f>
        <v>5.7839</v>
      </c>
      <c r="AQ768" s="338">
        <f>HLOOKUP(AQ$35,'3.  Distribution Rates'!$C$122:$P$135,10,FALSE)</f>
        <v>5.7839</v>
      </c>
      <c r="AR768" s="338">
        <f>HLOOKUP(AR$35,'3.  Distribution Rates'!$C$122:$P$135,10,FALSE)</f>
        <v>5.7839</v>
      </c>
      <c r="AS768" s="345"/>
      <c r="AT768" s="439"/>
    </row>
    <row r="769" spans="2:46">
      <c r="B769" s="321" t="s">
        <v>313</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374">
        <f>'4.  2011-2014 LRAM'!AM141*AE768</f>
        <v>0</v>
      </c>
      <c r="AF769" s="374">
        <f>'4.  2011-2014 LRAM'!AN141*AF768</f>
        <v>0</v>
      </c>
      <c r="AG769" s="374">
        <f>'4.  2011-2014 LRAM'!AO141*AG768</f>
        <v>0</v>
      </c>
      <c r="AH769" s="374">
        <f>'4.  2011-2014 LRAM'!AP141*AH768</f>
        <v>0</v>
      </c>
      <c r="AI769" s="374">
        <f>'4.  2011-2014 LRAM'!AQ141*AI768</f>
        <v>0</v>
      </c>
      <c r="AJ769" s="374">
        <f>'4.  2011-2014 LRAM'!AR141*AJ768</f>
        <v>0</v>
      </c>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5">
        <f t="shared" ref="AS769:AS775" si="2302">SUM(AE769:AR769)</f>
        <v>0</v>
      </c>
      <c r="AT769" s="439"/>
    </row>
    <row r="770" spans="2:46">
      <c r="B770" s="321" t="s">
        <v>314</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374">
        <f>'4.  2011-2014 LRAM'!AM280*AE768</f>
        <v>0</v>
      </c>
      <c r="AF770" s="374">
        <f>'4.  2011-2014 LRAM'!AN280*AF768</f>
        <v>0</v>
      </c>
      <c r="AG770" s="374">
        <f>'4.  2011-2014 LRAM'!AO280*AG768</f>
        <v>0</v>
      </c>
      <c r="AH770" s="374">
        <f>'4.  2011-2014 LRAM'!AP280*AH768</f>
        <v>0</v>
      </c>
      <c r="AI770" s="374">
        <f>'4.  2011-2014 LRAM'!AQ280*AI768</f>
        <v>0</v>
      </c>
      <c r="AJ770" s="374">
        <f>'4.  2011-2014 LRAM'!AR280*AJ768</f>
        <v>0</v>
      </c>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5">
        <f t="shared" si="2302"/>
        <v>0</v>
      </c>
      <c r="AT770" s="439"/>
    </row>
    <row r="771" spans="2:46">
      <c r="B771" s="321" t="s">
        <v>315</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LRAM'!AM416*AE768</f>
        <v>0</v>
      </c>
      <c r="AF771" s="374">
        <f>'4.  2011-2014 LRAM'!AN416*AF768</f>
        <v>0</v>
      </c>
      <c r="AG771" s="374">
        <f>'4.  2011-2014 LRAM'!AO416*AG768</f>
        <v>0</v>
      </c>
      <c r="AH771" s="374">
        <f>'4.  2011-2014 LRAM'!AP416*AH768</f>
        <v>0</v>
      </c>
      <c r="AI771" s="374">
        <f>'4.  2011-2014 LRAM'!AQ416*AI768</f>
        <v>0</v>
      </c>
      <c r="AJ771" s="374">
        <f>'4.  2011-2014 LRAM'!AR416*AJ768</f>
        <v>0</v>
      </c>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5">
        <f t="shared" si="2302"/>
        <v>0</v>
      </c>
      <c r="AT771" s="439"/>
    </row>
    <row r="772" spans="2:46">
      <c r="B772" s="321" t="s">
        <v>316</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LRAM'!AM553*AE768</f>
        <v>0</v>
      </c>
      <c r="AF772" s="374">
        <f>'4.  2011-2014 LRAM'!AN553*AF768</f>
        <v>0</v>
      </c>
      <c r="AG772" s="374">
        <f>'4.  2011-2014 LRAM'!AO553*AG768</f>
        <v>0</v>
      </c>
      <c r="AH772" s="374">
        <f>'4.  2011-2014 LRAM'!AP553*AH768</f>
        <v>0</v>
      </c>
      <c r="AI772" s="374">
        <f>'4.  2011-2014 LRAM'!AQ553*AI768</f>
        <v>0</v>
      </c>
      <c r="AJ772" s="374">
        <f>'4.  2011-2014 LRAM'!AR553*AJ768</f>
        <v>0</v>
      </c>
      <c r="AK772" s="374">
        <f>'4.  2011-2014 LRAM'!AS553*AK768</f>
        <v>0</v>
      </c>
      <c r="AL772" s="374">
        <f>'4.  2011-2014 LRAM'!AT553*AL768</f>
        <v>0</v>
      </c>
      <c r="AM772" s="374">
        <f>'4.  2011-2014 LRAM'!AU553*AM768</f>
        <v>0</v>
      </c>
      <c r="AN772" s="374">
        <f>'4.  2011-2014 LRAM'!AV553*AN768</f>
        <v>0</v>
      </c>
      <c r="AO772" s="374">
        <f>'4.  2011-2014 LRAM'!AW553*AO768</f>
        <v>0</v>
      </c>
      <c r="AP772" s="374">
        <f>'4.  2011-2014 LRAM'!AX553*AP768</f>
        <v>0</v>
      </c>
      <c r="AQ772" s="374">
        <f>'4.  2011-2014 LRAM'!AY553*AQ768</f>
        <v>0</v>
      </c>
      <c r="AR772" s="374">
        <f>'4.  2011-2014 LRAM'!AZ553*AR768</f>
        <v>0</v>
      </c>
      <c r="AS772" s="615">
        <f t="shared" si="2302"/>
        <v>0</v>
      </c>
      <c r="AT772" s="439"/>
    </row>
    <row r="773" spans="2:46">
      <c r="B773" s="321" t="s">
        <v>317</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AE210*AE768</f>
        <v>1552.848</v>
      </c>
      <c r="AF773" s="374">
        <f t="shared" ref="AF773:AR773" si="2303">AF210*AF768</f>
        <v>2534.8599052799996</v>
      </c>
      <c r="AG773" s="374">
        <f t="shared" si="2303"/>
        <v>7404.9896415600006</v>
      </c>
      <c r="AH773" s="374">
        <f t="shared" si="2303"/>
        <v>0</v>
      </c>
      <c r="AI773" s="374">
        <f t="shared" si="2303"/>
        <v>0</v>
      </c>
      <c r="AJ773" s="374">
        <f t="shared" si="2303"/>
        <v>0</v>
      </c>
      <c r="AK773" s="374">
        <f t="shared" si="2303"/>
        <v>0</v>
      </c>
      <c r="AL773" s="374">
        <f t="shared" si="2303"/>
        <v>0</v>
      </c>
      <c r="AM773" s="374">
        <f t="shared" si="2303"/>
        <v>0</v>
      </c>
      <c r="AN773" s="374">
        <f t="shared" si="2303"/>
        <v>0</v>
      </c>
      <c r="AO773" s="374">
        <f t="shared" si="2303"/>
        <v>0</v>
      </c>
      <c r="AP773" s="374">
        <f t="shared" si="2303"/>
        <v>0</v>
      </c>
      <c r="AQ773" s="374">
        <f t="shared" si="2303"/>
        <v>0</v>
      </c>
      <c r="AR773" s="374">
        <f t="shared" si="2303"/>
        <v>0</v>
      </c>
      <c r="AS773" s="615">
        <f t="shared" si="2302"/>
        <v>11492.69754684</v>
      </c>
      <c r="AT773" s="439"/>
    </row>
    <row r="774" spans="2:46">
      <c r="B774" s="321" t="s">
        <v>318</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AE400*AE768</f>
        <v>3943.0275999999999</v>
      </c>
      <c r="AF774" s="374">
        <f t="shared" ref="AF774:AR774" si="2304">AF400*AF768</f>
        <v>5161.8625151999995</v>
      </c>
      <c r="AG774" s="374">
        <f t="shared" si="2304"/>
        <v>4567.3216511999999</v>
      </c>
      <c r="AH774" s="374">
        <f t="shared" si="2304"/>
        <v>0</v>
      </c>
      <c r="AI774" s="374">
        <f t="shared" si="2304"/>
        <v>0</v>
      </c>
      <c r="AJ774" s="374">
        <f t="shared" si="2304"/>
        <v>0</v>
      </c>
      <c r="AK774" s="374">
        <f t="shared" si="2304"/>
        <v>0</v>
      </c>
      <c r="AL774" s="374">
        <f t="shared" si="2304"/>
        <v>0</v>
      </c>
      <c r="AM774" s="374">
        <f t="shared" si="2304"/>
        <v>0</v>
      </c>
      <c r="AN774" s="374">
        <f t="shared" si="2304"/>
        <v>0</v>
      </c>
      <c r="AO774" s="374">
        <f t="shared" si="2304"/>
        <v>0</v>
      </c>
      <c r="AP774" s="374">
        <f t="shared" si="2304"/>
        <v>0</v>
      </c>
      <c r="AQ774" s="374">
        <f t="shared" si="2304"/>
        <v>0</v>
      </c>
      <c r="AR774" s="374">
        <f t="shared" si="2304"/>
        <v>0</v>
      </c>
      <c r="AS774" s="615">
        <f t="shared" si="2302"/>
        <v>13672.2117664</v>
      </c>
      <c r="AT774" s="439"/>
    </row>
    <row r="775" spans="2:46">
      <c r="B775" s="321" t="s">
        <v>319</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AE590*AE768</f>
        <v>5268.3252688000002</v>
      </c>
      <c r="AF775" s="374">
        <f t="shared" ref="AF775:AR775" si="2305">AF590*AF768</f>
        <v>4980.5282111999995</v>
      </c>
      <c r="AG775" s="374">
        <f t="shared" si="2305"/>
        <v>1651.357943263577</v>
      </c>
      <c r="AH775" s="374">
        <f t="shared" si="2305"/>
        <v>0</v>
      </c>
      <c r="AI775" s="374">
        <f t="shared" si="2305"/>
        <v>0</v>
      </c>
      <c r="AJ775" s="374">
        <f t="shared" si="2305"/>
        <v>0</v>
      </c>
      <c r="AK775" s="374">
        <f t="shared" si="2305"/>
        <v>0</v>
      </c>
      <c r="AL775" s="374">
        <f t="shared" si="2305"/>
        <v>0</v>
      </c>
      <c r="AM775" s="374">
        <f t="shared" si="2305"/>
        <v>0</v>
      </c>
      <c r="AN775" s="374">
        <f t="shared" si="2305"/>
        <v>0</v>
      </c>
      <c r="AO775" s="374">
        <f t="shared" si="2305"/>
        <v>0</v>
      </c>
      <c r="AP775" s="374">
        <f t="shared" si="2305"/>
        <v>0</v>
      </c>
      <c r="AQ775" s="374">
        <f t="shared" si="2305"/>
        <v>0</v>
      </c>
      <c r="AR775" s="374">
        <f t="shared" si="2305"/>
        <v>0</v>
      </c>
      <c r="AS775" s="615">
        <f t="shared" si="2302"/>
        <v>11900.211423263576</v>
      </c>
      <c r="AT775" s="439"/>
    </row>
    <row r="776" spans="2:46">
      <c r="B776" s="321" t="s">
        <v>320</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AE765*AE768</f>
        <v>1450.1815999999999</v>
      </c>
      <c r="AF776" s="374">
        <f t="shared" ref="AF776:AR776" si="2306">AF765*AF768</f>
        <v>4082.7043526399998</v>
      </c>
      <c r="AG776" s="374">
        <f t="shared" si="2306"/>
        <v>1404.3052147329799</v>
      </c>
      <c r="AH776" s="374">
        <f t="shared" si="2306"/>
        <v>0</v>
      </c>
      <c r="AI776" s="374">
        <f t="shared" si="2306"/>
        <v>0</v>
      </c>
      <c r="AJ776" s="374">
        <f t="shared" si="2306"/>
        <v>0</v>
      </c>
      <c r="AK776" s="374">
        <f t="shared" si="2306"/>
        <v>0</v>
      </c>
      <c r="AL776" s="374">
        <f t="shared" si="2306"/>
        <v>0</v>
      </c>
      <c r="AM776" s="374">
        <f t="shared" si="2306"/>
        <v>0</v>
      </c>
      <c r="AN776" s="374">
        <f t="shared" si="2306"/>
        <v>0</v>
      </c>
      <c r="AO776" s="374">
        <f t="shared" si="2306"/>
        <v>0</v>
      </c>
      <c r="AP776" s="374">
        <f t="shared" si="2306"/>
        <v>0</v>
      </c>
      <c r="AQ776" s="374">
        <f t="shared" si="2306"/>
        <v>0</v>
      </c>
      <c r="AR776" s="374">
        <f t="shared" si="2306"/>
        <v>0</v>
      </c>
      <c r="AS776" s="615">
        <f>SUM(AE776:AR776)</f>
        <v>6937.1911673729792</v>
      </c>
      <c r="AT776" s="439"/>
    </row>
    <row r="777" spans="2:46" ht="15.75">
      <c r="B777" s="346" t="s">
        <v>321</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343">
        <f>SUM(AE769:AE776)</f>
        <v>12214.382468799999</v>
      </c>
      <c r="AF777" s="343">
        <f>SUM(AF769:AF776)</f>
        <v>16759.95498432</v>
      </c>
      <c r="AG777" s="343">
        <f t="shared" ref="AG777:AK777" si="2307">SUM(AG769:AG776)</f>
        <v>15027.974450756559</v>
      </c>
      <c r="AH777" s="343">
        <f t="shared" si="2307"/>
        <v>0</v>
      </c>
      <c r="AI777" s="343">
        <f t="shared" si="2307"/>
        <v>0</v>
      </c>
      <c r="AJ777" s="343">
        <f t="shared" si="2307"/>
        <v>0</v>
      </c>
      <c r="AK777" s="343">
        <f t="shared" si="2307"/>
        <v>0</v>
      </c>
      <c r="AL777" s="343">
        <f t="shared" ref="AL777:AR777" si="2308">SUM(AL769:AL776)</f>
        <v>0</v>
      </c>
      <c r="AM777" s="343">
        <f t="shared" si="2308"/>
        <v>0</v>
      </c>
      <c r="AN777" s="343">
        <f t="shared" si="2308"/>
        <v>0</v>
      </c>
      <c r="AO777" s="343">
        <f t="shared" si="2308"/>
        <v>0</v>
      </c>
      <c r="AP777" s="343">
        <f t="shared" si="2308"/>
        <v>0</v>
      </c>
      <c r="AQ777" s="343">
        <f t="shared" si="2308"/>
        <v>0</v>
      </c>
      <c r="AR777" s="343">
        <f t="shared" si="2308"/>
        <v>0</v>
      </c>
      <c r="AS777" s="403">
        <f>SUM(AS769:AS776)</f>
        <v>44002.311903876558</v>
      </c>
      <c r="AT777" s="439"/>
    </row>
    <row r="778" spans="2:46" ht="15.75">
      <c r="B778" s="346" t="s">
        <v>322</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3816.0239999999999</v>
      </c>
      <c r="AF778" s="344">
        <f t="shared" ref="AF778:AK778" si="2309">AF766*AF768</f>
        <v>7183.1039999999994</v>
      </c>
      <c r="AG778" s="344">
        <f t="shared" si="2309"/>
        <v>3043.3746000000001</v>
      </c>
      <c r="AH778" s="344">
        <f t="shared" si="2309"/>
        <v>0</v>
      </c>
      <c r="AI778" s="344">
        <f t="shared" si="2309"/>
        <v>0</v>
      </c>
      <c r="AJ778" s="344">
        <f t="shared" si="2309"/>
        <v>0</v>
      </c>
      <c r="AK778" s="344">
        <f t="shared" si="2309"/>
        <v>0</v>
      </c>
      <c r="AL778" s="344">
        <f t="shared" ref="AL778:AR778" si="2310">AL766*AL768</f>
        <v>0</v>
      </c>
      <c r="AM778" s="344">
        <f t="shared" si="2310"/>
        <v>0</v>
      </c>
      <c r="AN778" s="344">
        <f t="shared" si="2310"/>
        <v>0</v>
      </c>
      <c r="AO778" s="344">
        <f t="shared" si="2310"/>
        <v>0</v>
      </c>
      <c r="AP778" s="344">
        <f t="shared" si="2310"/>
        <v>0</v>
      </c>
      <c r="AQ778" s="344">
        <f t="shared" si="2310"/>
        <v>0</v>
      </c>
      <c r="AR778" s="344">
        <f t="shared" si="2310"/>
        <v>0</v>
      </c>
      <c r="AS778" s="403">
        <f>SUM(AE778:AR778)</f>
        <v>14042.5026</v>
      </c>
      <c r="AT778" s="439"/>
    </row>
    <row r="779" spans="2:46" ht="15.75">
      <c r="B779" s="346" t="s">
        <v>323</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29959.809303876558</v>
      </c>
      <c r="AT779" s="439"/>
    </row>
    <row r="780" spans="2:46">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s="349"/>
      <c r="AH780" s="349"/>
      <c r="AI780" s="349"/>
      <c r="AJ780" s="349"/>
      <c r="AK780" s="349"/>
      <c r="AL780" s="349"/>
      <c r="AM780" s="349"/>
      <c r="AN780" s="349"/>
      <c r="AO780" s="349"/>
      <c r="AP780" s="349"/>
      <c r="AQ780" s="349"/>
      <c r="AR780" s="349"/>
      <c r="AS780" s="345"/>
      <c r="AT780" s="439"/>
    </row>
    <row r="781" spans="2:46">
      <c r="B781" s="435" t="s">
        <v>324</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425109.5</v>
      </c>
      <c r="AF781" s="288">
        <f>SUMPRODUCT($E$608:$E$763,AF608:AF763)</f>
        <v>200797.0197</v>
      </c>
      <c r="AG781" s="288">
        <f>IF(AG606="kw",SUMPRODUCT($Q$608:$Q$763,$S$608:$S$763,AG608:AG763),SUMPRODUCT($E$608:$E$763,AG608:AG763))</f>
        <v>465.38720845214652</v>
      </c>
      <c r="AH781" s="288">
        <f t="shared" ref="AH781:AR781" si="2311">IF(AH606="kw",SUMPRODUCT($Q$608:$Q$763,$S$608:$S$763,AH608:AH763),SUMPRODUCT($E$608:$E$763,AH608:AH763))</f>
        <v>0</v>
      </c>
      <c r="AI781" s="288">
        <f t="shared" si="2311"/>
        <v>0</v>
      </c>
      <c r="AJ781" s="288">
        <f t="shared" si="2311"/>
        <v>0</v>
      </c>
      <c r="AK781" s="288">
        <f t="shared" si="2311"/>
        <v>0</v>
      </c>
      <c r="AL781" s="288">
        <f t="shared" si="2311"/>
        <v>0</v>
      </c>
      <c r="AM781" s="288">
        <f t="shared" si="2311"/>
        <v>0</v>
      </c>
      <c r="AN781" s="288">
        <f t="shared" si="2311"/>
        <v>0</v>
      </c>
      <c r="AO781" s="288">
        <f t="shared" si="2311"/>
        <v>0</v>
      </c>
      <c r="AP781" s="288">
        <f t="shared" si="2311"/>
        <v>0</v>
      </c>
      <c r="AQ781" s="288">
        <f t="shared" si="2311"/>
        <v>0</v>
      </c>
      <c r="AR781" s="288">
        <f t="shared" si="2311"/>
        <v>0</v>
      </c>
      <c r="AS781" s="334"/>
    </row>
    <row r="782" spans="2:46">
      <c r="B782" s="435" t="s">
        <v>325</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423695</v>
      </c>
      <c r="AF782" s="288">
        <f>SUMPRODUCT($F$608:$F$763,AF608:AF763)</f>
        <v>177022.56709999999</v>
      </c>
      <c r="AG782" s="288">
        <f>IF(AG606="kw",SUMPRODUCT($Q$608:$Q$763,$T$608:$T$763,AG608:AG763),SUMPRODUCT($F$608:$F$763,AG608:AG763))</f>
        <v>460.01954288824817</v>
      </c>
      <c r="AH782" s="288">
        <f t="shared" ref="AH782:AR782" si="2312">IF(AH606="kw",SUMPRODUCT($Q$608:$Q$763,$T$608:$T$763,AH608:AH763),SUMPRODUCT($F$608:$F$763,AH608:AH763))</f>
        <v>0</v>
      </c>
      <c r="AI782" s="288">
        <f t="shared" si="2312"/>
        <v>0</v>
      </c>
      <c r="AJ782" s="288">
        <f t="shared" si="2312"/>
        <v>0</v>
      </c>
      <c r="AK782" s="288">
        <f t="shared" si="2312"/>
        <v>0</v>
      </c>
      <c r="AL782" s="288">
        <f t="shared" si="2312"/>
        <v>0</v>
      </c>
      <c r="AM782" s="288">
        <f t="shared" si="2312"/>
        <v>0</v>
      </c>
      <c r="AN782" s="288">
        <f t="shared" si="2312"/>
        <v>0</v>
      </c>
      <c r="AO782" s="288">
        <f t="shared" si="2312"/>
        <v>0</v>
      </c>
      <c r="AP782" s="288">
        <f t="shared" si="2312"/>
        <v>0</v>
      </c>
      <c r="AQ782" s="288">
        <f t="shared" si="2312"/>
        <v>0</v>
      </c>
      <c r="AR782" s="288">
        <f t="shared" si="2312"/>
        <v>0</v>
      </c>
      <c r="AS782" s="334"/>
    </row>
    <row r="783" spans="2:46">
      <c r="B783" s="435" t="s">
        <v>844</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422280.5</v>
      </c>
      <c r="AF783" s="288">
        <f>SUMPRODUCT($G$608:$G$763,AF608:AF763)</f>
        <v>176825.01509999999</v>
      </c>
      <c r="AG783" s="288">
        <f>IF(AG606="kw",SUMPRODUCT($Q$608:$Q$763,$U$608:$U$763,AG608:AG763),SUMPRODUCT($G$608:$G$763,AG608:AG763))</f>
        <v>460.01954288824817</v>
      </c>
      <c r="AH783" s="288">
        <f t="shared" ref="AH783:AR783" si="2313">IF(AH606="kw",SUMPRODUCT($Q$608:$Q$763,$U$608:$U$763,AH608:AH763),SUMPRODUCT($G$608:$G$763,AH608:AH763))</f>
        <v>0</v>
      </c>
      <c r="AI783" s="288">
        <f t="shared" si="2313"/>
        <v>0</v>
      </c>
      <c r="AJ783" s="288">
        <f t="shared" si="2313"/>
        <v>0</v>
      </c>
      <c r="AK783" s="288">
        <f t="shared" si="2313"/>
        <v>0</v>
      </c>
      <c r="AL783" s="288">
        <f t="shared" si="2313"/>
        <v>0</v>
      </c>
      <c r="AM783" s="288">
        <f t="shared" si="2313"/>
        <v>0</v>
      </c>
      <c r="AN783" s="288">
        <f t="shared" si="2313"/>
        <v>0</v>
      </c>
      <c r="AO783" s="288">
        <f t="shared" si="2313"/>
        <v>0</v>
      </c>
      <c r="AP783" s="288">
        <f t="shared" si="2313"/>
        <v>0</v>
      </c>
      <c r="AQ783" s="288">
        <f t="shared" si="2313"/>
        <v>0</v>
      </c>
      <c r="AR783" s="288">
        <f t="shared" si="2313"/>
        <v>0</v>
      </c>
      <c r="AS783" s="334"/>
    </row>
    <row r="784" spans="2:46">
      <c r="B784" s="435" t="s">
        <v>864</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0</v>
      </c>
      <c r="AF784" s="288">
        <f>SUMPRODUCT($H$608:$H$763,AF608:AF763)</f>
        <v>0</v>
      </c>
      <c r="AG784" s="288">
        <f>IF(AG606="kw",SUMPRODUCT($Q$608:$Q$763,$V$608:$V$763,AG608:AG763),SUMPRODUCT($H$608:$H$763,AG608:AG763))</f>
        <v>0</v>
      </c>
      <c r="AH784" s="288">
        <f t="shared" ref="AH784:AR784" si="2314">IF(AH606="kw",SUMPRODUCT($Q$608:$Q$763,$V$608:$V$763,AH608:AH763),SUMPRODUCT($H$608:$H$763,AH608:AH763))</f>
        <v>0</v>
      </c>
      <c r="AI784" s="288">
        <f t="shared" si="2314"/>
        <v>0</v>
      </c>
      <c r="AJ784" s="288">
        <f t="shared" si="2314"/>
        <v>0</v>
      </c>
      <c r="AK784" s="288">
        <f t="shared" si="2314"/>
        <v>0</v>
      </c>
      <c r="AL784" s="288">
        <f t="shared" si="2314"/>
        <v>0</v>
      </c>
      <c r="AM784" s="288">
        <f t="shared" si="2314"/>
        <v>0</v>
      </c>
      <c r="AN784" s="288">
        <f t="shared" si="2314"/>
        <v>0</v>
      </c>
      <c r="AO784" s="288">
        <f t="shared" si="2314"/>
        <v>0</v>
      </c>
      <c r="AP784" s="288">
        <f t="shared" si="2314"/>
        <v>0</v>
      </c>
      <c r="AQ784" s="288">
        <f t="shared" si="2314"/>
        <v>0</v>
      </c>
      <c r="AR784" s="288">
        <f t="shared" si="2314"/>
        <v>0</v>
      </c>
      <c r="AS784" s="334"/>
    </row>
    <row r="785" spans="1:45">
      <c r="B785" s="435" t="s">
        <v>865</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0</v>
      </c>
      <c r="AF785" s="288">
        <f>SUMPRODUCT($I$608:$I$763,AF608:AF763)</f>
        <v>0</v>
      </c>
      <c r="AG785" s="288">
        <f>IF(AG606="kw",SUMPRODUCT($Q$608:$Q$763,$W$608:$W$763,AG608:AG763),SUMPRODUCT($I$608:$I$763,AG608:AG763))</f>
        <v>0</v>
      </c>
      <c r="AH785" s="288">
        <f t="shared" ref="AH785:AR785" si="2315">IF(AH606="kw",SUMPRODUCT($Q$608:$Q$763,$W$608:$W$763,AH608:AH763),SUMPRODUCT($I$608:$I$763,AH608:AH763))</f>
        <v>0</v>
      </c>
      <c r="AI785" s="288">
        <f t="shared" si="2315"/>
        <v>0</v>
      </c>
      <c r="AJ785" s="288">
        <f t="shared" si="2315"/>
        <v>0</v>
      </c>
      <c r="AK785" s="288">
        <f t="shared" si="2315"/>
        <v>0</v>
      </c>
      <c r="AL785" s="288">
        <f t="shared" si="2315"/>
        <v>0</v>
      </c>
      <c r="AM785" s="288">
        <f t="shared" si="2315"/>
        <v>0</v>
      </c>
      <c r="AN785" s="288">
        <f t="shared" si="2315"/>
        <v>0</v>
      </c>
      <c r="AO785" s="288">
        <f t="shared" si="2315"/>
        <v>0</v>
      </c>
      <c r="AP785" s="288">
        <f t="shared" si="2315"/>
        <v>0</v>
      </c>
      <c r="AQ785" s="288">
        <f t="shared" si="2315"/>
        <v>0</v>
      </c>
      <c r="AR785" s="288">
        <f t="shared" si="2315"/>
        <v>0</v>
      </c>
      <c r="AS785" s="334"/>
    </row>
    <row r="786" spans="1:45">
      <c r="B786" s="435" t="s">
        <v>866</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0</v>
      </c>
      <c r="AF786" s="288">
        <f>SUMPRODUCT($J$608:$J$763,AF608:AF763)</f>
        <v>0</v>
      </c>
      <c r="AG786" s="288">
        <f>IF(AG606="kw",SUMPRODUCT($Q$608:$Q$763,$X$608:$X$763,AG608:AG763),SUMPRODUCT($J$608:$J$763,AG608:AG763))</f>
        <v>0</v>
      </c>
      <c r="AH786" s="288">
        <f t="shared" ref="AH786:AR786" si="2316">IF(AH606="kw",SUMPRODUCT($Q$608:$Q$763,$X$608:$X$763,AH608:AH763),SUMPRODUCT($J$608:$J$763,AH608:AH763))</f>
        <v>0</v>
      </c>
      <c r="AI786" s="288">
        <f t="shared" si="2316"/>
        <v>0</v>
      </c>
      <c r="AJ786" s="288">
        <f t="shared" si="2316"/>
        <v>0</v>
      </c>
      <c r="AK786" s="288">
        <f t="shared" si="2316"/>
        <v>0</v>
      </c>
      <c r="AL786" s="288">
        <f t="shared" si="2316"/>
        <v>0</v>
      </c>
      <c r="AM786" s="288">
        <f t="shared" si="2316"/>
        <v>0</v>
      </c>
      <c r="AN786" s="288">
        <f t="shared" si="2316"/>
        <v>0</v>
      </c>
      <c r="AO786" s="288">
        <f t="shared" si="2316"/>
        <v>0</v>
      </c>
      <c r="AP786" s="288">
        <f t="shared" si="2316"/>
        <v>0</v>
      </c>
      <c r="AQ786" s="288">
        <f t="shared" si="2316"/>
        <v>0</v>
      </c>
      <c r="AR786" s="288">
        <f t="shared" si="2316"/>
        <v>0</v>
      </c>
      <c r="AS786" s="334"/>
    </row>
    <row r="787" spans="1:45">
      <c r="B787" s="435" t="s">
        <v>867</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0</v>
      </c>
      <c r="AF787" s="288">
        <f>SUMPRODUCT($K$608:$K$763,AF608:AF763)</f>
        <v>0</v>
      </c>
      <c r="AG787" s="288">
        <f>IF(AG606="kw",SUMPRODUCT($Q$608:$Q$763,$Y$608:$Y$763,AG608:AG763),SUMPRODUCT($K$608:$K$763,AG608:AG763))</f>
        <v>0</v>
      </c>
      <c r="AH787" s="288">
        <f t="shared" ref="AH787:AR787" si="2317">IF(AH606="kw",SUMPRODUCT($Q$608:$Q$763,$Y$608:$Y$763,AH608:AH763),SUMPRODUCT($K$608:$K$763,AH608:AH763))</f>
        <v>0</v>
      </c>
      <c r="AI787" s="288">
        <f t="shared" si="2317"/>
        <v>0</v>
      </c>
      <c r="AJ787" s="288">
        <f t="shared" si="2317"/>
        <v>0</v>
      </c>
      <c r="AK787" s="288">
        <f t="shared" si="2317"/>
        <v>0</v>
      </c>
      <c r="AL787" s="288">
        <f t="shared" si="2317"/>
        <v>0</v>
      </c>
      <c r="AM787" s="288">
        <f t="shared" si="2317"/>
        <v>0</v>
      </c>
      <c r="AN787" s="288">
        <f t="shared" si="2317"/>
        <v>0</v>
      </c>
      <c r="AO787" s="288">
        <f t="shared" si="2317"/>
        <v>0</v>
      </c>
      <c r="AP787" s="288">
        <f t="shared" si="2317"/>
        <v>0</v>
      </c>
      <c r="AQ787" s="288">
        <f t="shared" si="2317"/>
        <v>0</v>
      </c>
      <c r="AR787" s="288">
        <f t="shared" si="2317"/>
        <v>0</v>
      </c>
      <c r="AS787" s="334"/>
    </row>
    <row r="788" spans="1:45">
      <c r="B788" s="435" t="s">
        <v>868</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0</v>
      </c>
      <c r="AF788" s="288">
        <f>SUMPRODUCT($L$608:$L$763,AF608:AF763)</f>
        <v>0</v>
      </c>
      <c r="AG788" s="288">
        <f>IF(AG606="kw",SUMPRODUCT($Q$608:$Q$763,$Z$608:$Z$763,AG608:AG763),SUMPRODUCT($L$608:$L$763,AG608:AG763))</f>
        <v>0</v>
      </c>
      <c r="AH788" s="288">
        <f t="shared" ref="AH788:AR788" si="2318">IF(AH606="kw",SUMPRODUCT($Q$608:$Q$763,$Z$608:$Z$763,AH608:AH763),SUMPRODUCT($L$608:$L$763,AH608:AH763))</f>
        <v>0</v>
      </c>
      <c r="AI788" s="288">
        <f t="shared" si="2318"/>
        <v>0</v>
      </c>
      <c r="AJ788" s="288">
        <f t="shared" si="2318"/>
        <v>0</v>
      </c>
      <c r="AK788" s="288">
        <f t="shared" si="2318"/>
        <v>0</v>
      </c>
      <c r="AL788" s="288">
        <f t="shared" si="2318"/>
        <v>0</v>
      </c>
      <c r="AM788" s="288">
        <f t="shared" si="2318"/>
        <v>0</v>
      </c>
      <c r="AN788" s="288">
        <f t="shared" si="2318"/>
        <v>0</v>
      </c>
      <c r="AO788" s="288">
        <f t="shared" si="2318"/>
        <v>0</v>
      </c>
      <c r="AP788" s="288">
        <f t="shared" si="2318"/>
        <v>0</v>
      </c>
      <c r="AQ788" s="288">
        <f t="shared" si="2318"/>
        <v>0</v>
      </c>
      <c r="AR788" s="288">
        <f t="shared" si="2318"/>
        <v>0</v>
      </c>
      <c r="AS788" s="334"/>
    </row>
    <row r="789" spans="1:45">
      <c r="B789" s="436" t="s">
        <v>869</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0</v>
      </c>
      <c r="AF789" s="323">
        <f>SUMPRODUCT($M$608:$M$763,AF608:AF763)</f>
        <v>0</v>
      </c>
      <c r="AG789" s="323">
        <f>IF(AG606="kw",SUMPRODUCT($Q$608:$Q$763,$AA$608:$AA$763,AG608:AG763),SUMPRODUCT($M$608:$M$763,AG608:AG763))</f>
        <v>0</v>
      </c>
      <c r="AH789" s="323">
        <f t="shared" ref="AH789:AR789" si="2319">IF(AH606="kw",SUMPRODUCT($Q$608:$Q$763,$AA$608:$AA$763,AH608:AH763),SUMPRODUCT($M$608:$M$763,AH608:AH763))</f>
        <v>0</v>
      </c>
      <c r="AI789" s="323">
        <f t="shared" si="2319"/>
        <v>0</v>
      </c>
      <c r="AJ789" s="323">
        <f t="shared" si="2319"/>
        <v>0</v>
      </c>
      <c r="AK789" s="323">
        <f t="shared" si="2319"/>
        <v>0</v>
      </c>
      <c r="AL789" s="323">
        <f t="shared" si="2319"/>
        <v>0</v>
      </c>
      <c r="AM789" s="323">
        <f t="shared" si="2319"/>
        <v>0</v>
      </c>
      <c r="AN789" s="323">
        <f t="shared" si="2319"/>
        <v>0</v>
      </c>
      <c r="AO789" s="323">
        <f t="shared" si="2319"/>
        <v>0</v>
      </c>
      <c r="AP789" s="323">
        <f t="shared" si="2319"/>
        <v>0</v>
      </c>
      <c r="AQ789" s="323">
        <f t="shared" si="2319"/>
        <v>0</v>
      </c>
      <c r="AR789" s="323">
        <f t="shared" si="2319"/>
        <v>0</v>
      </c>
      <c r="AS789" s="382"/>
    </row>
    <row r="790" spans="1:45" ht="20.25" customHeight="1">
      <c r="B790" s="364" t="s">
        <v>578</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75">
      <c r="B793" s="277" t="s">
        <v>326</v>
      </c>
      <c r="C793" s="278"/>
      <c r="D793" s="579" t="s">
        <v>523</v>
      </c>
      <c r="E793" s="250"/>
      <c r="F793" s="579"/>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19" t="s">
        <v>211</v>
      </c>
      <c r="C794" s="921" t="s">
        <v>33</v>
      </c>
      <c r="D794" s="281" t="s">
        <v>421</v>
      </c>
      <c r="E794" s="925" t="s">
        <v>209</v>
      </c>
      <c r="F794" s="926"/>
      <c r="G794" s="926"/>
      <c r="H794" s="926"/>
      <c r="I794" s="926"/>
      <c r="J794" s="926"/>
      <c r="K794" s="926"/>
      <c r="L794" s="926"/>
      <c r="M794" s="926"/>
      <c r="N794" s="926"/>
      <c r="O794" s="926"/>
      <c r="P794" s="927"/>
      <c r="Q794" s="923" t="s">
        <v>213</v>
      </c>
      <c r="R794" s="281" t="s">
        <v>422</v>
      </c>
      <c r="S794" s="916" t="s">
        <v>212</v>
      </c>
      <c r="T794" s="917"/>
      <c r="U794" s="917"/>
      <c r="V794" s="917"/>
      <c r="W794" s="917"/>
      <c r="X794" s="917"/>
      <c r="Y794" s="917"/>
      <c r="Z794" s="917"/>
      <c r="AA794" s="917"/>
      <c r="AB794" s="917"/>
      <c r="AC794" s="917"/>
      <c r="AD794" s="928"/>
      <c r="AE794" s="916" t="s">
        <v>242</v>
      </c>
      <c r="AF794" s="917"/>
      <c r="AG794" s="917"/>
      <c r="AH794" s="917"/>
      <c r="AI794" s="917"/>
      <c r="AJ794" s="917"/>
      <c r="AK794" s="917"/>
      <c r="AL794" s="917"/>
      <c r="AM794" s="917"/>
      <c r="AN794" s="917"/>
      <c r="AO794" s="917"/>
      <c r="AP794" s="917"/>
      <c r="AQ794" s="917"/>
      <c r="AR794" s="917"/>
      <c r="AS794" s="918"/>
    </row>
    <row r="795" spans="1:45" ht="65.25" customHeight="1">
      <c r="B795" s="920"/>
      <c r="C795" s="922"/>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24"/>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GS 50 - 4,999 kW</v>
      </c>
      <c r="AH795" s="282" t="str">
        <f>'1.  LRAMVA Summary'!$G$53</f>
        <v/>
      </c>
      <c r="AI795" s="282" t="str">
        <f>'1.  LRAMVA Summary'!$H$53</f>
        <v/>
      </c>
      <c r="AJ795" s="282" t="str">
        <f>'1.  LRAMVA Summary'!$I$53</f>
        <v/>
      </c>
      <c r="AK795" s="282" t="str">
        <f>'1.  LRAMVA Summary'!$J$53</f>
        <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21"/>
      <c r="B796" s="507" t="s">
        <v>501</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t="str">
        <f>'1.  LRAMVA Summary'!$F$54</f>
        <v>kW</v>
      </c>
      <c r="AH796" s="288">
        <f>'1.  LRAMVA Summary'!$G$54</f>
        <v>0</v>
      </c>
      <c r="AI796" s="288">
        <f>'1.  LRAMVA Summary'!$H$54</f>
        <v>0</v>
      </c>
      <c r="AJ796" s="288">
        <f>'1.  LRAMVA Summary'!$I$54</f>
        <v>0</v>
      </c>
      <c r="AK796" s="288">
        <f>'1.  LRAMVA Summary'!$J$54</f>
        <v>0</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75" outlineLevel="1">
      <c r="A797" s="521"/>
      <c r="B797" s="493" t="s">
        <v>494</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69"/>
      <c r="AF797" s="769"/>
      <c r="AG797" s="769"/>
      <c r="AH797" s="769"/>
      <c r="AI797" s="769"/>
      <c r="AJ797" s="769"/>
      <c r="AK797" s="769"/>
      <c r="AL797" s="769"/>
      <c r="AM797" s="769"/>
      <c r="AN797" s="769"/>
      <c r="AO797" s="769"/>
      <c r="AP797" s="769"/>
      <c r="AQ797" s="769"/>
      <c r="AR797" s="769"/>
      <c r="AS797" s="770"/>
    </row>
    <row r="798" spans="1:45" outlineLevel="1">
      <c r="A798" s="521">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outlineLevel="1">
      <c r="A799" s="521"/>
      <c r="B799" s="291" t="s">
        <v>341</v>
      </c>
      <c r="C799" s="288" t="s">
        <v>163</v>
      </c>
      <c r="D799" s="292"/>
      <c r="E799" s="292"/>
      <c r="F799" s="292"/>
      <c r="G799" s="292"/>
      <c r="H799" s="292"/>
      <c r="I799" s="292"/>
      <c r="J799" s="292"/>
      <c r="K799" s="292"/>
      <c r="L799" s="292"/>
      <c r="M799" s="292"/>
      <c r="N799" s="292"/>
      <c r="O799" s="292"/>
      <c r="P799" s="292"/>
      <c r="Q799" s="464"/>
      <c r="R799" s="292"/>
      <c r="S799" s="292"/>
      <c r="T799" s="292"/>
      <c r="U799" s="292"/>
      <c r="V799" s="292"/>
      <c r="W799" s="292"/>
      <c r="X799" s="292"/>
      <c r="Y799" s="292"/>
      <c r="Z799" s="292"/>
      <c r="AA799" s="292"/>
      <c r="AB799" s="292"/>
      <c r="AC799" s="292"/>
      <c r="AD799" s="292"/>
      <c r="AE799" s="407">
        <f>AE798</f>
        <v>0</v>
      </c>
      <c r="AF799" s="407">
        <f t="shared" ref="AF799" si="2320">AF798</f>
        <v>0</v>
      </c>
      <c r="AG799" s="407">
        <f t="shared" ref="AG799" si="2321">AG798</f>
        <v>0</v>
      </c>
      <c r="AH799" s="407">
        <f t="shared" ref="AH799" si="2322">AH798</f>
        <v>0</v>
      </c>
      <c r="AI799" s="407">
        <f t="shared" ref="AI799" si="2323">AI798</f>
        <v>0</v>
      </c>
      <c r="AJ799" s="407">
        <f t="shared" ref="AJ799" si="2324">AJ798</f>
        <v>0</v>
      </c>
      <c r="AK799" s="407">
        <f t="shared" ref="AK799" si="2325">AK798</f>
        <v>0</v>
      </c>
      <c r="AL799" s="407">
        <f t="shared" ref="AL799" si="2326">AL798</f>
        <v>0</v>
      </c>
      <c r="AM799" s="407">
        <f t="shared" ref="AM799" si="2327">AM798</f>
        <v>0</v>
      </c>
      <c r="AN799" s="407">
        <f t="shared" ref="AN799" si="2328">AN798</f>
        <v>0</v>
      </c>
      <c r="AO799" s="407">
        <f t="shared" ref="AO799" si="2329">AO798</f>
        <v>0</v>
      </c>
      <c r="AP799" s="407">
        <f t="shared" ref="AP799" si="2330">AP798</f>
        <v>0</v>
      </c>
      <c r="AQ799" s="407">
        <f t="shared" ref="AQ799" si="2331">AQ798</f>
        <v>0</v>
      </c>
      <c r="AR799" s="407">
        <f t="shared" ref="AR799" si="2332">AR798</f>
        <v>0</v>
      </c>
      <c r="AS799" s="294"/>
    </row>
    <row r="800" spans="1:45" ht="15.75" outlineLevel="1">
      <c r="A800" s="521"/>
      <c r="B800" s="295"/>
      <c r="C800" s="296"/>
      <c r="D800" s="296"/>
      <c r="E800" s="296"/>
      <c r="F800" s="296"/>
      <c r="G800" s="296"/>
      <c r="H800" s="296"/>
      <c r="I800" s="296"/>
      <c r="J800" s="748"/>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outlineLevel="1">
      <c r="A801" s="521">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outlineLevel="1">
      <c r="A802" s="521"/>
      <c r="B802" s="291" t="s">
        <v>341</v>
      </c>
      <c r="C802" s="288" t="s">
        <v>163</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33">AF801</f>
        <v>0</v>
      </c>
      <c r="AG802" s="407">
        <f t="shared" ref="AG802" si="2334">AG801</f>
        <v>0</v>
      </c>
      <c r="AH802" s="407">
        <f t="shared" ref="AH802" si="2335">AH801</f>
        <v>0</v>
      </c>
      <c r="AI802" s="407">
        <f t="shared" ref="AI802" si="2336">AI801</f>
        <v>0</v>
      </c>
      <c r="AJ802" s="407">
        <f t="shared" ref="AJ802" si="2337">AJ801</f>
        <v>0</v>
      </c>
      <c r="AK802" s="407">
        <f t="shared" ref="AK802" si="2338">AK801</f>
        <v>0</v>
      </c>
      <c r="AL802" s="407">
        <f t="shared" ref="AL802" si="2339">AL801</f>
        <v>0</v>
      </c>
      <c r="AM802" s="407">
        <f t="shared" ref="AM802" si="2340">AM801</f>
        <v>0</v>
      </c>
      <c r="AN802" s="407">
        <f t="shared" ref="AN802" si="2341">AN801</f>
        <v>0</v>
      </c>
      <c r="AO802" s="407">
        <f t="shared" ref="AO802" si="2342">AO801</f>
        <v>0</v>
      </c>
      <c r="AP802" s="407">
        <f t="shared" ref="AP802" si="2343">AP801</f>
        <v>0</v>
      </c>
      <c r="AQ802" s="407">
        <f t="shared" ref="AQ802" si="2344">AQ801</f>
        <v>0</v>
      </c>
      <c r="AR802" s="407">
        <f t="shared" ref="AR802" si="2345">AR801</f>
        <v>0</v>
      </c>
      <c r="AS802" s="294"/>
    </row>
    <row r="803" spans="1:45" ht="15.75" outlineLevel="1">
      <c r="A803" s="521"/>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outlineLevel="1">
      <c r="A804" s="521">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outlineLevel="1">
      <c r="A805" s="521"/>
      <c r="B805" s="291" t="s">
        <v>341</v>
      </c>
      <c r="C805" s="288" t="s">
        <v>163</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46">AF804</f>
        <v>0</v>
      </c>
      <c r="AG805" s="407">
        <f t="shared" ref="AG805" si="2347">AG804</f>
        <v>0</v>
      </c>
      <c r="AH805" s="407">
        <f t="shared" ref="AH805" si="2348">AH804</f>
        <v>0</v>
      </c>
      <c r="AI805" s="407">
        <f t="shared" ref="AI805" si="2349">AI804</f>
        <v>0</v>
      </c>
      <c r="AJ805" s="407">
        <f t="shared" ref="AJ805" si="2350">AJ804</f>
        <v>0</v>
      </c>
      <c r="AK805" s="407">
        <f t="shared" ref="AK805" si="2351">AK804</f>
        <v>0</v>
      </c>
      <c r="AL805" s="407">
        <f t="shared" ref="AL805" si="2352">AL804</f>
        <v>0</v>
      </c>
      <c r="AM805" s="407">
        <f t="shared" ref="AM805" si="2353">AM804</f>
        <v>0</v>
      </c>
      <c r="AN805" s="407">
        <f t="shared" ref="AN805" si="2354">AN804</f>
        <v>0</v>
      </c>
      <c r="AO805" s="407">
        <f t="shared" ref="AO805" si="2355">AO804</f>
        <v>0</v>
      </c>
      <c r="AP805" s="407">
        <f t="shared" ref="AP805" si="2356">AP804</f>
        <v>0</v>
      </c>
      <c r="AQ805" s="407">
        <f t="shared" ref="AQ805" si="2357">AQ804</f>
        <v>0</v>
      </c>
      <c r="AR805" s="407">
        <f t="shared" ref="AR805" si="2358">AR804</f>
        <v>0</v>
      </c>
      <c r="AS805" s="294"/>
    </row>
    <row r="806" spans="1:45" outlineLevel="1">
      <c r="A806" s="521"/>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outlineLevel="1">
      <c r="A807" s="521">
        <v>4</v>
      </c>
      <c r="B807" s="509" t="s">
        <v>653</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outlineLevel="1">
      <c r="A808" s="521"/>
      <c r="B808" s="291" t="s">
        <v>341</v>
      </c>
      <c r="C808" s="288" t="s">
        <v>163</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59">AF807</f>
        <v>0</v>
      </c>
      <c r="AG808" s="407">
        <f t="shared" ref="AG808" si="2360">AG807</f>
        <v>0</v>
      </c>
      <c r="AH808" s="407">
        <f t="shared" ref="AH808" si="2361">AH807</f>
        <v>0</v>
      </c>
      <c r="AI808" s="407">
        <f t="shared" ref="AI808" si="2362">AI807</f>
        <v>0</v>
      </c>
      <c r="AJ808" s="407">
        <f t="shared" ref="AJ808" si="2363">AJ807</f>
        <v>0</v>
      </c>
      <c r="AK808" s="407">
        <f t="shared" ref="AK808" si="2364">AK807</f>
        <v>0</v>
      </c>
      <c r="AL808" s="407">
        <f t="shared" ref="AL808" si="2365">AL807</f>
        <v>0</v>
      </c>
      <c r="AM808" s="407">
        <f t="shared" ref="AM808" si="2366">AM807</f>
        <v>0</v>
      </c>
      <c r="AN808" s="407">
        <f t="shared" ref="AN808" si="2367">AN807</f>
        <v>0</v>
      </c>
      <c r="AO808" s="407">
        <f t="shared" ref="AO808" si="2368">AO807</f>
        <v>0</v>
      </c>
      <c r="AP808" s="407">
        <f t="shared" ref="AP808" si="2369">AP807</f>
        <v>0</v>
      </c>
      <c r="AQ808" s="407">
        <f t="shared" ref="AQ808" si="2370">AQ807</f>
        <v>0</v>
      </c>
      <c r="AR808" s="407">
        <f t="shared" ref="AR808" si="2371">AR807</f>
        <v>0</v>
      </c>
      <c r="AS808" s="294"/>
    </row>
    <row r="809" spans="1:45" outlineLevel="1">
      <c r="A809" s="521"/>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customHeight="1" outlineLevel="1">
      <c r="A810" s="521">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customHeight="1" outlineLevel="1">
      <c r="A811" s="521"/>
      <c r="B811" s="291" t="s">
        <v>341</v>
      </c>
      <c r="C811" s="288" t="s">
        <v>163</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72">AF810</f>
        <v>0</v>
      </c>
      <c r="AG811" s="407">
        <f t="shared" ref="AG811" si="2373">AG810</f>
        <v>0</v>
      </c>
      <c r="AH811" s="407">
        <f t="shared" ref="AH811" si="2374">AH810</f>
        <v>0</v>
      </c>
      <c r="AI811" s="407">
        <f t="shared" ref="AI811" si="2375">AI810</f>
        <v>0</v>
      </c>
      <c r="AJ811" s="407">
        <f t="shared" ref="AJ811" si="2376">AJ810</f>
        <v>0</v>
      </c>
      <c r="AK811" s="407">
        <f t="shared" ref="AK811" si="2377">AK810</f>
        <v>0</v>
      </c>
      <c r="AL811" s="407">
        <f t="shared" ref="AL811" si="2378">AL810</f>
        <v>0</v>
      </c>
      <c r="AM811" s="407">
        <f t="shared" ref="AM811" si="2379">AM810</f>
        <v>0</v>
      </c>
      <c r="AN811" s="407">
        <f t="shared" ref="AN811" si="2380">AN810</f>
        <v>0</v>
      </c>
      <c r="AO811" s="407">
        <f t="shared" ref="AO811" si="2381">AO810</f>
        <v>0</v>
      </c>
      <c r="AP811" s="407">
        <f t="shared" ref="AP811" si="2382">AP810</f>
        <v>0</v>
      </c>
      <c r="AQ811" s="407">
        <f t="shared" ref="AQ811" si="2383">AQ810</f>
        <v>0</v>
      </c>
      <c r="AR811" s="407">
        <f t="shared" ref="AR811" si="2384">AR810</f>
        <v>0</v>
      </c>
      <c r="AS811" s="294"/>
    </row>
    <row r="812" spans="1:45" outlineLevel="1">
      <c r="A812" s="521"/>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75" outlineLevel="1">
      <c r="A813" s="521"/>
      <c r="B813" s="316" t="s">
        <v>495</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outlineLevel="1">
      <c r="A814" s="521">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outlineLevel="1">
      <c r="A815" s="521"/>
      <c r="B815" s="291" t="s">
        <v>341</v>
      </c>
      <c r="C815" s="288" t="s">
        <v>163</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85">AF814</f>
        <v>0</v>
      </c>
      <c r="AG815" s="407">
        <f t="shared" ref="AG815" si="2386">AG814</f>
        <v>0</v>
      </c>
      <c r="AH815" s="407">
        <f t="shared" ref="AH815" si="2387">AH814</f>
        <v>0</v>
      </c>
      <c r="AI815" s="407">
        <f t="shared" ref="AI815" si="2388">AI814</f>
        <v>0</v>
      </c>
      <c r="AJ815" s="407">
        <f t="shared" ref="AJ815" si="2389">AJ814</f>
        <v>0</v>
      </c>
      <c r="AK815" s="407">
        <f t="shared" ref="AK815" si="2390">AK814</f>
        <v>0</v>
      </c>
      <c r="AL815" s="407">
        <f t="shared" ref="AL815" si="2391">AL814</f>
        <v>0</v>
      </c>
      <c r="AM815" s="407">
        <f t="shared" ref="AM815" si="2392">AM814</f>
        <v>0</v>
      </c>
      <c r="AN815" s="407">
        <f t="shared" ref="AN815" si="2393">AN814</f>
        <v>0</v>
      </c>
      <c r="AO815" s="407">
        <f t="shared" ref="AO815" si="2394">AO814</f>
        <v>0</v>
      </c>
      <c r="AP815" s="407">
        <f t="shared" ref="AP815" si="2395">AP814</f>
        <v>0</v>
      </c>
      <c r="AQ815" s="407">
        <f t="shared" ref="AQ815" si="2396">AQ814</f>
        <v>0</v>
      </c>
      <c r="AR815" s="407">
        <f t="shared" ref="AR815" si="2397">AR814</f>
        <v>0</v>
      </c>
      <c r="AS815" s="308"/>
    </row>
    <row r="816" spans="1:45" outlineLevel="1">
      <c r="A816" s="521"/>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30" outlineLevel="1">
      <c r="A817" s="521">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outlineLevel="1">
      <c r="A818" s="521"/>
      <c r="B818" s="291" t="s">
        <v>341</v>
      </c>
      <c r="C818" s="288" t="s">
        <v>163</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98">AF817</f>
        <v>0</v>
      </c>
      <c r="AG818" s="407">
        <f t="shared" ref="AG818" si="2399">AG817</f>
        <v>0</v>
      </c>
      <c r="AH818" s="407">
        <f t="shared" ref="AH818" si="2400">AH817</f>
        <v>0</v>
      </c>
      <c r="AI818" s="407">
        <f t="shared" ref="AI818" si="2401">AI817</f>
        <v>0</v>
      </c>
      <c r="AJ818" s="407">
        <f t="shared" ref="AJ818" si="2402">AJ817</f>
        <v>0</v>
      </c>
      <c r="AK818" s="407">
        <f t="shared" ref="AK818" si="2403">AK817</f>
        <v>0</v>
      </c>
      <c r="AL818" s="407">
        <f t="shared" ref="AL818" si="2404">AL817</f>
        <v>0</v>
      </c>
      <c r="AM818" s="407">
        <f t="shared" ref="AM818" si="2405">AM817</f>
        <v>0</v>
      </c>
      <c r="AN818" s="407">
        <f t="shared" ref="AN818" si="2406">AN817</f>
        <v>0</v>
      </c>
      <c r="AO818" s="407">
        <f t="shared" ref="AO818" si="2407">AO817</f>
        <v>0</v>
      </c>
      <c r="AP818" s="407">
        <f t="shared" ref="AP818" si="2408">AP817</f>
        <v>0</v>
      </c>
      <c r="AQ818" s="407">
        <f t="shared" ref="AQ818" si="2409">AQ817</f>
        <v>0</v>
      </c>
      <c r="AR818" s="407">
        <f t="shared" ref="AR818" si="2410">AR817</f>
        <v>0</v>
      </c>
      <c r="AS818" s="308"/>
    </row>
    <row r="819" spans="1:45" outlineLevel="1">
      <c r="A819" s="521"/>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outlineLevel="1">
      <c r="A820" s="521">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outlineLevel="1">
      <c r="A821" s="521"/>
      <c r="B821" s="291" t="s">
        <v>341</v>
      </c>
      <c r="C821" s="288" t="s">
        <v>163</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411">AF820</f>
        <v>0</v>
      </c>
      <c r="AG821" s="407">
        <f t="shared" ref="AG821" si="2412">AG820</f>
        <v>0</v>
      </c>
      <c r="AH821" s="407">
        <f t="shared" ref="AH821" si="2413">AH820</f>
        <v>0</v>
      </c>
      <c r="AI821" s="407">
        <f t="shared" ref="AI821" si="2414">AI820</f>
        <v>0</v>
      </c>
      <c r="AJ821" s="407">
        <f t="shared" ref="AJ821" si="2415">AJ820</f>
        <v>0</v>
      </c>
      <c r="AK821" s="407">
        <f t="shared" ref="AK821" si="2416">AK820</f>
        <v>0</v>
      </c>
      <c r="AL821" s="407">
        <f t="shared" ref="AL821" si="2417">AL820</f>
        <v>0</v>
      </c>
      <c r="AM821" s="407">
        <f t="shared" ref="AM821" si="2418">AM820</f>
        <v>0</v>
      </c>
      <c r="AN821" s="407">
        <f t="shared" ref="AN821" si="2419">AN820</f>
        <v>0</v>
      </c>
      <c r="AO821" s="407">
        <f t="shared" ref="AO821" si="2420">AO820</f>
        <v>0</v>
      </c>
      <c r="AP821" s="407">
        <f t="shared" ref="AP821" si="2421">AP820</f>
        <v>0</v>
      </c>
      <c r="AQ821" s="407">
        <f t="shared" ref="AQ821" si="2422">AQ820</f>
        <v>0</v>
      </c>
      <c r="AR821" s="407">
        <f t="shared" ref="AR821" si="2423">AR820</f>
        <v>0</v>
      </c>
      <c r="AS821" s="308"/>
    </row>
    <row r="822" spans="1:45" outlineLevel="1">
      <c r="A822" s="521"/>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outlineLevel="1">
      <c r="A823" s="521">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outlineLevel="1">
      <c r="A824" s="521"/>
      <c r="B824" s="291" t="s">
        <v>341</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24">AF823</f>
        <v>0</v>
      </c>
      <c r="AG824" s="407">
        <f t="shared" ref="AG824" si="2425">AG823</f>
        <v>0</v>
      </c>
      <c r="AH824" s="407">
        <f t="shared" ref="AH824" si="2426">AH823</f>
        <v>0</v>
      </c>
      <c r="AI824" s="407">
        <f t="shared" ref="AI824" si="2427">AI823</f>
        <v>0</v>
      </c>
      <c r="AJ824" s="407">
        <f t="shared" ref="AJ824" si="2428">AJ823</f>
        <v>0</v>
      </c>
      <c r="AK824" s="407">
        <f t="shared" ref="AK824" si="2429">AK823</f>
        <v>0</v>
      </c>
      <c r="AL824" s="407">
        <f t="shared" ref="AL824" si="2430">AL823</f>
        <v>0</v>
      </c>
      <c r="AM824" s="407">
        <f t="shared" ref="AM824" si="2431">AM823</f>
        <v>0</v>
      </c>
      <c r="AN824" s="407">
        <f t="shared" ref="AN824" si="2432">AN823</f>
        <v>0</v>
      </c>
      <c r="AO824" s="407">
        <f t="shared" ref="AO824" si="2433">AO823</f>
        <v>0</v>
      </c>
      <c r="AP824" s="407">
        <f t="shared" ref="AP824" si="2434">AP823</f>
        <v>0</v>
      </c>
      <c r="AQ824" s="407">
        <f t="shared" ref="AQ824" si="2435">AQ823</f>
        <v>0</v>
      </c>
      <c r="AR824" s="407">
        <f t="shared" ref="AR824" si="2436">AR823</f>
        <v>0</v>
      </c>
      <c r="AS824" s="308"/>
    </row>
    <row r="825" spans="1:45"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outlineLevel="1">
      <c r="A826" s="521">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outlineLevel="1">
      <c r="A827" s="521"/>
      <c r="B827" s="291" t="s">
        <v>341</v>
      </c>
      <c r="C827" s="288" t="s">
        <v>163</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437">AF826</f>
        <v>0</v>
      </c>
      <c r="AG827" s="407">
        <f t="shared" ref="AG827" si="2438">AG826</f>
        <v>0</v>
      </c>
      <c r="AH827" s="407">
        <f t="shared" ref="AH827" si="2439">AH826</f>
        <v>0</v>
      </c>
      <c r="AI827" s="407">
        <f t="shared" ref="AI827" si="2440">AI826</f>
        <v>0</v>
      </c>
      <c r="AJ827" s="407">
        <f t="shared" ref="AJ827" si="2441">AJ826</f>
        <v>0</v>
      </c>
      <c r="AK827" s="407">
        <f t="shared" ref="AK827" si="2442">AK826</f>
        <v>0</v>
      </c>
      <c r="AL827" s="407">
        <f t="shared" ref="AL827" si="2443">AL826</f>
        <v>0</v>
      </c>
      <c r="AM827" s="407">
        <f t="shared" ref="AM827" si="2444">AM826</f>
        <v>0</v>
      </c>
      <c r="AN827" s="407">
        <f t="shared" ref="AN827" si="2445">AN826</f>
        <v>0</v>
      </c>
      <c r="AO827" s="407">
        <f t="shared" ref="AO827" si="2446">AO826</f>
        <v>0</v>
      </c>
      <c r="AP827" s="407">
        <f t="shared" ref="AP827" si="2447">AP826</f>
        <v>0</v>
      </c>
      <c r="AQ827" s="407">
        <f t="shared" ref="AQ827" si="2448">AQ826</f>
        <v>0</v>
      </c>
      <c r="AR827" s="407">
        <f t="shared" ref="AR827" si="2449">AR826</f>
        <v>0</v>
      </c>
      <c r="AS827" s="308"/>
    </row>
    <row r="828" spans="1:45"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75" outlineLevel="1">
      <c r="A829" s="521"/>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0" outlineLevel="1">
      <c r="A830" s="521">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outlineLevel="1">
      <c r="A831" s="521"/>
      <c r="B831" s="291" t="s">
        <v>341</v>
      </c>
      <c r="C831" s="288" t="s">
        <v>163</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50">AF830</f>
        <v>0</v>
      </c>
      <c r="AG831" s="407">
        <f t="shared" ref="AG831" si="2451">AG830</f>
        <v>0</v>
      </c>
      <c r="AH831" s="407">
        <f t="shared" ref="AH831" si="2452">AH830</f>
        <v>0</v>
      </c>
      <c r="AI831" s="407">
        <f t="shared" ref="AI831" si="2453">AI830</f>
        <v>0</v>
      </c>
      <c r="AJ831" s="407">
        <f t="shared" ref="AJ831" si="2454">AJ830</f>
        <v>0</v>
      </c>
      <c r="AK831" s="407">
        <f t="shared" ref="AK831" si="2455">AK830</f>
        <v>0</v>
      </c>
      <c r="AL831" s="407">
        <f t="shared" ref="AL831" si="2456">AL830</f>
        <v>0</v>
      </c>
      <c r="AM831" s="407">
        <f t="shared" ref="AM831" si="2457">AM830</f>
        <v>0</v>
      </c>
      <c r="AN831" s="407">
        <f t="shared" ref="AN831" si="2458">AN830</f>
        <v>0</v>
      </c>
      <c r="AO831" s="407">
        <f t="shared" ref="AO831" si="2459">AO830</f>
        <v>0</v>
      </c>
      <c r="AP831" s="407">
        <f t="shared" ref="AP831" si="2460">AP830</f>
        <v>0</v>
      </c>
      <c r="AQ831" s="407">
        <f t="shared" ref="AQ831" si="2461">AQ830</f>
        <v>0</v>
      </c>
      <c r="AR831" s="407">
        <f t="shared" ref="AR831" si="2462">AR830</f>
        <v>0</v>
      </c>
      <c r="AS831" s="294"/>
    </row>
    <row r="832" spans="1:45" outlineLevel="1">
      <c r="A832" s="521"/>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0" outlineLevel="1">
      <c r="A833" s="521">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outlineLevel="1">
      <c r="A834" s="521"/>
      <c r="B834" s="291" t="s">
        <v>341</v>
      </c>
      <c r="C834" s="288" t="s">
        <v>163</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63">AF833</f>
        <v>0</v>
      </c>
      <c r="AG834" s="407">
        <f t="shared" ref="AG834" si="2464">AG833</f>
        <v>0</v>
      </c>
      <c r="AH834" s="407">
        <f t="shared" ref="AH834" si="2465">AH833</f>
        <v>0</v>
      </c>
      <c r="AI834" s="407">
        <f t="shared" ref="AI834" si="2466">AI833</f>
        <v>0</v>
      </c>
      <c r="AJ834" s="407">
        <f t="shared" ref="AJ834" si="2467">AJ833</f>
        <v>0</v>
      </c>
      <c r="AK834" s="407">
        <f t="shared" ref="AK834" si="2468">AK833</f>
        <v>0</v>
      </c>
      <c r="AL834" s="407">
        <f t="shared" ref="AL834" si="2469">AL833</f>
        <v>0</v>
      </c>
      <c r="AM834" s="407">
        <f t="shared" ref="AM834" si="2470">AM833</f>
        <v>0</v>
      </c>
      <c r="AN834" s="407">
        <f t="shared" ref="AN834" si="2471">AN833</f>
        <v>0</v>
      </c>
      <c r="AO834" s="407">
        <f t="shared" ref="AO834" si="2472">AO833</f>
        <v>0</v>
      </c>
      <c r="AP834" s="407">
        <f t="shared" ref="AP834" si="2473">AP833</f>
        <v>0</v>
      </c>
      <c r="AQ834" s="407">
        <f t="shared" ref="AQ834" si="2474">AQ833</f>
        <v>0</v>
      </c>
      <c r="AR834" s="407">
        <f t="shared" ref="AR834" si="2475">AR833</f>
        <v>0</v>
      </c>
      <c r="AS834" s="294"/>
    </row>
    <row r="835" spans="1:45"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0" outlineLevel="1">
      <c r="A836" s="521">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outlineLevel="1">
      <c r="A837" s="521"/>
      <c r="B837" s="291" t="s">
        <v>341</v>
      </c>
      <c r="C837" s="288" t="s">
        <v>163</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76">AF836</f>
        <v>0</v>
      </c>
      <c r="AG837" s="407">
        <f t="shared" ref="AG837" si="2477">AG836</f>
        <v>0</v>
      </c>
      <c r="AH837" s="407">
        <f t="shared" ref="AH837" si="2478">AH836</f>
        <v>0</v>
      </c>
      <c r="AI837" s="407">
        <f t="shared" ref="AI837" si="2479">AI836</f>
        <v>0</v>
      </c>
      <c r="AJ837" s="407">
        <f t="shared" ref="AJ837" si="2480">AJ836</f>
        <v>0</v>
      </c>
      <c r="AK837" s="407">
        <f t="shared" ref="AK837" si="2481">AK836</f>
        <v>0</v>
      </c>
      <c r="AL837" s="407">
        <f t="shared" ref="AL837" si="2482">AL836</f>
        <v>0</v>
      </c>
      <c r="AM837" s="407">
        <f t="shared" ref="AM837" si="2483">AM836</f>
        <v>0</v>
      </c>
      <c r="AN837" s="407">
        <f t="shared" ref="AN837" si="2484">AN836</f>
        <v>0</v>
      </c>
      <c r="AO837" s="407">
        <f t="shared" ref="AO837" si="2485">AO836</f>
        <v>0</v>
      </c>
      <c r="AP837" s="407">
        <f t="shared" ref="AP837" si="2486">AP836</f>
        <v>0</v>
      </c>
      <c r="AQ837" s="407">
        <f t="shared" ref="AQ837" si="2487">AQ836</f>
        <v>0</v>
      </c>
      <c r="AR837" s="407">
        <f t="shared" ref="AR837" si="2488">AR836</f>
        <v>0</v>
      </c>
      <c r="AS837" s="303"/>
    </row>
    <row r="838" spans="1:45"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75" outlineLevel="1">
      <c r="A839" s="521"/>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outlineLevel="1">
      <c r="A840" s="521">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outlineLevel="1">
      <c r="A841" s="521"/>
      <c r="B841" s="291" t="s">
        <v>341</v>
      </c>
      <c r="C841" s="288" t="s">
        <v>163</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89">AF840</f>
        <v>0</v>
      </c>
      <c r="AG841" s="407">
        <f t="shared" ref="AG841" si="2490">AG840</f>
        <v>0</v>
      </c>
      <c r="AH841" s="407">
        <f t="shared" ref="AH841" si="2491">AH840</f>
        <v>0</v>
      </c>
      <c r="AI841" s="407">
        <f t="shared" ref="AI841" si="2492">AI840</f>
        <v>0</v>
      </c>
      <c r="AJ841" s="407">
        <f t="shared" ref="AJ841" si="2493">AJ840</f>
        <v>0</v>
      </c>
      <c r="AK841" s="407">
        <f t="shared" ref="AK841" si="2494">AK840</f>
        <v>0</v>
      </c>
      <c r="AL841" s="407">
        <f t="shared" ref="AL841" si="2495">AL840</f>
        <v>0</v>
      </c>
      <c r="AM841" s="407">
        <f t="shared" ref="AM841" si="2496">AM840</f>
        <v>0</v>
      </c>
      <c r="AN841" s="407">
        <f t="shared" ref="AN841" si="2497">AN840</f>
        <v>0</v>
      </c>
      <c r="AO841" s="407">
        <f t="shared" ref="AO841" si="2498">AO840</f>
        <v>0</v>
      </c>
      <c r="AP841" s="407">
        <f t="shared" ref="AP841" si="2499">AP840</f>
        <v>0</v>
      </c>
      <c r="AQ841" s="407">
        <f t="shared" ref="AQ841" si="2500">AQ840</f>
        <v>0</v>
      </c>
      <c r="AR841" s="407">
        <f t="shared" ref="AR841" si="2501">AR840</f>
        <v>0</v>
      </c>
      <c r="AS841" s="294"/>
    </row>
    <row r="842" spans="1:45" outlineLevel="1">
      <c r="A842" s="521"/>
      <c r="B842" s="312"/>
      <c r="C842" s="302"/>
      <c r="D842" s="288"/>
      <c r="E842" s="288"/>
      <c r="F842" s="288"/>
      <c r="G842" s="288"/>
      <c r="H842" s="288"/>
      <c r="I842" s="288"/>
      <c r="J842" s="288"/>
      <c r="K842" s="288"/>
      <c r="L842" s="288"/>
      <c r="M842" s="288"/>
      <c r="N842" s="288"/>
      <c r="O842" s="288"/>
      <c r="P842" s="288"/>
      <c r="Q842" s="464"/>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75" outlineLevel="1">
      <c r="A843" s="521"/>
      <c r="B843" s="285" t="s">
        <v>487</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6"/>
    </row>
    <row r="844" spans="1:45" outlineLevel="1">
      <c r="A844" s="521">
        <v>15</v>
      </c>
      <c r="B844" s="291" t="s">
        <v>492</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outlineLevel="1">
      <c r="A845" s="521"/>
      <c r="B845" s="291" t="s">
        <v>341</v>
      </c>
      <c r="C845" s="288" t="s">
        <v>163</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502">AF844</f>
        <v>0</v>
      </c>
      <c r="AG845" s="407">
        <f t="shared" si="2502"/>
        <v>0</v>
      </c>
      <c r="AH845" s="407">
        <f t="shared" si="2502"/>
        <v>0</v>
      </c>
      <c r="AI845" s="407">
        <f t="shared" si="2502"/>
        <v>0</v>
      </c>
      <c r="AJ845" s="407">
        <f t="shared" si="2502"/>
        <v>0</v>
      </c>
      <c r="AK845" s="407">
        <f t="shared" si="2502"/>
        <v>0</v>
      </c>
      <c r="AL845" s="407">
        <f t="shared" si="2502"/>
        <v>0</v>
      </c>
      <c r="AM845" s="407">
        <f t="shared" si="2502"/>
        <v>0</v>
      </c>
      <c r="AN845" s="407">
        <f t="shared" si="2502"/>
        <v>0</v>
      </c>
      <c r="AO845" s="407">
        <f t="shared" si="2502"/>
        <v>0</v>
      </c>
      <c r="AP845" s="407">
        <f t="shared" si="2502"/>
        <v>0</v>
      </c>
      <c r="AQ845" s="407">
        <f t="shared" si="2502"/>
        <v>0</v>
      </c>
      <c r="AR845" s="407">
        <f t="shared" si="2502"/>
        <v>0</v>
      </c>
      <c r="AS845" s="294"/>
    </row>
    <row r="846" spans="1:45" outlineLevel="1">
      <c r="A846" s="521"/>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outlineLevel="1">
      <c r="A847" s="521">
        <v>16</v>
      </c>
      <c r="B847" s="321" t="s">
        <v>488</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outlineLevel="1">
      <c r="A848" s="521"/>
      <c r="B848" s="291" t="s">
        <v>341</v>
      </c>
      <c r="C848" s="288" t="s">
        <v>163</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503">AF847</f>
        <v>0</v>
      </c>
      <c r="AG848" s="407">
        <f t="shared" si="2503"/>
        <v>0</v>
      </c>
      <c r="AH848" s="407">
        <f t="shared" si="2503"/>
        <v>0</v>
      </c>
      <c r="AI848" s="407">
        <f t="shared" si="2503"/>
        <v>0</v>
      </c>
      <c r="AJ848" s="407">
        <f t="shared" si="2503"/>
        <v>0</v>
      </c>
      <c r="AK848" s="407">
        <f t="shared" si="2503"/>
        <v>0</v>
      </c>
      <c r="AL848" s="407">
        <f t="shared" si="2503"/>
        <v>0</v>
      </c>
      <c r="AM848" s="407">
        <f t="shared" si="2503"/>
        <v>0</v>
      </c>
      <c r="AN848" s="407">
        <f t="shared" si="2503"/>
        <v>0</v>
      </c>
      <c r="AO848" s="407">
        <f t="shared" si="2503"/>
        <v>0</v>
      </c>
      <c r="AP848" s="407">
        <f t="shared" si="2503"/>
        <v>0</v>
      </c>
      <c r="AQ848" s="407">
        <f t="shared" si="2503"/>
        <v>0</v>
      </c>
      <c r="AR848" s="407">
        <f t="shared" si="2503"/>
        <v>0</v>
      </c>
      <c r="AS848" s="294"/>
    </row>
    <row r="849" spans="1:45" s="280" customFormat="1" outlineLevel="1">
      <c r="A849" s="521"/>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75" outlineLevel="1">
      <c r="A850" s="521"/>
      <c r="B850" s="508" t="s">
        <v>493</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outlineLevel="1">
      <c r="A851" s="521">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outlineLevel="1">
      <c r="A852" s="521"/>
      <c r="B852" s="291" t="s">
        <v>341</v>
      </c>
      <c r="C852" s="288" t="s">
        <v>163</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504">AF851</f>
        <v>0</v>
      </c>
      <c r="AG852" s="407">
        <f t="shared" si="2504"/>
        <v>0</v>
      </c>
      <c r="AH852" s="407">
        <f t="shared" si="2504"/>
        <v>0</v>
      </c>
      <c r="AI852" s="407">
        <f t="shared" si="2504"/>
        <v>0</v>
      </c>
      <c r="AJ852" s="407">
        <f t="shared" si="2504"/>
        <v>0</v>
      </c>
      <c r="AK852" s="407">
        <f t="shared" si="2504"/>
        <v>0</v>
      </c>
      <c r="AL852" s="407">
        <f t="shared" si="2504"/>
        <v>0</v>
      </c>
      <c r="AM852" s="407">
        <f t="shared" si="2504"/>
        <v>0</v>
      </c>
      <c r="AN852" s="407">
        <f t="shared" si="2504"/>
        <v>0</v>
      </c>
      <c r="AO852" s="407">
        <f t="shared" si="2504"/>
        <v>0</v>
      </c>
      <c r="AP852" s="407">
        <f t="shared" si="2504"/>
        <v>0</v>
      </c>
      <c r="AQ852" s="407">
        <f t="shared" si="2504"/>
        <v>0</v>
      </c>
      <c r="AR852" s="407">
        <f t="shared" si="2504"/>
        <v>0</v>
      </c>
      <c r="AS852" s="303"/>
    </row>
    <row r="853" spans="1:45" outlineLevel="1">
      <c r="A853" s="521"/>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outlineLevel="1">
      <c r="A854" s="521">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outlineLevel="1">
      <c r="A855" s="521"/>
      <c r="B855" s="291" t="s">
        <v>341</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505">AF854</f>
        <v>0</v>
      </c>
      <c r="AG855" s="407">
        <f t="shared" si="2505"/>
        <v>0</v>
      </c>
      <c r="AH855" s="407">
        <f t="shared" si="2505"/>
        <v>0</v>
      </c>
      <c r="AI855" s="407">
        <f t="shared" si="2505"/>
        <v>0</v>
      </c>
      <c r="AJ855" s="407">
        <f t="shared" si="2505"/>
        <v>0</v>
      </c>
      <c r="AK855" s="407">
        <f t="shared" si="2505"/>
        <v>0</v>
      </c>
      <c r="AL855" s="407">
        <f t="shared" si="2505"/>
        <v>0</v>
      </c>
      <c r="AM855" s="407">
        <f t="shared" si="2505"/>
        <v>0</v>
      </c>
      <c r="AN855" s="407">
        <f t="shared" si="2505"/>
        <v>0</v>
      </c>
      <c r="AO855" s="407">
        <f t="shared" si="2505"/>
        <v>0</v>
      </c>
      <c r="AP855" s="407">
        <f t="shared" si="2505"/>
        <v>0</v>
      </c>
      <c r="AQ855" s="407">
        <f t="shared" si="2505"/>
        <v>0</v>
      </c>
      <c r="AR855" s="407">
        <f t="shared" si="2505"/>
        <v>0</v>
      </c>
      <c r="AS855" s="303"/>
    </row>
    <row r="856" spans="1:45" outlineLevel="1">
      <c r="A856" s="521"/>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outlineLevel="1">
      <c r="A857" s="521">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outlineLevel="1">
      <c r="A858" s="521"/>
      <c r="B858" s="291" t="s">
        <v>341</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506">AF857</f>
        <v>0</v>
      </c>
      <c r="AG858" s="407">
        <f t="shared" si="2506"/>
        <v>0</v>
      </c>
      <c r="AH858" s="407">
        <f t="shared" si="2506"/>
        <v>0</v>
      </c>
      <c r="AI858" s="407">
        <f t="shared" si="2506"/>
        <v>0</v>
      </c>
      <c r="AJ858" s="407">
        <f t="shared" si="2506"/>
        <v>0</v>
      </c>
      <c r="AK858" s="407">
        <f t="shared" si="2506"/>
        <v>0</v>
      </c>
      <c r="AL858" s="407">
        <f t="shared" si="2506"/>
        <v>0</v>
      </c>
      <c r="AM858" s="407">
        <f t="shared" si="2506"/>
        <v>0</v>
      </c>
      <c r="AN858" s="407">
        <f t="shared" si="2506"/>
        <v>0</v>
      </c>
      <c r="AO858" s="407">
        <f t="shared" si="2506"/>
        <v>0</v>
      </c>
      <c r="AP858" s="407">
        <f t="shared" si="2506"/>
        <v>0</v>
      </c>
      <c r="AQ858" s="407">
        <f t="shared" si="2506"/>
        <v>0</v>
      </c>
      <c r="AR858" s="407">
        <f t="shared" si="2506"/>
        <v>0</v>
      </c>
      <c r="AS858" s="294"/>
    </row>
    <row r="859" spans="1:45"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outlineLevel="1">
      <c r="A860" s="521">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outlineLevel="1">
      <c r="A861" s="521"/>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507">AF860</f>
        <v>0</v>
      </c>
      <c r="AG861" s="407">
        <f t="shared" si="2507"/>
        <v>0</v>
      </c>
      <c r="AH861" s="407">
        <f t="shared" si="2507"/>
        <v>0</v>
      </c>
      <c r="AI861" s="407">
        <f t="shared" si="2507"/>
        <v>0</v>
      </c>
      <c r="AJ861" s="407">
        <f t="shared" si="2507"/>
        <v>0</v>
      </c>
      <c r="AK861" s="407">
        <f t="shared" si="2507"/>
        <v>0</v>
      </c>
      <c r="AL861" s="407">
        <f t="shared" si="2507"/>
        <v>0</v>
      </c>
      <c r="AM861" s="407">
        <f t="shared" si="2507"/>
        <v>0</v>
      </c>
      <c r="AN861" s="407">
        <f t="shared" si="2507"/>
        <v>0</v>
      </c>
      <c r="AO861" s="407">
        <f t="shared" si="2507"/>
        <v>0</v>
      </c>
      <c r="AP861" s="407">
        <f t="shared" si="2507"/>
        <v>0</v>
      </c>
      <c r="AQ861" s="407">
        <f t="shared" si="2507"/>
        <v>0</v>
      </c>
      <c r="AR861" s="407">
        <f t="shared" si="2507"/>
        <v>0</v>
      </c>
      <c r="AS861" s="303"/>
    </row>
    <row r="862" spans="1:45" ht="15.75" outlineLevel="1">
      <c r="A862" s="521"/>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75" outlineLevel="1">
      <c r="A863" s="521"/>
      <c r="B863" s="507" t="s">
        <v>500</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75" outlineLevel="1">
      <c r="A864" s="521"/>
      <c r="B864" s="493" t="s">
        <v>496</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outlineLevel="1">
      <c r="A865" s="521">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outlineLevel="1">
      <c r="A866" s="521"/>
      <c r="B866" s="291" t="s">
        <v>341</v>
      </c>
      <c r="C866" s="288" t="s">
        <v>163</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508">AF865</f>
        <v>0</v>
      </c>
      <c r="AG866" s="407">
        <f t="shared" ref="AG866" si="2509">AG865</f>
        <v>0</v>
      </c>
      <c r="AH866" s="407">
        <f t="shared" ref="AH866" si="2510">AH865</f>
        <v>0</v>
      </c>
      <c r="AI866" s="407">
        <f t="shared" ref="AI866" si="2511">AI865</f>
        <v>0</v>
      </c>
      <c r="AJ866" s="407">
        <f t="shared" ref="AJ866" si="2512">AJ865</f>
        <v>0</v>
      </c>
      <c r="AK866" s="407">
        <f t="shared" ref="AK866" si="2513">AK865</f>
        <v>0</v>
      </c>
      <c r="AL866" s="407">
        <f t="shared" ref="AL866" si="2514">AL865</f>
        <v>0</v>
      </c>
      <c r="AM866" s="407">
        <f t="shared" ref="AM866" si="2515">AM865</f>
        <v>0</v>
      </c>
      <c r="AN866" s="407">
        <f t="shared" ref="AN866" si="2516">AN865</f>
        <v>0</v>
      </c>
      <c r="AO866" s="407">
        <f t="shared" ref="AO866" si="2517">AO865</f>
        <v>0</v>
      </c>
      <c r="AP866" s="407">
        <f t="shared" ref="AP866" si="2518">AP865</f>
        <v>0</v>
      </c>
      <c r="AQ866" s="407">
        <f t="shared" ref="AQ866" si="2519">AQ865</f>
        <v>0</v>
      </c>
      <c r="AR866" s="407">
        <f t="shared" ref="AR866" si="2520">AR865</f>
        <v>0</v>
      </c>
      <c r="AS866" s="303"/>
    </row>
    <row r="867" spans="1:45" outlineLevel="1">
      <c r="A867" s="521"/>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outlineLevel="1">
      <c r="A868" s="521">
        <v>22</v>
      </c>
      <c r="B868" s="424" t="s">
        <v>114</v>
      </c>
      <c r="C868" s="288" t="s">
        <v>25</v>
      </c>
      <c r="D868" s="292">
        <v>2520</v>
      </c>
      <c r="E868" s="292">
        <v>2520</v>
      </c>
      <c r="F868" s="292">
        <v>2520</v>
      </c>
      <c r="G868" s="292"/>
      <c r="H868" s="292"/>
      <c r="I868" s="292"/>
      <c r="J868" s="292"/>
      <c r="K868" s="292"/>
      <c r="L868" s="292"/>
      <c r="M868" s="292"/>
      <c r="N868" s="292"/>
      <c r="O868" s="292"/>
      <c r="P868" s="292"/>
      <c r="Q868" s="288"/>
      <c r="R868" s="292">
        <v>0</v>
      </c>
      <c r="S868" s="292">
        <v>0</v>
      </c>
      <c r="T868" s="292">
        <v>0</v>
      </c>
      <c r="U868" s="292"/>
      <c r="V868" s="292"/>
      <c r="W868" s="292"/>
      <c r="X868" s="292"/>
      <c r="Y868" s="292"/>
      <c r="Z868" s="292"/>
      <c r="AA868" s="292"/>
      <c r="AB868" s="292"/>
      <c r="AC868" s="292"/>
      <c r="AD868" s="292"/>
      <c r="AE868" s="411">
        <v>1</v>
      </c>
      <c r="AF868" s="411"/>
      <c r="AG868" s="411"/>
      <c r="AH868" s="411"/>
      <c r="AI868" s="411"/>
      <c r="AJ868" s="411"/>
      <c r="AK868" s="411"/>
      <c r="AL868" s="406"/>
      <c r="AM868" s="406"/>
      <c r="AN868" s="406"/>
      <c r="AO868" s="406"/>
      <c r="AP868" s="406"/>
      <c r="AQ868" s="406"/>
      <c r="AR868" s="406"/>
      <c r="AS868" s="293">
        <f>SUM(AE868:AR868)</f>
        <v>1</v>
      </c>
    </row>
    <row r="869" spans="1:45" outlineLevel="1">
      <c r="A869" s="521"/>
      <c r="B869" s="291" t="s">
        <v>341</v>
      </c>
      <c r="C869" s="288" t="s">
        <v>163</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07">
        <f>AE868</f>
        <v>1</v>
      </c>
      <c r="AF869" s="407">
        <f t="shared" ref="AF869" si="2521">AF868</f>
        <v>0</v>
      </c>
      <c r="AG869" s="407">
        <f t="shared" ref="AG869" si="2522">AG868</f>
        <v>0</v>
      </c>
      <c r="AH869" s="407">
        <f t="shared" ref="AH869" si="2523">AH868</f>
        <v>0</v>
      </c>
      <c r="AI869" s="407">
        <f t="shared" ref="AI869" si="2524">AI868</f>
        <v>0</v>
      </c>
      <c r="AJ869" s="407">
        <f t="shared" ref="AJ869" si="2525">AJ868</f>
        <v>0</v>
      </c>
      <c r="AK869" s="407">
        <f t="shared" ref="AK869" si="2526">AK868</f>
        <v>0</v>
      </c>
      <c r="AL869" s="407">
        <f t="shared" ref="AL869" si="2527">AL868</f>
        <v>0</v>
      </c>
      <c r="AM869" s="407">
        <f t="shared" ref="AM869" si="2528">AM868</f>
        <v>0</v>
      </c>
      <c r="AN869" s="407">
        <f t="shared" ref="AN869" si="2529">AN868</f>
        <v>0</v>
      </c>
      <c r="AO869" s="407">
        <f t="shared" ref="AO869" si="2530">AO868</f>
        <v>0</v>
      </c>
      <c r="AP869" s="407">
        <f t="shared" ref="AP869" si="2531">AP868</f>
        <v>0</v>
      </c>
      <c r="AQ869" s="407">
        <f t="shared" ref="AQ869" si="2532">AQ868</f>
        <v>0</v>
      </c>
      <c r="AR869" s="407">
        <f t="shared" ref="AR869" si="2533">AR868</f>
        <v>0</v>
      </c>
      <c r="AS869" s="303"/>
    </row>
    <row r="870" spans="1:45"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outlineLevel="1">
      <c r="A871" s="521">
        <v>23</v>
      </c>
      <c r="B871" s="424" t="s">
        <v>115</v>
      </c>
      <c r="C871" s="288" t="s">
        <v>25</v>
      </c>
      <c r="D871" s="292"/>
      <c r="E871" s="292"/>
      <c r="F871" s="292"/>
      <c r="G871" s="292"/>
      <c r="H871" s="292"/>
      <c r="I871" s="292"/>
      <c r="J871" s="292"/>
      <c r="K871" s="292"/>
      <c r="L871" s="292"/>
      <c r="M871" s="292"/>
      <c r="N871" s="292"/>
      <c r="O871" s="292"/>
      <c r="P871" s="292"/>
      <c r="Q871" s="288"/>
      <c r="R871" s="292"/>
      <c r="S871" s="292"/>
      <c r="T871" s="292"/>
      <c r="U871" s="292"/>
      <c r="V871" s="292"/>
      <c r="W871" s="292"/>
      <c r="X871" s="292"/>
      <c r="Y871" s="292"/>
      <c r="Z871" s="292"/>
      <c r="AA871" s="292"/>
      <c r="AB871" s="292"/>
      <c r="AC871" s="292"/>
      <c r="AD871" s="292"/>
      <c r="AE871" s="411"/>
      <c r="AF871" s="411"/>
      <c r="AG871" s="411"/>
      <c r="AH871" s="411"/>
      <c r="AI871" s="411"/>
      <c r="AJ871" s="411"/>
      <c r="AK871" s="411"/>
      <c r="AL871" s="406"/>
      <c r="AM871" s="406"/>
      <c r="AN871" s="406"/>
      <c r="AO871" s="406"/>
      <c r="AP871" s="406"/>
      <c r="AQ871" s="406"/>
      <c r="AR871" s="406"/>
      <c r="AS871" s="293">
        <f>SUM(AE871:AR871)</f>
        <v>0</v>
      </c>
    </row>
    <row r="872" spans="1:45" outlineLevel="1">
      <c r="A872" s="521"/>
      <c r="B872" s="291" t="s">
        <v>341</v>
      </c>
      <c r="C872" s="288" t="s">
        <v>163</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07">
        <f>AE871</f>
        <v>0</v>
      </c>
      <c r="AF872" s="407">
        <f t="shared" ref="AF872" si="2534">AF871</f>
        <v>0</v>
      </c>
      <c r="AG872" s="407">
        <f t="shared" ref="AG872" si="2535">AG871</f>
        <v>0</v>
      </c>
      <c r="AH872" s="407">
        <f t="shared" ref="AH872" si="2536">AH871</f>
        <v>0</v>
      </c>
      <c r="AI872" s="407">
        <f t="shared" ref="AI872" si="2537">AI871</f>
        <v>0</v>
      </c>
      <c r="AJ872" s="407">
        <f t="shared" ref="AJ872" si="2538">AJ871</f>
        <v>0</v>
      </c>
      <c r="AK872" s="407">
        <f t="shared" ref="AK872" si="2539">AK871</f>
        <v>0</v>
      </c>
      <c r="AL872" s="407">
        <f t="shared" ref="AL872" si="2540">AL871</f>
        <v>0</v>
      </c>
      <c r="AM872" s="407">
        <f t="shared" ref="AM872" si="2541">AM871</f>
        <v>0</v>
      </c>
      <c r="AN872" s="407">
        <f t="shared" ref="AN872" si="2542">AN871</f>
        <v>0</v>
      </c>
      <c r="AO872" s="407">
        <f t="shared" ref="AO872" si="2543">AO871</f>
        <v>0</v>
      </c>
      <c r="AP872" s="407">
        <f t="shared" ref="AP872" si="2544">AP871</f>
        <v>0</v>
      </c>
      <c r="AQ872" s="407">
        <f t="shared" ref="AQ872" si="2545">AQ871</f>
        <v>0</v>
      </c>
      <c r="AR872" s="407">
        <f t="shared" ref="AR872" si="2546">AR871</f>
        <v>0</v>
      </c>
      <c r="AS872" s="303"/>
    </row>
    <row r="873" spans="1:45" outlineLevel="1">
      <c r="A873" s="521"/>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outlineLevel="1">
      <c r="A874" s="521">
        <v>24</v>
      </c>
      <c r="B874" s="424" t="s">
        <v>116</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outlineLevel="1">
      <c r="A875" s="521"/>
      <c r="B875" s="291" t="s">
        <v>341</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07">
        <f>AE874</f>
        <v>0</v>
      </c>
      <c r="AF875" s="407">
        <f t="shared" ref="AF875" si="2547">AF874</f>
        <v>0</v>
      </c>
      <c r="AG875" s="407">
        <f t="shared" ref="AG875" si="2548">AG874</f>
        <v>0</v>
      </c>
      <c r="AH875" s="407">
        <f t="shared" ref="AH875" si="2549">AH874</f>
        <v>0</v>
      </c>
      <c r="AI875" s="407">
        <f t="shared" ref="AI875" si="2550">AI874</f>
        <v>0</v>
      </c>
      <c r="AJ875" s="407">
        <f t="shared" ref="AJ875" si="2551">AJ874</f>
        <v>0</v>
      </c>
      <c r="AK875" s="407">
        <f t="shared" ref="AK875" si="2552">AK874</f>
        <v>0</v>
      </c>
      <c r="AL875" s="407">
        <f t="shared" ref="AL875" si="2553">AL874</f>
        <v>0</v>
      </c>
      <c r="AM875" s="407">
        <f t="shared" ref="AM875" si="2554">AM874</f>
        <v>0</v>
      </c>
      <c r="AN875" s="407">
        <f t="shared" ref="AN875" si="2555">AN874</f>
        <v>0</v>
      </c>
      <c r="AO875" s="407">
        <f t="shared" ref="AO875" si="2556">AO874</f>
        <v>0</v>
      </c>
      <c r="AP875" s="407">
        <f t="shared" ref="AP875" si="2557">AP874</f>
        <v>0</v>
      </c>
      <c r="AQ875" s="407">
        <f t="shared" ref="AQ875" si="2558">AQ874</f>
        <v>0</v>
      </c>
      <c r="AR875" s="407">
        <f t="shared" ref="AR875" si="2559">AR874</f>
        <v>0</v>
      </c>
      <c r="AS875" s="303"/>
    </row>
    <row r="876" spans="1:45" outlineLevel="1">
      <c r="A876" s="521"/>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75" outlineLevel="1">
      <c r="A877" s="521"/>
      <c r="B877" s="285" t="s">
        <v>497</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outlineLevel="1">
      <c r="A878" s="521">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outlineLevel="1">
      <c r="A879" s="521"/>
      <c r="B879" s="291" t="s">
        <v>341</v>
      </c>
      <c r="C879" s="288" t="s">
        <v>163</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60">AF878</f>
        <v>0</v>
      </c>
      <c r="AG879" s="407">
        <f t="shared" ref="AG879" si="2561">AG878</f>
        <v>0</v>
      </c>
      <c r="AH879" s="407">
        <f t="shared" ref="AH879" si="2562">AH878</f>
        <v>0</v>
      </c>
      <c r="AI879" s="407">
        <f t="shared" ref="AI879" si="2563">AI878</f>
        <v>0</v>
      </c>
      <c r="AJ879" s="407">
        <f t="shared" ref="AJ879" si="2564">AJ878</f>
        <v>0</v>
      </c>
      <c r="AK879" s="407">
        <f t="shared" ref="AK879" si="2565">AK878</f>
        <v>0</v>
      </c>
      <c r="AL879" s="407">
        <f t="shared" ref="AL879" si="2566">AL878</f>
        <v>0</v>
      </c>
      <c r="AM879" s="407">
        <f t="shared" ref="AM879" si="2567">AM878</f>
        <v>0</v>
      </c>
      <c r="AN879" s="407">
        <f t="shared" ref="AN879" si="2568">AN878</f>
        <v>0</v>
      </c>
      <c r="AO879" s="407">
        <f t="shared" ref="AO879" si="2569">AO878</f>
        <v>0</v>
      </c>
      <c r="AP879" s="407">
        <f t="shared" ref="AP879" si="2570">AP878</f>
        <v>0</v>
      </c>
      <c r="AQ879" s="407">
        <f t="shared" ref="AQ879" si="2571">AQ878</f>
        <v>0</v>
      </c>
      <c r="AR879" s="407">
        <f t="shared" ref="AR879" si="2572">AR878</f>
        <v>0</v>
      </c>
      <c r="AS879" s="303"/>
    </row>
    <row r="880" spans="1:45"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outlineLevel="1">
      <c r="A881" s="521">
        <v>26</v>
      </c>
      <c r="B881" s="424" t="s">
        <v>118</v>
      </c>
      <c r="C881" s="288" t="s">
        <v>25</v>
      </c>
      <c r="D881" s="292">
        <v>46718</v>
      </c>
      <c r="E881" s="292">
        <v>46718</v>
      </c>
      <c r="F881" s="292">
        <v>46484.409999999996</v>
      </c>
      <c r="G881" s="292"/>
      <c r="H881" s="292"/>
      <c r="I881" s="292"/>
      <c r="J881" s="292"/>
      <c r="K881" s="292"/>
      <c r="L881" s="292"/>
      <c r="M881" s="292"/>
      <c r="N881" s="292"/>
      <c r="O881" s="292"/>
      <c r="P881" s="292"/>
      <c r="Q881" s="292">
        <v>12</v>
      </c>
      <c r="R881" s="292">
        <v>5.0674160093951688</v>
      </c>
      <c r="S881" s="292">
        <v>5.1006694854641541</v>
      </c>
      <c r="T881" s="292">
        <v>5.0415634833741976</v>
      </c>
      <c r="U881" s="292"/>
      <c r="V881" s="292"/>
      <c r="W881" s="292"/>
      <c r="X881" s="292"/>
      <c r="Y881" s="292"/>
      <c r="Z881" s="292"/>
      <c r="AA881" s="292"/>
      <c r="AB881" s="292"/>
      <c r="AC881" s="292"/>
      <c r="AD881" s="292"/>
      <c r="AE881" s="422"/>
      <c r="AF881" s="411"/>
      <c r="AG881" s="411">
        <v>1</v>
      </c>
      <c r="AH881" s="411"/>
      <c r="AI881" s="411"/>
      <c r="AJ881" s="411"/>
      <c r="AK881" s="411"/>
      <c r="AL881" s="411"/>
      <c r="AM881" s="411"/>
      <c r="AN881" s="411"/>
      <c r="AO881" s="411"/>
      <c r="AP881" s="411"/>
      <c r="AQ881" s="411"/>
      <c r="AR881" s="411"/>
      <c r="AS881" s="293">
        <f>SUM(AE881:AR881)</f>
        <v>1</v>
      </c>
    </row>
    <row r="882" spans="1:45" outlineLevel="1">
      <c r="A882" s="521"/>
      <c r="B882" s="291" t="s">
        <v>341</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 si="2573">AF881</f>
        <v>0</v>
      </c>
      <c r="AG882" s="407">
        <f t="shared" ref="AG882" si="2574">AG881</f>
        <v>1</v>
      </c>
      <c r="AH882" s="407">
        <f t="shared" ref="AH882" si="2575">AH881</f>
        <v>0</v>
      </c>
      <c r="AI882" s="407">
        <f t="shared" ref="AI882" si="2576">AI881</f>
        <v>0</v>
      </c>
      <c r="AJ882" s="407">
        <f t="shared" ref="AJ882" si="2577">AJ881</f>
        <v>0</v>
      </c>
      <c r="AK882" s="407">
        <f t="shared" ref="AK882" si="2578">AK881</f>
        <v>0</v>
      </c>
      <c r="AL882" s="407">
        <f t="shared" ref="AL882" si="2579">AL881</f>
        <v>0</v>
      </c>
      <c r="AM882" s="407">
        <f t="shared" ref="AM882" si="2580">AM881</f>
        <v>0</v>
      </c>
      <c r="AN882" s="407">
        <f t="shared" ref="AN882" si="2581">AN881</f>
        <v>0</v>
      </c>
      <c r="AO882" s="407">
        <f t="shared" ref="AO882" si="2582">AO881</f>
        <v>0</v>
      </c>
      <c r="AP882" s="407">
        <f t="shared" ref="AP882" si="2583">AP881</f>
        <v>0</v>
      </c>
      <c r="AQ882" s="407">
        <f t="shared" ref="AQ882" si="2584">AQ881</f>
        <v>0</v>
      </c>
      <c r="AR882" s="407">
        <f t="shared" ref="AR882" si="2585">AR881</f>
        <v>0</v>
      </c>
      <c r="AS882" s="303"/>
    </row>
    <row r="883" spans="1:45"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outlineLevel="1">
      <c r="A884" s="521">
        <v>27</v>
      </c>
      <c r="B884" s="424" t="s">
        <v>119</v>
      </c>
      <c r="C884" s="288" t="s">
        <v>25</v>
      </c>
      <c r="D884" s="292">
        <v>87922</v>
      </c>
      <c r="E884" s="292">
        <v>77416</v>
      </c>
      <c r="F884" s="292">
        <v>56533.846000000005</v>
      </c>
      <c r="G884" s="292"/>
      <c r="H884" s="292"/>
      <c r="I884" s="292"/>
      <c r="J884" s="292"/>
      <c r="K884" s="292"/>
      <c r="L884" s="292"/>
      <c r="M884" s="292"/>
      <c r="N884" s="292"/>
      <c r="O884" s="292"/>
      <c r="P884" s="292"/>
      <c r="Q884" s="292">
        <v>12</v>
      </c>
      <c r="R884" s="292">
        <v>16.536176040817704</v>
      </c>
      <c r="S884" s="292">
        <v>14.560230708763942</v>
      </c>
      <c r="T884" s="292">
        <v>10.650172416458155</v>
      </c>
      <c r="U884" s="292"/>
      <c r="V884" s="292"/>
      <c r="W884" s="292"/>
      <c r="X884" s="292"/>
      <c r="Y884" s="292"/>
      <c r="Z884" s="292"/>
      <c r="AA884" s="292"/>
      <c r="AB884" s="292"/>
      <c r="AC884" s="292"/>
      <c r="AD884" s="292"/>
      <c r="AE884" s="422"/>
      <c r="AF884" s="411">
        <v>1</v>
      </c>
      <c r="AG884" s="411"/>
      <c r="AH884" s="411"/>
      <c r="AI884" s="411"/>
      <c r="AJ884" s="411"/>
      <c r="AK884" s="411"/>
      <c r="AL884" s="411"/>
      <c r="AM884" s="411"/>
      <c r="AN884" s="411"/>
      <c r="AO884" s="411"/>
      <c r="AP884" s="411"/>
      <c r="AQ884" s="411"/>
      <c r="AR884" s="411"/>
      <c r="AS884" s="293">
        <f>SUM(AE884:AR884)</f>
        <v>1</v>
      </c>
    </row>
    <row r="885" spans="1:45" outlineLevel="1">
      <c r="A885" s="521"/>
      <c r="B885" s="291" t="s">
        <v>341</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 si="2586">AF884</f>
        <v>1</v>
      </c>
      <c r="AG885" s="407">
        <f t="shared" ref="AG885" si="2587">AG884</f>
        <v>0</v>
      </c>
      <c r="AH885" s="407">
        <f t="shared" ref="AH885" si="2588">AH884</f>
        <v>0</v>
      </c>
      <c r="AI885" s="407">
        <f t="shared" ref="AI885" si="2589">AI884</f>
        <v>0</v>
      </c>
      <c r="AJ885" s="407">
        <f t="shared" ref="AJ885" si="2590">AJ884</f>
        <v>0</v>
      </c>
      <c r="AK885" s="407">
        <f t="shared" ref="AK885" si="2591">AK884</f>
        <v>0</v>
      </c>
      <c r="AL885" s="407">
        <f t="shared" ref="AL885" si="2592">AL884</f>
        <v>0</v>
      </c>
      <c r="AM885" s="407">
        <f t="shared" ref="AM885" si="2593">AM884</f>
        <v>0</v>
      </c>
      <c r="AN885" s="407">
        <f t="shared" ref="AN885" si="2594">AN884</f>
        <v>0</v>
      </c>
      <c r="AO885" s="407">
        <f t="shared" ref="AO885" si="2595">AO884</f>
        <v>0</v>
      </c>
      <c r="AP885" s="407">
        <f t="shared" ref="AP885" si="2596">AP884</f>
        <v>0</v>
      </c>
      <c r="AQ885" s="407">
        <f t="shared" ref="AQ885" si="2597">AQ884</f>
        <v>0</v>
      </c>
      <c r="AR885" s="407">
        <f t="shared" ref="AR885" si="2598">AR884</f>
        <v>0</v>
      </c>
      <c r="AS885" s="303"/>
    </row>
    <row r="886" spans="1:45"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0" outlineLevel="1">
      <c r="A887" s="521">
        <v>28</v>
      </c>
      <c r="B887" s="424" t="s">
        <v>120</v>
      </c>
      <c r="C887" s="288" t="s">
        <v>25</v>
      </c>
      <c r="D887" s="292"/>
      <c r="E887" s="292"/>
      <c r="F887" s="292"/>
      <c r="G887" s="292"/>
      <c r="H887" s="292"/>
      <c r="I887" s="292"/>
      <c r="J887" s="292"/>
      <c r="K887" s="292"/>
      <c r="L887" s="292"/>
      <c r="M887" s="292"/>
      <c r="N887" s="292"/>
      <c r="O887" s="292"/>
      <c r="P887" s="292"/>
      <c r="Q887" s="292">
        <v>12</v>
      </c>
      <c r="R887" s="292"/>
      <c r="S887" s="292"/>
      <c r="T887" s="292"/>
      <c r="U887" s="292"/>
      <c r="V887" s="292"/>
      <c r="W887" s="292"/>
      <c r="X887" s="292"/>
      <c r="Y887" s="292"/>
      <c r="Z887" s="292"/>
      <c r="AA887" s="292"/>
      <c r="AB887" s="292"/>
      <c r="AC887" s="292"/>
      <c r="AD887" s="292"/>
      <c r="AE887" s="422"/>
      <c r="AF887" s="411"/>
      <c r="AG887" s="411"/>
      <c r="AH887" s="411"/>
      <c r="AI887" s="411"/>
      <c r="AJ887" s="411"/>
      <c r="AK887" s="411"/>
      <c r="AL887" s="411"/>
      <c r="AM887" s="411"/>
      <c r="AN887" s="411"/>
      <c r="AO887" s="411"/>
      <c r="AP887" s="411"/>
      <c r="AQ887" s="411"/>
      <c r="AR887" s="411"/>
      <c r="AS887" s="293">
        <f>SUM(AE887:AR887)</f>
        <v>0</v>
      </c>
    </row>
    <row r="888" spans="1:45" outlineLevel="1">
      <c r="A888" s="521"/>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f t="shared" ref="AF888" si="2599">AF887</f>
        <v>0</v>
      </c>
      <c r="AG888" s="407">
        <f t="shared" ref="AG888" si="2600">AG887</f>
        <v>0</v>
      </c>
      <c r="AH888" s="407">
        <f t="shared" ref="AH888" si="2601">AH887</f>
        <v>0</v>
      </c>
      <c r="AI888" s="407">
        <f t="shared" ref="AI888" si="2602">AI887</f>
        <v>0</v>
      </c>
      <c r="AJ888" s="407">
        <f t="shared" ref="AJ888" si="2603">AJ887</f>
        <v>0</v>
      </c>
      <c r="AK888" s="407">
        <f t="shared" ref="AK888" si="2604">AK887</f>
        <v>0</v>
      </c>
      <c r="AL888" s="407">
        <f t="shared" ref="AL888" si="2605">AL887</f>
        <v>0</v>
      </c>
      <c r="AM888" s="407">
        <f t="shared" ref="AM888" si="2606">AM887</f>
        <v>0</v>
      </c>
      <c r="AN888" s="407">
        <f t="shared" ref="AN888" si="2607">AN887</f>
        <v>0</v>
      </c>
      <c r="AO888" s="407">
        <f t="shared" ref="AO888" si="2608">AO887</f>
        <v>0</v>
      </c>
      <c r="AP888" s="407">
        <f t="shared" ref="AP888" si="2609">AP887</f>
        <v>0</v>
      </c>
      <c r="AQ888" s="407">
        <f t="shared" ref="AQ888" si="2610">AQ887</f>
        <v>0</v>
      </c>
      <c r="AR888" s="407">
        <f t="shared" ref="AR888" si="2611">AR887</f>
        <v>0</v>
      </c>
      <c r="AS888" s="303"/>
    </row>
    <row r="889" spans="1:45"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outlineLevel="1">
      <c r="A890" s="521">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outlineLevel="1">
      <c r="A891" s="521"/>
      <c r="B891" s="291" t="s">
        <v>341</v>
      </c>
      <c r="C891" s="288" t="s">
        <v>163</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612">AF890</f>
        <v>0</v>
      </c>
      <c r="AG891" s="407">
        <f t="shared" ref="AG891" si="2613">AG890</f>
        <v>0</v>
      </c>
      <c r="AH891" s="407">
        <f t="shared" ref="AH891" si="2614">AH890</f>
        <v>0</v>
      </c>
      <c r="AI891" s="407">
        <f t="shared" ref="AI891" si="2615">AI890</f>
        <v>0</v>
      </c>
      <c r="AJ891" s="407">
        <f t="shared" ref="AJ891" si="2616">AJ890</f>
        <v>0</v>
      </c>
      <c r="AK891" s="407">
        <f t="shared" ref="AK891" si="2617">AK890</f>
        <v>0</v>
      </c>
      <c r="AL891" s="407">
        <f t="shared" ref="AL891" si="2618">AL890</f>
        <v>0</v>
      </c>
      <c r="AM891" s="407">
        <f t="shared" ref="AM891" si="2619">AM890</f>
        <v>0</v>
      </c>
      <c r="AN891" s="407">
        <f t="shared" ref="AN891" si="2620">AN890</f>
        <v>0</v>
      </c>
      <c r="AO891" s="407">
        <f t="shared" ref="AO891" si="2621">AO890</f>
        <v>0</v>
      </c>
      <c r="AP891" s="407">
        <f t="shared" ref="AP891" si="2622">AP890</f>
        <v>0</v>
      </c>
      <c r="AQ891" s="407">
        <f t="shared" ref="AQ891" si="2623">AQ890</f>
        <v>0</v>
      </c>
      <c r="AR891" s="407">
        <f t="shared" ref="AR891" si="2624">AR890</f>
        <v>0</v>
      </c>
      <c r="AS891" s="303"/>
    </row>
    <row r="892" spans="1:45"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outlineLevel="1">
      <c r="A893" s="521">
        <v>30</v>
      </c>
      <c r="B893" s="424" t="s">
        <v>122</v>
      </c>
      <c r="C893" s="288" t="s">
        <v>25</v>
      </c>
      <c r="D893" s="292"/>
      <c r="E893" s="292"/>
      <c r="F893" s="292"/>
      <c r="G893" s="292"/>
      <c r="H893" s="292"/>
      <c r="I893" s="292"/>
      <c r="J893" s="292"/>
      <c r="K893" s="292"/>
      <c r="L893" s="292"/>
      <c r="M893" s="292"/>
      <c r="N893" s="292"/>
      <c r="O893" s="292"/>
      <c r="P893" s="292"/>
      <c r="Q893" s="292">
        <v>12</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outlineLevel="1">
      <c r="A894" s="521"/>
      <c r="B894" s="291" t="s">
        <v>341</v>
      </c>
      <c r="C894" s="288" t="s">
        <v>163</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625">AF893</f>
        <v>0</v>
      </c>
      <c r="AG894" s="407">
        <f t="shared" ref="AG894" si="2626">AG893</f>
        <v>0</v>
      </c>
      <c r="AH894" s="407">
        <f t="shared" ref="AH894" si="2627">AH893</f>
        <v>0</v>
      </c>
      <c r="AI894" s="407">
        <f t="shared" ref="AI894" si="2628">AI893</f>
        <v>0</v>
      </c>
      <c r="AJ894" s="407">
        <f t="shared" ref="AJ894" si="2629">AJ893</f>
        <v>0</v>
      </c>
      <c r="AK894" s="407">
        <f t="shared" ref="AK894" si="2630">AK893</f>
        <v>0</v>
      </c>
      <c r="AL894" s="407">
        <f t="shared" ref="AL894" si="2631">AL893</f>
        <v>0</v>
      </c>
      <c r="AM894" s="407">
        <f t="shared" ref="AM894" si="2632">AM893</f>
        <v>0</v>
      </c>
      <c r="AN894" s="407">
        <f t="shared" ref="AN894" si="2633">AN893</f>
        <v>0</v>
      </c>
      <c r="AO894" s="407">
        <f t="shared" ref="AO894" si="2634">AO893</f>
        <v>0</v>
      </c>
      <c r="AP894" s="407">
        <f t="shared" ref="AP894" si="2635">AP893</f>
        <v>0</v>
      </c>
      <c r="AQ894" s="407">
        <f t="shared" ref="AQ894" si="2636">AQ893</f>
        <v>0</v>
      </c>
      <c r="AR894" s="407">
        <f t="shared" ref="AR894" si="2637">AR893</f>
        <v>0</v>
      </c>
      <c r="AS894" s="303"/>
    </row>
    <row r="895" spans="1:45"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outlineLevel="1">
      <c r="A896" s="521">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outlineLevel="1">
      <c r="A897" s="521"/>
      <c r="B897" s="291" t="s">
        <v>341</v>
      </c>
      <c r="C897" s="288" t="s">
        <v>163</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38">AF896</f>
        <v>0</v>
      </c>
      <c r="AG897" s="407">
        <f t="shared" ref="AG897" si="2639">AG896</f>
        <v>0</v>
      </c>
      <c r="AH897" s="407">
        <f t="shared" ref="AH897" si="2640">AH896</f>
        <v>0</v>
      </c>
      <c r="AI897" s="407">
        <f t="shared" ref="AI897" si="2641">AI896</f>
        <v>0</v>
      </c>
      <c r="AJ897" s="407">
        <f t="shared" ref="AJ897" si="2642">AJ896</f>
        <v>0</v>
      </c>
      <c r="AK897" s="407">
        <f t="shared" ref="AK897" si="2643">AK896</f>
        <v>0</v>
      </c>
      <c r="AL897" s="407">
        <f t="shared" ref="AL897" si="2644">AL896</f>
        <v>0</v>
      </c>
      <c r="AM897" s="407">
        <f t="shared" ref="AM897" si="2645">AM896</f>
        <v>0</v>
      </c>
      <c r="AN897" s="407">
        <f t="shared" ref="AN897" si="2646">AN896</f>
        <v>0</v>
      </c>
      <c r="AO897" s="407">
        <f t="shared" ref="AO897" si="2647">AO896</f>
        <v>0</v>
      </c>
      <c r="AP897" s="407">
        <f t="shared" ref="AP897" si="2648">AP896</f>
        <v>0</v>
      </c>
      <c r="AQ897" s="407">
        <f t="shared" ref="AQ897" si="2649">AQ896</f>
        <v>0</v>
      </c>
      <c r="AR897" s="407">
        <f t="shared" ref="AR897" si="2650">AR896</f>
        <v>0</v>
      </c>
      <c r="AS897" s="303"/>
    </row>
    <row r="898" spans="1:45" outlineLevel="1">
      <c r="A898" s="521"/>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outlineLevel="1">
      <c r="A899" s="521">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outlineLevel="1">
      <c r="A900" s="521"/>
      <c r="B900" s="291" t="s">
        <v>341</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51">AF899</f>
        <v>0</v>
      </c>
      <c r="AG900" s="407">
        <f t="shared" ref="AG900" si="2652">AG899</f>
        <v>0</v>
      </c>
      <c r="AH900" s="407">
        <f t="shared" ref="AH900" si="2653">AH899</f>
        <v>0</v>
      </c>
      <c r="AI900" s="407">
        <f t="shared" ref="AI900" si="2654">AI899</f>
        <v>0</v>
      </c>
      <c r="AJ900" s="407">
        <f t="shared" ref="AJ900" si="2655">AJ899</f>
        <v>0</v>
      </c>
      <c r="AK900" s="407">
        <f t="shared" ref="AK900" si="2656">AK899</f>
        <v>0</v>
      </c>
      <c r="AL900" s="407">
        <f t="shared" ref="AL900" si="2657">AL899</f>
        <v>0</v>
      </c>
      <c r="AM900" s="407">
        <f t="shared" ref="AM900" si="2658">AM899</f>
        <v>0</v>
      </c>
      <c r="AN900" s="407">
        <f t="shared" ref="AN900" si="2659">AN899</f>
        <v>0</v>
      </c>
      <c r="AO900" s="407">
        <f t="shared" ref="AO900" si="2660">AO899</f>
        <v>0</v>
      </c>
      <c r="AP900" s="407">
        <f t="shared" ref="AP900" si="2661">AP899</f>
        <v>0</v>
      </c>
      <c r="AQ900" s="407">
        <f t="shared" ref="AQ900" si="2662">AQ899</f>
        <v>0</v>
      </c>
      <c r="AR900" s="407">
        <f>AR899</f>
        <v>0</v>
      </c>
      <c r="AS900" s="303"/>
    </row>
    <row r="901" spans="1:45"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75" outlineLevel="1">
      <c r="A902" s="521"/>
      <c r="B902" s="285" t="s">
        <v>498</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outlineLevel="1">
      <c r="A903" s="521">
        <v>33</v>
      </c>
      <c r="B903" s="424" t="s">
        <v>125</v>
      </c>
      <c r="C903" s="288" t="s">
        <v>25</v>
      </c>
      <c r="D903" s="292">
        <v>29256</v>
      </c>
      <c r="E903" s="292">
        <v>29256</v>
      </c>
      <c r="F903" s="292">
        <v>29256</v>
      </c>
      <c r="G903" s="292"/>
      <c r="H903" s="292"/>
      <c r="I903" s="292"/>
      <c r="J903" s="292"/>
      <c r="K903" s="292"/>
      <c r="L903" s="292"/>
      <c r="M903" s="292"/>
      <c r="N903" s="292"/>
      <c r="O903" s="292"/>
      <c r="P903" s="292"/>
      <c r="Q903" s="292">
        <v>0</v>
      </c>
      <c r="R903" s="292">
        <v>4.1140308544114337</v>
      </c>
      <c r="S903" s="292">
        <v>4.1140308544114337</v>
      </c>
      <c r="T903" s="292">
        <v>4.1140308544114337</v>
      </c>
      <c r="U903" s="292"/>
      <c r="V903" s="292"/>
      <c r="W903" s="292"/>
      <c r="X903" s="292"/>
      <c r="Y903" s="292"/>
      <c r="Z903" s="292"/>
      <c r="AA903" s="292"/>
      <c r="AB903" s="292"/>
      <c r="AC903" s="292"/>
      <c r="AD903" s="292"/>
      <c r="AE903" s="422"/>
      <c r="AF903" s="411">
        <v>1</v>
      </c>
      <c r="AG903" s="411"/>
      <c r="AH903" s="411"/>
      <c r="AI903" s="411"/>
      <c r="AJ903" s="411"/>
      <c r="AK903" s="411"/>
      <c r="AL903" s="411"/>
      <c r="AM903" s="411"/>
      <c r="AN903" s="411"/>
      <c r="AO903" s="411"/>
      <c r="AP903" s="411"/>
      <c r="AQ903" s="411"/>
      <c r="AR903" s="411"/>
      <c r="AS903" s="293">
        <f>SUM(AE903:AR903)</f>
        <v>1</v>
      </c>
    </row>
    <row r="904" spans="1:45" outlineLevel="1">
      <c r="A904" s="521"/>
      <c r="B904" s="291" t="s">
        <v>341</v>
      </c>
      <c r="C904" s="288" t="s">
        <v>163</v>
      </c>
      <c r="D904" s="292"/>
      <c r="E904" s="292"/>
      <c r="F904" s="292"/>
      <c r="G904" s="292"/>
      <c r="H904" s="292"/>
      <c r="I904" s="292"/>
      <c r="J904" s="292"/>
      <c r="K904" s="292"/>
      <c r="L904" s="292"/>
      <c r="M904" s="292"/>
      <c r="N904" s="292"/>
      <c r="O904" s="292"/>
      <c r="P904" s="292"/>
      <c r="Q904" s="292">
        <f>Q903</f>
        <v>0</v>
      </c>
      <c r="R904" s="292"/>
      <c r="S904" s="292"/>
      <c r="T904" s="292"/>
      <c r="U904" s="292"/>
      <c r="V904" s="292"/>
      <c r="W904" s="292"/>
      <c r="X904" s="292"/>
      <c r="Y904" s="292"/>
      <c r="Z904" s="292"/>
      <c r="AA904" s="292"/>
      <c r="AB904" s="292"/>
      <c r="AC904" s="292"/>
      <c r="AD904" s="292"/>
      <c r="AE904" s="407">
        <f>AE903</f>
        <v>0</v>
      </c>
      <c r="AF904" s="407">
        <f t="shared" ref="AF904" si="2663">AF903</f>
        <v>1</v>
      </c>
      <c r="AG904" s="407">
        <f t="shared" ref="AG904" si="2664">AG903</f>
        <v>0</v>
      </c>
      <c r="AH904" s="407">
        <f t="shared" ref="AH904" si="2665">AH903</f>
        <v>0</v>
      </c>
      <c r="AI904" s="407">
        <f t="shared" ref="AI904" si="2666">AI903</f>
        <v>0</v>
      </c>
      <c r="AJ904" s="407">
        <f t="shared" ref="AJ904" si="2667">AJ903</f>
        <v>0</v>
      </c>
      <c r="AK904" s="407">
        <f t="shared" ref="AK904" si="2668">AK903</f>
        <v>0</v>
      </c>
      <c r="AL904" s="407">
        <f t="shared" ref="AL904" si="2669">AL903</f>
        <v>0</v>
      </c>
      <c r="AM904" s="407">
        <f t="shared" ref="AM904" si="2670">AM903</f>
        <v>0</v>
      </c>
      <c r="AN904" s="407">
        <f t="shared" ref="AN904" si="2671">AN903</f>
        <v>0</v>
      </c>
      <c r="AO904" s="407">
        <f t="shared" ref="AO904" si="2672">AO903</f>
        <v>0</v>
      </c>
      <c r="AP904" s="407">
        <f t="shared" ref="AP904" si="2673">AP903</f>
        <v>0</v>
      </c>
      <c r="AQ904" s="407">
        <f t="shared" ref="AQ904" si="2674">AQ903</f>
        <v>0</v>
      </c>
      <c r="AR904" s="407">
        <f t="shared" ref="AR904" si="2675">AR903</f>
        <v>0</v>
      </c>
      <c r="AS904" s="303"/>
    </row>
    <row r="905" spans="1:45"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outlineLevel="1">
      <c r="A906" s="521">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outlineLevel="1">
      <c r="A907" s="521"/>
      <c r="B907" s="291" t="s">
        <v>341</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76">AF906</f>
        <v>0</v>
      </c>
      <c r="AG907" s="407">
        <f t="shared" ref="AG907" si="2677">AG906</f>
        <v>0</v>
      </c>
      <c r="AH907" s="407">
        <f t="shared" ref="AH907" si="2678">AH906</f>
        <v>0</v>
      </c>
      <c r="AI907" s="407">
        <f t="shared" ref="AI907" si="2679">AI906</f>
        <v>0</v>
      </c>
      <c r="AJ907" s="407">
        <f t="shared" ref="AJ907" si="2680">AJ906</f>
        <v>0</v>
      </c>
      <c r="AK907" s="407">
        <f t="shared" ref="AK907" si="2681">AK906</f>
        <v>0</v>
      </c>
      <c r="AL907" s="407">
        <f t="shared" ref="AL907" si="2682">AL906</f>
        <v>0</v>
      </c>
      <c r="AM907" s="407">
        <f t="shared" ref="AM907" si="2683">AM906</f>
        <v>0</v>
      </c>
      <c r="AN907" s="407">
        <f t="shared" ref="AN907" si="2684">AN906</f>
        <v>0</v>
      </c>
      <c r="AO907" s="407">
        <f t="shared" ref="AO907" si="2685">AO906</f>
        <v>0</v>
      </c>
      <c r="AP907" s="407">
        <f t="shared" ref="AP907" si="2686">AP906</f>
        <v>0</v>
      </c>
      <c r="AQ907" s="407">
        <f t="shared" ref="AQ907" si="2687">AQ906</f>
        <v>0</v>
      </c>
      <c r="AR907" s="407">
        <f t="shared" ref="AR907" si="2688">AR906</f>
        <v>0</v>
      </c>
      <c r="AS907" s="303"/>
    </row>
    <row r="908" spans="1:45"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outlineLevel="1">
      <c r="A909" s="521">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outlineLevel="1">
      <c r="A910" s="521"/>
      <c r="B910" s="291" t="s">
        <v>341</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89">AF909</f>
        <v>0</v>
      </c>
      <c r="AG910" s="407">
        <f t="shared" ref="AG910" si="2690">AG909</f>
        <v>0</v>
      </c>
      <c r="AH910" s="407">
        <f t="shared" ref="AH910" si="2691">AH909</f>
        <v>0</v>
      </c>
      <c r="AI910" s="407">
        <f t="shared" ref="AI910" si="2692">AI909</f>
        <v>0</v>
      </c>
      <c r="AJ910" s="407">
        <f t="shared" ref="AJ910" si="2693">AJ909</f>
        <v>0</v>
      </c>
      <c r="AK910" s="407">
        <f t="shared" ref="AK910" si="2694">AK909</f>
        <v>0</v>
      </c>
      <c r="AL910" s="407">
        <f t="shared" ref="AL910" si="2695">AL909</f>
        <v>0</v>
      </c>
      <c r="AM910" s="407">
        <f t="shared" ref="AM910" si="2696">AM909</f>
        <v>0</v>
      </c>
      <c r="AN910" s="407">
        <f t="shared" ref="AN910" si="2697">AN909</f>
        <v>0</v>
      </c>
      <c r="AO910" s="407">
        <f t="shared" ref="AO910" si="2698">AO909</f>
        <v>0</v>
      </c>
      <c r="AP910" s="407">
        <f t="shared" ref="AP910" si="2699">AP909</f>
        <v>0</v>
      </c>
      <c r="AQ910" s="407">
        <f t="shared" ref="AQ910" si="2700">AQ909</f>
        <v>0</v>
      </c>
      <c r="AR910" s="407">
        <f t="shared" ref="AR910" si="2701">AR909</f>
        <v>0</v>
      </c>
      <c r="AS910" s="303"/>
    </row>
    <row r="911" spans="1:45" outlineLevel="1">
      <c r="A911" s="521"/>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75" outlineLevel="1">
      <c r="A912" s="521"/>
      <c r="B912" s="285" t="s">
        <v>499</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45" outlineLevel="1">
      <c r="A913" s="521">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outlineLevel="1">
      <c r="A914" s="521"/>
      <c r="B914" s="291" t="s">
        <v>341</v>
      </c>
      <c r="C914" s="288" t="s">
        <v>163</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702">AF913</f>
        <v>0</v>
      </c>
      <c r="AG914" s="407">
        <f t="shared" ref="AG914" si="2703">AG913</f>
        <v>0</v>
      </c>
      <c r="AH914" s="407">
        <f t="shared" ref="AH914" si="2704">AH913</f>
        <v>0</v>
      </c>
      <c r="AI914" s="407">
        <f t="shared" ref="AI914" si="2705">AI913</f>
        <v>0</v>
      </c>
      <c r="AJ914" s="407">
        <f t="shared" ref="AJ914" si="2706">AJ913</f>
        <v>0</v>
      </c>
      <c r="AK914" s="407">
        <f t="shared" ref="AK914" si="2707">AK913</f>
        <v>0</v>
      </c>
      <c r="AL914" s="407">
        <f t="shared" ref="AL914" si="2708">AL913</f>
        <v>0</v>
      </c>
      <c r="AM914" s="407">
        <f t="shared" ref="AM914" si="2709">AM913</f>
        <v>0</v>
      </c>
      <c r="AN914" s="407">
        <f t="shared" ref="AN914" si="2710">AN913</f>
        <v>0</v>
      </c>
      <c r="AO914" s="407">
        <f t="shared" ref="AO914" si="2711">AO913</f>
        <v>0</v>
      </c>
      <c r="AP914" s="407">
        <f t="shared" ref="AP914" si="2712">AP913</f>
        <v>0</v>
      </c>
      <c r="AQ914" s="407">
        <f t="shared" ref="AQ914" si="2713">AQ913</f>
        <v>0</v>
      </c>
      <c r="AR914" s="407">
        <f t="shared" ref="AR914" si="2714">AR913</f>
        <v>0</v>
      </c>
      <c r="AS914" s="303"/>
    </row>
    <row r="915" spans="1:45" outlineLevel="1">
      <c r="A915" s="521"/>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outlineLevel="1">
      <c r="A916" s="521">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outlineLevel="1">
      <c r="A917" s="521"/>
      <c r="B917" s="291" t="s">
        <v>341</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715">AF916</f>
        <v>0</v>
      </c>
      <c r="AG917" s="407">
        <f t="shared" ref="AG917" si="2716">AG916</f>
        <v>0</v>
      </c>
      <c r="AH917" s="407">
        <f t="shared" ref="AH917" si="2717">AH916</f>
        <v>0</v>
      </c>
      <c r="AI917" s="407">
        <f t="shared" ref="AI917" si="2718">AI916</f>
        <v>0</v>
      </c>
      <c r="AJ917" s="407">
        <f t="shared" ref="AJ917" si="2719">AJ916</f>
        <v>0</v>
      </c>
      <c r="AK917" s="407">
        <f t="shared" ref="AK917" si="2720">AK916</f>
        <v>0</v>
      </c>
      <c r="AL917" s="407">
        <f t="shared" ref="AL917" si="2721">AL916</f>
        <v>0</v>
      </c>
      <c r="AM917" s="407">
        <f t="shared" ref="AM917" si="2722">AM916</f>
        <v>0</v>
      </c>
      <c r="AN917" s="407">
        <f t="shared" ref="AN917" si="2723">AN916</f>
        <v>0</v>
      </c>
      <c r="AO917" s="407">
        <f t="shared" ref="AO917" si="2724">AO916</f>
        <v>0</v>
      </c>
      <c r="AP917" s="407">
        <f t="shared" ref="AP917" si="2725">AP916</f>
        <v>0</v>
      </c>
      <c r="AQ917" s="407">
        <f t="shared" ref="AQ917" si="2726">AQ916</f>
        <v>0</v>
      </c>
      <c r="AR917" s="407">
        <f t="shared" ref="AR917" si="2727">AR916</f>
        <v>0</v>
      </c>
      <c r="AS917" s="303"/>
    </row>
    <row r="918" spans="1:45"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outlineLevel="1">
      <c r="A919" s="521">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outlineLevel="1">
      <c r="A920" s="521"/>
      <c r="B920" s="291" t="s">
        <v>341</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28">AF919</f>
        <v>0</v>
      </c>
      <c r="AG920" s="407">
        <f t="shared" ref="AG920" si="2729">AG919</f>
        <v>0</v>
      </c>
      <c r="AH920" s="407">
        <f t="shared" ref="AH920" si="2730">AH919</f>
        <v>0</v>
      </c>
      <c r="AI920" s="407">
        <f t="shared" ref="AI920" si="2731">AI919</f>
        <v>0</v>
      </c>
      <c r="AJ920" s="407">
        <f t="shared" ref="AJ920" si="2732">AJ919</f>
        <v>0</v>
      </c>
      <c r="AK920" s="407">
        <f t="shared" ref="AK920" si="2733">AK919</f>
        <v>0</v>
      </c>
      <c r="AL920" s="407">
        <f t="shared" ref="AL920" si="2734">AL919</f>
        <v>0</v>
      </c>
      <c r="AM920" s="407">
        <f t="shared" ref="AM920" si="2735">AM919</f>
        <v>0</v>
      </c>
      <c r="AN920" s="407">
        <f t="shared" ref="AN920" si="2736">AN919</f>
        <v>0</v>
      </c>
      <c r="AO920" s="407">
        <f t="shared" ref="AO920" si="2737">AO919</f>
        <v>0</v>
      </c>
      <c r="AP920" s="407">
        <f t="shared" ref="AP920" si="2738">AP919</f>
        <v>0</v>
      </c>
      <c r="AQ920" s="407">
        <f t="shared" ref="AQ920" si="2739">AQ919</f>
        <v>0</v>
      </c>
      <c r="AR920" s="407">
        <f t="shared" ref="AR920" si="2740">AR919</f>
        <v>0</v>
      </c>
      <c r="AS920" s="303"/>
    </row>
    <row r="921" spans="1:45"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30" outlineLevel="1">
      <c r="A922" s="521">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outlineLevel="1">
      <c r="A923" s="521"/>
      <c r="B923" s="291" t="s">
        <v>341</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41">AF922</f>
        <v>0</v>
      </c>
      <c r="AG923" s="407">
        <f t="shared" ref="AG923" si="2742">AG922</f>
        <v>0</v>
      </c>
      <c r="AH923" s="407">
        <f t="shared" ref="AH923" si="2743">AH922</f>
        <v>0</v>
      </c>
      <c r="AI923" s="407">
        <f t="shared" ref="AI923" si="2744">AI922</f>
        <v>0</v>
      </c>
      <c r="AJ923" s="407">
        <f t="shared" ref="AJ923" si="2745">AJ922</f>
        <v>0</v>
      </c>
      <c r="AK923" s="407">
        <f t="shared" ref="AK923" si="2746">AK922</f>
        <v>0</v>
      </c>
      <c r="AL923" s="407">
        <f t="shared" ref="AL923" si="2747">AL922</f>
        <v>0</v>
      </c>
      <c r="AM923" s="407">
        <f t="shared" ref="AM923" si="2748">AM922</f>
        <v>0</v>
      </c>
      <c r="AN923" s="407">
        <f t="shared" ref="AN923" si="2749">AN922</f>
        <v>0</v>
      </c>
      <c r="AO923" s="407">
        <f t="shared" ref="AO923" si="2750">AO922</f>
        <v>0</v>
      </c>
      <c r="AP923" s="407">
        <f t="shared" ref="AP923" si="2751">AP922</f>
        <v>0</v>
      </c>
      <c r="AQ923" s="407">
        <f t="shared" ref="AQ923" si="2752">AQ922</f>
        <v>0</v>
      </c>
      <c r="AR923" s="407">
        <f t="shared" ref="AR923" si="2753">AR922</f>
        <v>0</v>
      </c>
      <c r="AS923" s="303"/>
    </row>
    <row r="924" spans="1:45"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outlineLevel="1">
      <c r="A925" s="521">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outlineLevel="1">
      <c r="A926" s="521"/>
      <c r="B926" s="291" t="s">
        <v>341</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54">AF925</f>
        <v>0</v>
      </c>
      <c r="AG926" s="407">
        <f t="shared" ref="AG926" si="2755">AG925</f>
        <v>0</v>
      </c>
      <c r="AH926" s="407">
        <f t="shared" ref="AH926" si="2756">AH925</f>
        <v>0</v>
      </c>
      <c r="AI926" s="407">
        <f t="shared" ref="AI926" si="2757">AI925</f>
        <v>0</v>
      </c>
      <c r="AJ926" s="407">
        <f t="shared" ref="AJ926" si="2758">AJ925</f>
        <v>0</v>
      </c>
      <c r="AK926" s="407">
        <f t="shared" ref="AK926" si="2759">AK925</f>
        <v>0</v>
      </c>
      <c r="AL926" s="407">
        <f t="shared" ref="AL926" si="2760">AL925</f>
        <v>0</v>
      </c>
      <c r="AM926" s="407">
        <f t="shared" ref="AM926" si="2761">AM925</f>
        <v>0</v>
      </c>
      <c r="AN926" s="407">
        <f t="shared" ref="AN926" si="2762">AN925</f>
        <v>0</v>
      </c>
      <c r="AO926" s="407">
        <f t="shared" ref="AO926" si="2763">AO925</f>
        <v>0</v>
      </c>
      <c r="AP926" s="407">
        <f t="shared" ref="AP926" si="2764">AP925</f>
        <v>0</v>
      </c>
      <c r="AQ926" s="407">
        <f t="shared" ref="AQ926" si="2765">AQ925</f>
        <v>0</v>
      </c>
      <c r="AR926" s="407">
        <f t="shared" ref="AR926" si="2766">AR925</f>
        <v>0</v>
      </c>
      <c r="AS926" s="303"/>
    </row>
    <row r="927" spans="1:45"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outlineLevel="1">
      <c r="A928" s="521">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outlineLevel="1">
      <c r="A929" s="521"/>
      <c r="B929" s="291" t="s">
        <v>341</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67">AF928</f>
        <v>0</v>
      </c>
      <c r="AG929" s="407">
        <f t="shared" ref="AG929" si="2768">AG928</f>
        <v>0</v>
      </c>
      <c r="AH929" s="407">
        <f t="shared" ref="AH929" si="2769">AH928</f>
        <v>0</v>
      </c>
      <c r="AI929" s="407">
        <f t="shared" ref="AI929" si="2770">AI928</f>
        <v>0</v>
      </c>
      <c r="AJ929" s="407">
        <f t="shared" ref="AJ929" si="2771">AJ928</f>
        <v>0</v>
      </c>
      <c r="AK929" s="407">
        <f t="shared" ref="AK929" si="2772">AK928</f>
        <v>0</v>
      </c>
      <c r="AL929" s="407">
        <f t="shared" ref="AL929" si="2773">AL928</f>
        <v>0</v>
      </c>
      <c r="AM929" s="407">
        <f t="shared" ref="AM929" si="2774">AM928</f>
        <v>0</v>
      </c>
      <c r="AN929" s="407">
        <f t="shared" ref="AN929" si="2775">AN928</f>
        <v>0</v>
      </c>
      <c r="AO929" s="407">
        <f t="shared" ref="AO929" si="2776">AO928</f>
        <v>0</v>
      </c>
      <c r="AP929" s="407">
        <f t="shared" ref="AP929" si="2777">AP928</f>
        <v>0</v>
      </c>
      <c r="AQ929" s="407">
        <f t="shared" ref="AQ929" si="2778">AQ928</f>
        <v>0</v>
      </c>
      <c r="AR929" s="407">
        <f t="shared" ref="AR929" si="2779">AR928</f>
        <v>0</v>
      </c>
      <c r="AS929" s="303"/>
    </row>
    <row r="930" spans="1:45"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outlineLevel="1">
      <c r="A931" s="521">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outlineLevel="1">
      <c r="A932" s="521"/>
      <c r="B932" s="291" t="s">
        <v>341</v>
      </c>
      <c r="C932" s="288" t="s">
        <v>163</v>
      </c>
      <c r="D932" s="292"/>
      <c r="E932" s="292"/>
      <c r="F932" s="292"/>
      <c r="G932" s="292"/>
      <c r="H932" s="292"/>
      <c r="I932" s="292"/>
      <c r="J932" s="292"/>
      <c r="K932" s="292"/>
      <c r="L932" s="292"/>
      <c r="M932" s="292"/>
      <c r="N932" s="292"/>
      <c r="O932" s="292"/>
      <c r="P932" s="292"/>
      <c r="Q932" s="464"/>
      <c r="R932" s="292"/>
      <c r="S932" s="292"/>
      <c r="T932" s="292"/>
      <c r="U932" s="292"/>
      <c r="V932" s="292"/>
      <c r="W932" s="292"/>
      <c r="X932" s="292"/>
      <c r="Y932" s="292"/>
      <c r="Z932" s="292"/>
      <c r="AA932" s="292"/>
      <c r="AB932" s="292"/>
      <c r="AC932" s="292"/>
      <c r="AD932" s="292"/>
      <c r="AE932" s="407">
        <f>AE931</f>
        <v>0</v>
      </c>
      <c r="AF932" s="407">
        <f t="shared" ref="AF932" si="2780">AF931</f>
        <v>0</v>
      </c>
      <c r="AG932" s="407">
        <f t="shared" ref="AG932" si="2781">AG931</f>
        <v>0</v>
      </c>
      <c r="AH932" s="407">
        <f t="shared" ref="AH932" si="2782">AH931</f>
        <v>0</v>
      </c>
      <c r="AI932" s="407">
        <f t="shared" ref="AI932" si="2783">AI931</f>
        <v>0</v>
      </c>
      <c r="AJ932" s="407">
        <f t="shared" ref="AJ932" si="2784">AJ931</f>
        <v>0</v>
      </c>
      <c r="AK932" s="407">
        <f t="shared" ref="AK932" si="2785">AK931</f>
        <v>0</v>
      </c>
      <c r="AL932" s="407">
        <f t="shared" ref="AL932" si="2786">AL931</f>
        <v>0</v>
      </c>
      <c r="AM932" s="407">
        <f t="shared" ref="AM932" si="2787">AM931</f>
        <v>0</v>
      </c>
      <c r="AN932" s="407">
        <f t="shared" ref="AN932" si="2788">AN931</f>
        <v>0</v>
      </c>
      <c r="AO932" s="407">
        <f t="shared" ref="AO932" si="2789">AO931</f>
        <v>0</v>
      </c>
      <c r="AP932" s="407">
        <f t="shared" ref="AP932" si="2790">AP931</f>
        <v>0</v>
      </c>
      <c r="AQ932" s="407">
        <f t="shared" ref="AQ932" si="2791">AQ931</f>
        <v>0</v>
      </c>
      <c r="AR932" s="407">
        <f t="shared" ref="AR932" si="2792">AR931</f>
        <v>0</v>
      </c>
      <c r="AS932" s="303"/>
    </row>
    <row r="933" spans="1:45"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outlineLevel="1">
      <c r="A934" s="521">
        <v>43</v>
      </c>
      <c r="B934" s="424" t="s">
        <v>135</v>
      </c>
      <c r="C934" s="288" t="s">
        <v>25</v>
      </c>
      <c r="D934" s="292"/>
      <c r="E934" s="292"/>
      <c r="F934" s="292"/>
      <c r="G934" s="292"/>
      <c r="H934" s="292"/>
      <c r="I934" s="292"/>
      <c r="J934" s="292"/>
      <c r="K934" s="292"/>
      <c r="L934" s="292"/>
      <c r="M934" s="292"/>
      <c r="N934" s="292"/>
      <c r="O934" s="292"/>
      <c r="P934" s="292"/>
      <c r="Q934" s="292">
        <v>12</v>
      </c>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outlineLevel="1">
      <c r="A935" s="521"/>
      <c r="B935" s="291" t="s">
        <v>341</v>
      </c>
      <c r="C935" s="288" t="s">
        <v>163</v>
      </c>
      <c r="D935" s="292"/>
      <c r="E935" s="292"/>
      <c r="F935" s="292"/>
      <c r="G935" s="292"/>
      <c r="H935" s="292"/>
      <c r="I935" s="292"/>
      <c r="J935" s="292"/>
      <c r="K935" s="292"/>
      <c r="L935" s="292"/>
      <c r="M935" s="292"/>
      <c r="N935" s="292"/>
      <c r="O935" s="292"/>
      <c r="P935" s="292"/>
      <c r="Q935" s="292">
        <f>Q934</f>
        <v>12</v>
      </c>
      <c r="R935" s="292"/>
      <c r="S935" s="292"/>
      <c r="T935" s="292"/>
      <c r="U935" s="292"/>
      <c r="V935" s="292"/>
      <c r="W935" s="292"/>
      <c r="X935" s="292"/>
      <c r="Y935" s="292"/>
      <c r="Z935" s="292"/>
      <c r="AA935" s="292"/>
      <c r="AB935" s="292"/>
      <c r="AC935" s="292"/>
      <c r="AD935" s="292"/>
      <c r="AE935" s="407">
        <f>AE934</f>
        <v>0</v>
      </c>
      <c r="AF935" s="407">
        <f t="shared" ref="AF935" si="2793">AF934</f>
        <v>0</v>
      </c>
      <c r="AG935" s="407">
        <f t="shared" ref="AG935" si="2794">AG934</f>
        <v>0</v>
      </c>
      <c r="AH935" s="407">
        <f t="shared" ref="AH935" si="2795">AH934</f>
        <v>0</v>
      </c>
      <c r="AI935" s="407">
        <f t="shared" ref="AI935" si="2796">AI934</f>
        <v>0</v>
      </c>
      <c r="AJ935" s="407">
        <f t="shared" ref="AJ935" si="2797">AJ934</f>
        <v>0</v>
      </c>
      <c r="AK935" s="407">
        <f t="shared" ref="AK935" si="2798">AK934</f>
        <v>0</v>
      </c>
      <c r="AL935" s="407">
        <f t="shared" ref="AL935" si="2799">AL934</f>
        <v>0</v>
      </c>
      <c r="AM935" s="407">
        <f t="shared" ref="AM935" si="2800">AM934</f>
        <v>0</v>
      </c>
      <c r="AN935" s="407">
        <f t="shared" ref="AN935" si="2801">AN934</f>
        <v>0</v>
      </c>
      <c r="AO935" s="407">
        <f t="shared" ref="AO935" si="2802">AO934</f>
        <v>0</v>
      </c>
      <c r="AP935" s="407">
        <f t="shared" ref="AP935" si="2803">AP934</f>
        <v>0</v>
      </c>
      <c r="AQ935" s="407">
        <f t="shared" ref="AQ935" si="2804">AQ934</f>
        <v>0</v>
      </c>
      <c r="AR935" s="407">
        <f t="shared" ref="AR935" si="2805">AR934</f>
        <v>0</v>
      </c>
      <c r="AS935" s="303"/>
    </row>
    <row r="936" spans="1:45"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0" outlineLevel="1">
      <c r="A937" s="521">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outlineLevel="1">
      <c r="A938" s="521"/>
      <c r="B938" s="291" t="s">
        <v>341</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806">AF937</f>
        <v>0</v>
      </c>
      <c r="AG938" s="407">
        <f t="shared" ref="AG938" si="2807">AG937</f>
        <v>0</v>
      </c>
      <c r="AH938" s="407">
        <f t="shared" ref="AH938" si="2808">AH937</f>
        <v>0</v>
      </c>
      <c r="AI938" s="407">
        <f t="shared" ref="AI938" si="2809">AI937</f>
        <v>0</v>
      </c>
      <c r="AJ938" s="407">
        <f t="shared" ref="AJ938" si="2810">AJ937</f>
        <v>0</v>
      </c>
      <c r="AK938" s="407">
        <f t="shared" ref="AK938" si="2811">AK937</f>
        <v>0</v>
      </c>
      <c r="AL938" s="407">
        <f t="shared" ref="AL938" si="2812">AL937</f>
        <v>0</v>
      </c>
      <c r="AM938" s="407">
        <f t="shared" ref="AM938" si="2813">AM937</f>
        <v>0</v>
      </c>
      <c r="AN938" s="407">
        <f t="shared" ref="AN938" si="2814">AN937</f>
        <v>0</v>
      </c>
      <c r="AO938" s="407">
        <f t="shared" ref="AO938" si="2815">AO937</f>
        <v>0</v>
      </c>
      <c r="AP938" s="407">
        <f t="shared" ref="AP938" si="2816">AP937</f>
        <v>0</v>
      </c>
      <c r="AQ938" s="407">
        <f t="shared" ref="AQ938" si="2817">AQ937</f>
        <v>0</v>
      </c>
      <c r="AR938" s="407">
        <f t="shared" ref="AR938" si="2818">AR937</f>
        <v>0</v>
      </c>
      <c r="AS938" s="303"/>
    </row>
    <row r="939" spans="1:45"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outlineLevel="1">
      <c r="A940" s="521">
        <v>45</v>
      </c>
      <c r="B940" s="424" t="s">
        <v>137</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outlineLevel="1">
      <c r="A941" s="521"/>
      <c r="B941" s="291" t="s">
        <v>341</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819">AF940</f>
        <v>0</v>
      </c>
      <c r="AG941" s="407">
        <f t="shared" ref="AG941" si="2820">AG940</f>
        <v>0</v>
      </c>
      <c r="AH941" s="407">
        <f t="shared" ref="AH941" si="2821">AH940</f>
        <v>0</v>
      </c>
      <c r="AI941" s="407">
        <f t="shared" ref="AI941" si="2822">AI940</f>
        <v>0</v>
      </c>
      <c r="AJ941" s="407">
        <f t="shared" ref="AJ941" si="2823">AJ940</f>
        <v>0</v>
      </c>
      <c r="AK941" s="407">
        <f t="shared" ref="AK941" si="2824">AK940</f>
        <v>0</v>
      </c>
      <c r="AL941" s="407">
        <f t="shared" ref="AL941" si="2825">AL940</f>
        <v>0</v>
      </c>
      <c r="AM941" s="407">
        <f t="shared" ref="AM941" si="2826">AM940</f>
        <v>0</v>
      </c>
      <c r="AN941" s="407">
        <f t="shared" ref="AN941" si="2827">AN940</f>
        <v>0</v>
      </c>
      <c r="AO941" s="407">
        <f t="shared" ref="AO941" si="2828">AO940</f>
        <v>0</v>
      </c>
      <c r="AP941" s="407">
        <f t="shared" ref="AP941" si="2829">AP940</f>
        <v>0</v>
      </c>
      <c r="AQ941" s="407">
        <f t="shared" ref="AQ941" si="2830">AQ940</f>
        <v>0</v>
      </c>
      <c r="AR941" s="407">
        <f t="shared" ref="AR941" si="2831">AR940</f>
        <v>0</v>
      </c>
      <c r="AS941" s="303"/>
    </row>
    <row r="942" spans="1:45"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outlineLevel="1">
      <c r="A943" s="521">
        <v>46</v>
      </c>
      <c r="B943" s="424" t="s">
        <v>138</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outlineLevel="1">
      <c r="A944" s="521"/>
      <c r="B944" s="291" t="s">
        <v>341</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32">AF943</f>
        <v>0</v>
      </c>
      <c r="AG944" s="407">
        <f t="shared" ref="AG944" si="2833">AG943</f>
        <v>0</v>
      </c>
      <c r="AH944" s="407">
        <f t="shared" ref="AH944" si="2834">AH943</f>
        <v>0</v>
      </c>
      <c r="AI944" s="407">
        <f t="shared" ref="AI944" si="2835">AI943</f>
        <v>0</v>
      </c>
      <c r="AJ944" s="407">
        <f t="shared" ref="AJ944" si="2836">AJ943</f>
        <v>0</v>
      </c>
      <c r="AK944" s="407">
        <f t="shared" ref="AK944" si="2837">AK943</f>
        <v>0</v>
      </c>
      <c r="AL944" s="407">
        <f t="shared" ref="AL944" si="2838">AL943</f>
        <v>0</v>
      </c>
      <c r="AM944" s="407">
        <f t="shared" ref="AM944" si="2839">AM943</f>
        <v>0</v>
      </c>
      <c r="AN944" s="407">
        <f t="shared" ref="AN944" si="2840">AN943</f>
        <v>0</v>
      </c>
      <c r="AO944" s="407">
        <f t="shared" ref="AO944" si="2841">AO943</f>
        <v>0</v>
      </c>
      <c r="AP944" s="407">
        <f t="shared" ref="AP944" si="2842">AP943</f>
        <v>0</v>
      </c>
      <c r="AQ944" s="407">
        <f t="shared" ref="AQ944" si="2843">AQ943</f>
        <v>0</v>
      </c>
      <c r="AR944" s="407">
        <f t="shared" ref="AR944" si="2844">AR943</f>
        <v>0</v>
      </c>
      <c r="AS944" s="303"/>
    </row>
    <row r="945" spans="1:45"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outlineLevel="1">
      <c r="A946" s="521">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outlineLevel="1">
      <c r="A947" s="521"/>
      <c r="B947" s="291" t="s">
        <v>341</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45">AF946</f>
        <v>0</v>
      </c>
      <c r="AG947" s="407">
        <f t="shared" ref="AG947" si="2846">AG946</f>
        <v>0</v>
      </c>
      <c r="AH947" s="407">
        <f t="shared" ref="AH947" si="2847">AH946</f>
        <v>0</v>
      </c>
      <c r="AI947" s="407">
        <f t="shared" ref="AI947" si="2848">AI946</f>
        <v>0</v>
      </c>
      <c r="AJ947" s="407">
        <f t="shared" ref="AJ947" si="2849">AJ946</f>
        <v>0</v>
      </c>
      <c r="AK947" s="407">
        <f t="shared" ref="AK947" si="2850">AK946</f>
        <v>0</v>
      </c>
      <c r="AL947" s="407">
        <f t="shared" ref="AL947" si="2851">AL946</f>
        <v>0</v>
      </c>
      <c r="AM947" s="407">
        <f t="shared" ref="AM947" si="2852">AM946</f>
        <v>0</v>
      </c>
      <c r="AN947" s="407">
        <f t="shared" ref="AN947" si="2853">AN946</f>
        <v>0</v>
      </c>
      <c r="AO947" s="407">
        <f t="shared" ref="AO947" si="2854">AO946</f>
        <v>0</v>
      </c>
      <c r="AP947" s="407">
        <f t="shared" ref="AP947" si="2855">AP946</f>
        <v>0</v>
      </c>
      <c r="AQ947" s="407">
        <f t="shared" ref="AQ947" si="2856">AQ946</f>
        <v>0</v>
      </c>
      <c r="AR947" s="407">
        <f t="shared" ref="AR947" si="2857">AR946</f>
        <v>0</v>
      </c>
      <c r="AS947" s="303"/>
    </row>
    <row r="948" spans="1:45"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outlineLevel="1">
      <c r="A949" s="521">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outlineLevel="1">
      <c r="A950" s="521"/>
      <c r="B950" s="291" t="s">
        <v>341</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58">AF949</f>
        <v>0</v>
      </c>
      <c r="AG950" s="407">
        <f t="shared" ref="AG950" si="2859">AG949</f>
        <v>0</v>
      </c>
      <c r="AH950" s="407">
        <f t="shared" ref="AH950" si="2860">AH949</f>
        <v>0</v>
      </c>
      <c r="AI950" s="407">
        <f t="shared" ref="AI950" si="2861">AI949</f>
        <v>0</v>
      </c>
      <c r="AJ950" s="407">
        <f t="shared" ref="AJ950" si="2862">AJ949</f>
        <v>0</v>
      </c>
      <c r="AK950" s="407">
        <f t="shared" ref="AK950" si="2863">AK949</f>
        <v>0</v>
      </c>
      <c r="AL950" s="407">
        <f t="shared" ref="AL950" si="2864">AL949</f>
        <v>0</v>
      </c>
      <c r="AM950" s="407">
        <f t="shared" ref="AM950" si="2865">AM949</f>
        <v>0</v>
      </c>
      <c r="AN950" s="407">
        <f t="shared" ref="AN950" si="2866">AN949</f>
        <v>0</v>
      </c>
      <c r="AO950" s="407">
        <f t="shared" ref="AO950" si="2867">AO949</f>
        <v>0</v>
      </c>
      <c r="AP950" s="407">
        <f t="shared" ref="AP950" si="2868">AP949</f>
        <v>0</v>
      </c>
      <c r="AQ950" s="407">
        <f t="shared" ref="AQ950" si="2869">AQ949</f>
        <v>0</v>
      </c>
      <c r="AR950" s="407">
        <f t="shared" ref="AR950" si="2870">AR949</f>
        <v>0</v>
      </c>
      <c r="AS950" s="303"/>
    </row>
    <row r="951" spans="1:45"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0" outlineLevel="1">
      <c r="A952" s="521">
        <v>49</v>
      </c>
      <c r="B952" s="424" t="s">
        <v>141</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outlineLevel="1">
      <c r="A953" s="521"/>
      <c r="B953" s="291" t="s">
        <v>341</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71">AF952</f>
        <v>0</v>
      </c>
      <c r="AG953" s="407">
        <f t="shared" ref="AG953" si="2872">AG952</f>
        <v>0</v>
      </c>
      <c r="AH953" s="407">
        <f t="shared" ref="AH953" si="2873">AH952</f>
        <v>0</v>
      </c>
      <c r="AI953" s="407">
        <f t="shared" ref="AI953" si="2874">AI952</f>
        <v>0</v>
      </c>
      <c r="AJ953" s="407">
        <f t="shared" ref="AJ953" si="2875">AJ952</f>
        <v>0</v>
      </c>
      <c r="AK953" s="407">
        <f t="shared" ref="AK953" si="2876">AK952</f>
        <v>0</v>
      </c>
      <c r="AL953" s="407">
        <f t="shared" ref="AL953" si="2877">AL952</f>
        <v>0</v>
      </c>
      <c r="AM953" s="407">
        <f t="shared" ref="AM953" si="2878">AM952</f>
        <v>0</v>
      </c>
      <c r="AN953" s="407">
        <f t="shared" ref="AN953" si="2879">AN952</f>
        <v>0</v>
      </c>
      <c r="AO953" s="407">
        <f t="shared" ref="AO953" si="2880">AO952</f>
        <v>0</v>
      </c>
      <c r="AP953" s="407">
        <f t="shared" ref="AP953" si="2881">AP952</f>
        <v>0</v>
      </c>
      <c r="AQ953" s="407">
        <f t="shared" ref="AQ953" si="2882">AQ952</f>
        <v>0</v>
      </c>
      <c r="AR953" s="407">
        <f t="shared" ref="AR953" si="2883">AR952</f>
        <v>0</v>
      </c>
      <c r="AS953" s="303"/>
    </row>
    <row r="954" spans="1:45" ht="15.75" outlineLevel="1">
      <c r="A954" s="521"/>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75" outlineLevel="1">
      <c r="A955" s="521"/>
      <c r="B955" s="764" t="s">
        <v>934</v>
      </c>
      <c r="AS955" s="760"/>
    </row>
    <row r="956" spans="1:45" outlineLevel="1">
      <c r="A956" s="521">
        <v>50</v>
      </c>
      <c r="B956" s="291"/>
      <c r="AS956" s="760"/>
    </row>
    <row r="957" spans="1:45" ht="15.75" outlineLevel="1">
      <c r="A957" s="521"/>
      <c r="B957" s="424" t="s">
        <v>933</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outlineLevel="1">
      <c r="A958" s="521"/>
      <c r="B958" s="291" t="s">
        <v>341</v>
      </c>
      <c r="C958" s="288" t="s">
        <v>163</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84">AF957</f>
        <v>0</v>
      </c>
      <c r="AG958" s="407">
        <f t="shared" si="2884"/>
        <v>0</v>
      </c>
      <c r="AH958" s="407">
        <f t="shared" si="2884"/>
        <v>0</v>
      </c>
      <c r="AI958" s="407">
        <f t="shared" si="2884"/>
        <v>0</v>
      </c>
      <c r="AJ958" s="407">
        <f t="shared" si="2884"/>
        <v>0</v>
      </c>
      <c r="AK958" s="407">
        <f t="shared" si="2884"/>
        <v>0</v>
      </c>
      <c r="AL958" s="407">
        <f t="shared" si="2884"/>
        <v>0</v>
      </c>
      <c r="AM958" s="407">
        <f t="shared" si="2884"/>
        <v>0</v>
      </c>
      <c r="AN958" s="407">
        <f t="shared" si="2884"/>
        <v>0</v>
      </c>
      <c r="AO958" s="407">
        <f t="shared" si="2884"/>
        <v>0</v>
      </c>
      <c r="AP958" s="407">
        <f t="shared" si="2884"/>
        <v>0</v>
      </c>
      <c r="AQ958" s="407">
        <f t="shared" si="2884"/>
        <v>0</v>
      </c>
      <c r="AR958" s="407">
        <f t="shared" si="2884"/>
        <v>0</v>
      </c>
      <c r="AS958" s="303"/>
    </row>
    <row r="959" spans="1:45" outlineLevel="1">
      <c r="A959" s="521"/>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75">
      <c r="B960" s="324" t="s">
        <v>327</v>
      </c>
      <c r="C960" s="326"/>
      <c r="D960" s="326">
        <f>SUM(D798:D953)</f>
        <v>166416</v>
      </c>
      <c r="E960" s="326"/>
      <c r="F960" s="326"/>
      <c r="G960" s="326"/>
      <c r="H960" s="326"/>
      <c r="I960" s="326"/>
      <c r="J960" s="326"/>
      <c r="K960" s="326"/>
      <c r="L960" s="326"/>
      <c r="M960" s="326"/>
      <c r="N960" s="326"/>
      <c r="O960" s="326"/>
      <c r="P960" s="326"/>
      <c r="Q960" s="326"/>
      <c r="R960" s="326">
        <f>SUM(R798:R953)</f>
        <v>25.717622904624307</v>
      </c>
      <c r="S960" s="326"/>
      <c r="T960" s="326"/>
      <c r="U960" s="326"/>
      <c r="V960" s="326"/>
      <c r="W960" s="326"/>
      <c r="X960" s="326"/>
      <c r="Y960" s="326"/>
      <c r="Z960" s="326"/>
      <c r="AA960" s="326"/>
      <c r="AB960" s="326"/>
      <c r="AC960" s="326"/>
      <c r="AD960" s="326"/>
      <c r="AE960" s="326">
        <f>IF(AE796="kWh",SUMPRODUCT(D798:D958,AE798:AE958))</f>
        <v>2520</v>
      </c>
      <c r="AF960" s="326">
        <f t="shared" ref="AF960" si="2885">IF(AF796="kWh",SUMPRODUCT(E798:E958,AF798:AF958))</f>
        <v>106672</v>
      </c>
      <c r="AG960" s="326">
        <f>IF(AG796="kw",SUMPRODUCT($Q$798:$Q$958,$R$798:$R$958,AG798:AG958),SUMPRODUCT($D$798:$D$958,AG798:AG958))</f>
        <v>60.808992112742025</v>
      </c>
      <c r="AH960" s="326">
        <f t="shared" ref="AH960:AR960" si="2886">IF(AH796="kw",SUMPRODUCT($Q$798:$Q$958,$R$798:$R$958,AH798:AH958),SUMPRODUCT($D$798:$D$958,AH798:AH958))</f>
        <v>0</v>
      </c>
      <c r="AI960" s="326">
        <f>IF(AI796="kw",SUMPRODUCT($Q$798:$Q$958,$R$798:$R$958,AI798:AI958),SUMPRODUCT($D$798:$D$958,AI798:AI958))</f>
        <v>0</v>
      </c>
      <c r="AJ960" s="326">
        <f t="shared" si="2886"/>
        <v>0</v>
      </c>
      <c r="AK960" s="326">
        <f t="shared" si="2886"/>
        <v>0</v>
      </c>
      <c r="AL960" s="326">
        <f t="shared" si="2886"/>
        <v>0</v>
      </c>
      <c r="AM960" s="326">
        <f t="shared" si="2886"/>
        <v>0</v>
      </c>
      <c r="AN960" s="326">
        <f t="shared" si="2886"/>
        <v>0</v>
      </c>
      <c r="AO960" s="326">
        <f t="shared" si="2886"/>
        <v>0</v>
      </c>
      <c r="AP960" s="326">
        <f t="shared" si="2886"/>
        <v>0</v>
      </c>
      <c r="AQ960" s="326">
        <f t="shared" si="2886"/>
        <v>0</v>
      </c>
      <c r="AR960" s="326">
        <f t="shared" si="2886"/>
        <v>0</v>
      </c>
      <c r="AS960" s="327"/>
    </row>
    <row r="961" spans="2:45" ht="15.75">
      <c r="B961" s="387" t="s">
        <v>328</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Threshold'!$B$42:$Q$60,11,FALSE)</f>
        <v>1122360</v>
      </c>
      <c r="AF961" s="388">
        <f>HLOOKUP(AF795,'2. LRAMVA Threshold'!$B$42:$Q$53,11,FALSE)</f>
        <v>374120</v>
      </c>
      <c r="AG961" s="388">
        <f>HLOOKUP(AG605,'2. LRAMVA Threshold'!$B$42:$Q$53,11,FALSE)</f>
        <v>1002</v>
      </c>
      <c r="AH961" s="388">
        <f>HLOOKUP(AH605,'2. LRAMVA Threshold'!$B$42:$Q$53,11,FALSE)</f>
        <v>0</v>
      </c>
      <c r="AI961" s="388">
        <f>HLOOKUP(AI605,'2. LRAMVA Threshold'!$B$42:$Q$53,11,FALSE)</f>
        <v>0</v>
      </c>
      <c r="AJ961" s="388">
        <f>HLOOKUP(AJ605,'2. LRAMVA Threshold'!$B$42:$Q$53,11,FALSE)</f>
        <v>0</v>
      </c>
      <c r="AK961" s="388">
        <f>HLOOKUP(AK605,'2. LRAMVA Threshold'!$B$42:$Q$53,11,FALSE)</f>
        <v>0</v>
      </c>
      <c r="AL961" s="388">
        <f>HLOOKUP(AL605,'2. LRAMVA Threshold'!$B$42:$Q$53,11,FALSE)</f>
        <v>0</v>
      </c>
      <c r="AM961" s="388">
        <f>HLOOKUP(AM605,'2. LRAMVA Threshold'!$B$42:$Q$53,11,FALSE)</f>
        <v>0</v>
      </c>
      <c r="AN961" s="388">
        <f>HLOOKUP(AN605,'2. LRAMVA Threshold'!$B$42:$Q$53,11,FALSE)</f>
        <v>0</v>
      </c>
      <c r="AO961" s="388">
        <f>HLOOKUP(AO605,'2. LRAMVA Threshold'!$B$42:$Q$53,11,FALSE)</f>
        <v>0</v>
      </c>
      <c r="AP961" s="388">
        <f>HLOOKUP(AP605,'2. LRAMVA Threshold'!$B$42:$Q$53,11,FALSE)</f>
        <v>0</v>
      </c>
      <c r="AQ961" s="388">
        <f>HLOOKUP(AQ605,'2. LRAMVA Threshold'!$B$42:$Q$53,11,FALSE)</f>
        <v>0</v>
      </c>
      <c r="AR961" s="388">
        <f>HLOOKUP(AR605,'2. LRAMVA Threshold'!$B$42:$Q$53,11,FALSE)</f>
        <v>0</v>
      </c>
      <c r="AS961" s="438"/>
    </row>
    <row r="962" spans="2:4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c r="B963" s="321" t="s">
        <v>329</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25">
        <f>HLOOKUP(AE$35,'3.  Distribution Rates'!$C$122:$P$135,11,FALSE)</f>
        <v>0</v>
      </c>
      <c r="AF963" s="825">
        <f>HLOOKUP(AF$35,'3.  Distribution Rates'!$C$122:$P$135,11,FALSE)</f>
        <v>1.95E-2</v>
      </c>
      <c r="AG963" s="338">
        <f>HLOOKUP(AG$35,'3.  Distribution Rates'!$C$122:$P$135,11,FALSE)</f>
        <v>3.0783</v>
      </c>
      <c r="AH963" s="338">
        <f>HLOOKUP(AH$35,'3.  Distribution Rates'!$C$122:$P$135,11,FALSE)</f>
        <v>5.8620000000000001</v>
      </c>
      <c r="AI963" s="338">
        <f>HLOOKUP(AI$35,'3.  Distribution Rates'!$C$122:$P$135,11,FALSE)</f>
        <v>5.8620000000000001</v>
      </c>
      <c r="AJ963" s="338">
        <f>HLOOKUP(AJ$35,'3.  Distribution Rates'!$C$122:$P$135,11,FALSE)</f>
        <v>5.8620000000000001</v>
      </c>
      <c r="AK963" s="338">
        <f>HLOOKUP(AK$35,'3.  Distribution Rates'!$C$122:$P$135,11,FALSE)</f>
        <v>5.8620000000000001</v>
      </c>
      <c r="AL963" s="338">
        <f>HLOOKUP(AL$35,'3.  Distribution Rates'!$C$122:$P$135,11,FALSE)</f>
        <v>5.8620000000000001</v>
      </c>
      <c r="AM963" s="338">
        <f>HLOOKUP(AM$35,'3.  Distribution Rates'!$C$122:$P$135,11,FALSE)</f>
        <v>5.8620000000000001</v>
      </c>
      <c r="AN963" s="338">
        <f>HLOOKUP(AN$35,'3.  Distribution Rates'!$C$122:$P$135,11,FALSE)</f>
        <v>5.8620000000000001</v>
      </c>
      <c r="AO963" s="338">
        <f>HLOOKUP(AO$35,'3.  Distribution Rates'!$C$122:$P$135,11,FALSE)</f>
        <v>5.8620000000000001</v>
      </c>
      <c r="AP963" s="338">
        <f>HLOOKUP(AP$35,'3.  Distribution Rates'!$C$122:$P$135,11,FALSE)</f>
        <v>5.8620000000000001</v>
      </c>
      <c r="AQ963" s="338">
        <f>HLOOKUP(AQ$35,'3.  Distribution Rates'!$C$122:$P$135,11,FALSE)</f>
        <v>5.8620000000000001</v>
      </c>
      <c r="AR963" s="338">
        <f>HLOOKUP(AR$35,'3.  Distribution Rates'!$C$122:$P$135,11,FALSE)</f>
        <v>5.8620000000000001</v>
      </c>
      <c r="AS963" s="373"/>
    </row>
    <row r="964" spans="2:45">
      <c r="B964" s="321" t="s">
        <v>330</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374">
        <f>'4.  2011-2014 LRAM'!AM142*AE963</f>
        <v>0</v>
      </c>
      <c r="AF964" s="374">
        <f>'4.  2011-2014 LRAM'!AN142*AF963</f>
        <v>0</v>
      </c>
      <c r="AG964" s="374">
        <f>'4.  2011-2014 LRAM'!AO142*AG963</f>
        <v>0</v>
      </c>
      <c r="AH964" s="374">
        <f>'4.  2011-2014 LRAM'!AP142*AH963</f>
        <v>0</v>
      </c>
      <c r="AI964" s="374">
        <f>'4.  2011-2014 LRAM'!AQ142*AI963</f>
        <v>0</v>
      </c>
      <c r="AJ964" s="374">
        <f>'4.  2011-2014 LRAM'!AR142*AJ963</f>
        <v>0</v>
      </c>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5">
        <f t="shared" ref="AS964:AS971" si="2887">SUM(AE964:AR964)</f>
        <v>0</v>
      </c>
    </row>
    <row r="965" spans="2:45">
      <c r="B965" s="321" t="s">
        <v>331</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374">
        <f>'4.  2011-2014 LRAM'!AM281*AE963</f>
        <v>0</v>
      </c>
      <c r="AF965" s="374">
        <f>'4.  2011-2014 LRAM'!AN281*AF963</f>
        <v>0</v>
      </c>
      <c r="AG965" s="374">
        <f>'4.  2011-2014 LRAM'!AO281*AG963</f>
        <v>0</v>
      </c>
      <c r="AH965" s="374">
        <f>'4.  2011-2014 LRAM'!AP281*AH963</f>
        <v>0</v>
      </c>
      <c r="AI965" s="374">
        <f>'4.  2011-2014 LRAM'!AQ281*AI963</f>
        <v>0</v>
      </c>
      <c r="AJ965" s="374">
        <f>'4.  2011-2014 LRAM'!AR281*AJ963</f>
        <v>0</v>
      </c>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5">
        <f t="shared" si="2887"/>
        <v>0</v>
      </c>
    </row>
    <row r="966" spans="2:45">
      <c r="B966" s="321" t="s">
        <v>332</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374">
        <f>'4.  2011-2014 LRAM'!AM417*AE963</f>
        <v>0</v>
      </c>
      <c r="AF966" s="374">
        <f>'4.  2011-2014 LRAM'!AN417*AF963</f>
        <v>0</v>
      </c>
      <c r="AG966" s="374">
        <f>'4.  2011-2014 LRAM'!AO417*AG963</f>
        <v>0</v>
      </c>
      <c r="AH966" s="374">
        <f>'4.  2011-2014 LRAM'!AP417*AH963</f>
        <v>0</v>
      </c>
      <c r="AI966" s="374">
        <f>'4.  2011-2014 LRAM'!AQ417*AI963</f>
        <v>0</v>
      </c>
      <c r="AJ966" s="374">
        <f>'4.  2011-2014 LRAM'!AR417*AJ963</f>
        <v>0</v>
      </c>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5">
        <f t="shared" si="2887"/>
        <v>0</v>
      </c>
    </row>
    <row r="967" spans="2:45">
      <c r="B967" s="321" t="s">
        <v>333</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LRAM'!AM554*AE963</f>
        <v>0</v>
      </c>
      <c r="AF967" s="374">
        <f>'4.  2011-2014 LRAM'!AN554*AF963</f>
        <v>0</v>
      </c>
      <c r="AG967" s="374">
        <f>'4.  2011-2014 LRAM'!AO554*AG963</f>
        <v>0</v>
      </c>
      <c r="AH967" s="374">
        <f>'4.  2011-2014 LRAM'!AP554*AH963</f>
        <v>0</v>
      </c>
      <c r="AI967" s="374">
        <f>'4.  2011-2014 LRAM'!AQ554*AI963</f>
        <v>0</v>
      </c>
      <c r="AJ967" s="374">
        <f>'4.  2011-2014 LRAM'!AR554*AJ963</f>
        <v>0</v>
      </c>
      <c r="AK967" s="374">
        <f>'4.  2011-2014 LRAM'!AS554*AK963</f>
        <v>0</v>
      </c>
      <c r="AL967" s="374">
        <f>'4.  2011-2014 LRAM'!AT554*AL963</f>
        <v>0</v>
      </c>
      <c r="AM967" s="374">
        <f>'4.  2011-2014 LRAM'!AU554*AM963</f>
        <v>0</v>
      </c>
      <c r="AN967" s="374">
        <f>'4.  2011-2014 LRAM'!AV554*AN963</f>
        <v>0</v>
      </c>
      <c r="AO967" s="374">
        <f>'4.  2011-2014 LRAM'!AW554*AO963</f>
        <v>0</v>
      </c>
      <c r="AP967" s="374">
        <f>'4.  2011-2014 LRAM'!AX554*AP963</f>
        <v>0</v>
      </c>
      <c r="AQ967" s="374">
        <f>'4.  2011-2014 LRAM'!AY554*AQ963</f>
        <v>0</v>
      </c>
      <c r="AR967" s="374">
        <f>'4.  2011-2014 LRAM'!AZ554*AR963</f>
        <v>0</v>
      </c>
      <c r="AS967" s="615">
        <f t="shared" si="2887"/>
        <v>0</v>
      </c>
    </row>
    <row r="968" spans="2:45">
      <c r="B968" s="321" t="s">
        <v>334</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AE211*AE963</f>
        <v>0</v>
      </c>
      <c r="AF968" s="374">
        <f t="shared" ref="AF968:AR968" si="2888">AF211*AF963</f>
        <v>2574.4670913</v>
      </c>
      <c r="AG968" s="374">
        <f t="shared" si="2888"/>
        <v>6950.8543467600011</v>
      </c>
      <c r="AH968" s="374">
        <f t="shared" si="2888"/>
        <v>0</v>
      </c>
      <c r="AI968" s="374">
        <f t="shared" si="2888"/>
        <v>0</v>
      </c>
      <c r="AJ968" s="374">
        <f t="shared" si="2888"/>
        <v>0</v>
      </c>
      <c r="AK968" s="374">
        <f t="shared" si="2888"/>
        <v>0</v>
      </c>
      <c r="AL968" s="374">
        <f t="shared" si="2888"/>
        <v>0</v>
      </c>
      <c r="AM968" s="374">
        <f t="shared" si="2888"/>
        <v>0</v>
      </c>
      <c r="AN968" s="374">
        <f t="shared" si="2888"/>
        <v>0</v>
      </c>
      <c r="AO968" s="374">
        <f t="shared" si="2888"/>
        <v>0</v>
      </c>
      <c r="AP968" s="374">
        <f t="shared" si="2888"/>
        <v>0</v>
      </c>
      <c r="AQ968" s="374">
        <f t="shared" si="2888"/>
        <v>0</v>
      </c>
      <c r="AR968" s="374">
        <f t="shared" si="2888"/>
        <v>0</v>
      </c>
      <c r="AS968" s="615">
        <f t="shared" si="2887"/>
        <v>9525.3214380600002</v>
      </c>
    </row>
    <row r="969" spans="2:45">
      <c r="B969" s="321" t="s">
        <v>335</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AE401*AE963</f>
        <v>0</v>
      </c>
      <c r="AF969" s="374">
        <f t="shared" ref="AF969:AR969" si="2889">AF401*AF963</f>
        <v>5198.6221169999999</v>
      </c>
      <c r="AG969" s="374">
        <f t="shared" si="2889"/>
        <v>4628.9751551999998</v>
      </c>
      <c r="AH969" s="374">
        <f t="shared" si="2889"/>
        <v>0</v>
      </c>
      <c r="AI969" s="374">
        <f t="shared" si="2889"/>
        <v>0</v>
      </c>
      <c r="AJ969" s="374">
        <f t="shared" si="2889"/>
        <v>0</v>
      </c>
      <c r="AK969" s="374">
        <f t="shared" si="2889"/>
        <v>0</v>
      </c>
      <c r="AL969" s="374">
        <f t="shared" si="2889"/>
        <v>0</v>
      </c>
      <c r="AM969" s="374">
        <f t="shared" si="2889"/>
        <v>0</v>
      </c>
      <c r="AN969" s="374">
        <f t="shared" si="2889"/>
        <v>0</v>
      </c>
      <c r="AO969" s="374">
        <f t="shared" si="2889"/>
        <v>0</v>
      </c>
      <c r="AP969" s="374">
        <f t="shared" si="2889"/>
        <v>0</v>
      </c>
      <c r="AQ969" s="374">
        <f t="shared" si="2889"/>
        <v>0</v>
      </c>
      <c r="AR969" s="374">
        <f t="shared" si="2889"/>
        <v>0</v>
      </c>
      <c r="AS969" s="615">
        <f t="shared" si="2887"/>
        <v>9827.5972722000006</v>
      </c>
    </row>
    <row r="970" spans="2:45">
      <c r="B970" s="321" t="s">
        <v>336</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AE591*AE963</f>
        <v>0</v>
      </c>
      <c r="AF970" s="374">
        <f t="shared" ref="AF970:AR970" si="2890">AF591*AF963</f>
        <v>5044.1356777499996</v>
      </c>
      <c r="AG970" s="374">
        <f t="shared" si="2890"/>
        <v>1671.8255208025437</v>
      </c>
      <c r="AH970" s="374">
        <f t="shared" si="2890"/>
        <v>0</v>
      </c>
      <c r="AI970" s="374">
        <f t="shared" si="2890"/>
        <v>0</v>
      </c>
      <c r="AJ970" s="374">
        <f t="shared" si="2890"/>
        <v>0</v>
      </c>
      <c r="AK970" s="374">
        <f t="shared" si="2890"/>
        <v>0</v>
      </c>
      <c r="AL970" s="374">
        <f t="shared" si="2890"/>
        <v>0</v>
      </c>
      <c r="AM970" s="374">
        <f t="shared" si="2890"/>
        <v>0</v>
      </c>
      <c r="AN970" s="374">
        <f t="shared" si="2890"/>
        <v>0</v>
      </c>
      <c r="AO970" s="374">
        <f t="shared" si="2890"/>
        <v>0</v>
      </c>
      <c r="AP970" s="374">
        <f t="shared" si="2890"/>
        <v>0</v>
      </c>
      <c r="AQ970" s="374">
        <f t="shared" si="2890"/>
        <v>0</v>
      </c>
      <c r="AR970" s="374">
        <f t="shared" si="2890"/>
        <v>0</v>
      </c>
      <c r="AS970" s="615">
        <f t="shared" si="2887"/>
        <v>6715.9611985525435</v>
      </c>
    </row>
    <row r="971" spans="2:45">
      <c r="B971" s="321" t="s">
        <v>337</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AE781*AE963</f>
        <v>0</v>
      </c>
      <c r="AF971" s="374">
        <f t="shared" ref="AF971:AR971" si="2891">AF781*AF963</f>
        <v>3915.54188415</v>
      </c>
      <c r="AG971" s="374">
        <f t="shared" si="2891"/>
        <v>1432.6014437782426</v>
      </c>
      <c r="AH971" s="374">
        <f t="shared" si="2891"/>
        <v>0</v>
      </c>
      <c r="AI971" s="374">
        <f t="shared" si="2891"/>
        <v>0</v>
      </c>
      <c r="AJ971" s="374">
        <f t="shared" si="2891"/>
        <v>0</v>
      </c>
      <c r="AK971" s="374">
        <f t="shared" si="2891"/>
        <v>0</v>
      </c>
      <c r="AL971" s="374">
        <f t="shared" si="2891"/>
        <v>0</v>
      </c>
      <c r="AM971" s="374">
        <f t="shared" si="2891"/>
        <v>0</v>
      </c>
      <c r="AN971" s="374">
        <f t="shared" si="2891"/>
        <v>0</v>
      </c>
      <c r="AO971" s="374">
        <f t="shared" si="2891"/>
        <v>0</v>
      </c>
      <c r="AP971" s="374">
        <f t="shared" si="2891"/>
        <v>0</v>
      </c>
      <c r="AQ971" s="374">
        <f t="shared" si="2891"/>
        <v>0</v>
      </c>
      <c r="AR971" s="374">
        <f t="shared" si="2891"/>
        <v>0</v>
      </c>
      <c r="AS971" s="615">
        <f t="shared" si="2887"/>
        <v>5348.1433279282428</v>
      </c>
    </row>
    <row r="972" spans="2:45">
      <c r="B972" s="321" t="s">
        <v>338</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AE960*AE963</f>
        <v>0</v>
      </c>
      <c r="AF972" s="374">
        <f t="shared" ref="AF972:AR972" si="2892">AF960*AF963</f>
        <v>2080.1039999999998</v>
      </c>
      <c r="AG972" s="374">
        <f t="shared" si="2892"/>
        <v>187.18832042065378</v>
      </c>
      <c r="AH972" s="374">
        <f t="shared" si="2892"/>
        <v>0</v>
      </c>
      <c r="AI972" s="374">
        <f t="shared" si="2892"/>
        <v>0</v>
      </c>
      <c r="AJ972" s="374">
        <f t="shared" si="2892"/>
        <v>0</v>
      </c>
      <c r="AK972" s="374">
        <f t="shared" si="2892"/>
        <v>0</v>
      </c>
      <c r="AL972" s="374">
        <f t="shared" si="2892"/>
        <v>0</v>
      </c>
      <c r="AM972" s="374">
        <f t="shared" si="2892"/>
        <v>0</v>
      </c>
      <c r="AN972" s="374">
        <f t="shared" si="2892"/>
        <v>0</v>
      </c>
      <c r="AO972" s="374">
        <f t="shared" si="2892"/>
        <v>0</v>
      </c>
      <c r="AP972" s="374">
        <f t="shared" si="2892"/>
        <v>0</v>
      </c>
      <c r="AQ972" s="374">
        <f t="shared" si="2892"/>
        <v>0</v>
      </c>
      <c r="AR972" s="374">
        <f t="shared" si="2892"/>
        <v>0</v>
      </c>
      <c r="AS972" s="615">
        <f>SUM(AE972:AR972)</f>
        <v>2267.2923204206536</v>
      </c>
    </row>
    <row r="973" spans="2:45" ht="15.75">
      <c r="B973" s="346" t="s">
        <v>342</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0</v>
      </c>
      <c r="AF973" s="343">
        <f t="shared" ref="AF973:AK973" si="2893">SUM(AF964:AF972)</f>
        <v>18812.870770199999</v>
      </c>
      <c r="AG973" s="343">
        <f t="shared" si="2893"/>
        <v>14871.444786961441</v>
      </c>
      <c r="AH973" s="343">
        <f t="shared" si="2893"/>
        <v>0</v>
      </c>
      <c r="AI973" s="343">
        <f t="shared" si="2893"/>
        <v>0</v>
      </c>
      <c r="AJ973" s="343">
        <f t="shared" si="2893"/>
        <v>0</v>
      </c>
      <c r="AK973" s="343">
        <f t="shared" si="2893"/>
        <v>0</v>
      </c>
      <c r="AL973" s="343">
        <f>SUM(AL964:AL972)</f>
        <v>0</v>
      </c>
      <c r="AM973" s="343">
        <f t="shared" ref="AM973:AR973" si="2894">SUM(AM964:AM972)</f>
        <v>0</v>
      </c>
      <c r="AN973" s="343">
        <f t="shared" si="2894"/>
        <v>0</v>
      </c>
      <c r="AO973" s="343">
        <f t="shared" si="2894"/>
        <v>0</v>
      </c>
      <c r="AP973" s="343">
        <f t="shared" si="2894"/>
        <v>0</v>
      </c>
      <c r="AQ973" s="343">
        <f t="shared" si="2894"/>
        <v>0</v>
      </c>
      <c r="AR973" s="343">
        <f t="shared" si="2894"/>
        <v>0</v>
      </c>
      <c r="AS973" s="403">
        <f>SUM(AS964:AS972)</f>
        <v>33684.315557161441</v>
      </c>
    </row>
    <row r="974" spans="2:45" ht="15.75">
      <c r="B974" s="346" t="s">
        <v>343</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0</v>
      </c>
      <c r="AF974" s="344">
        <f t="shared" ref="AF974:AK974" si="2895">AF961*AF963</f>
        <v>7295.34</v>
      </c>
      <c r="AG974" s="344">
        <f t="shared" si="2895"/>
        <v>3084.4566</v>
      </c>
      <c r="AH974" s="344">
        <f t="shared" si="2895"/>
        <v>0</v>
      </c>
      <c r="AI974" s="344">
        <f t="shared" si="2895"/>
        <v>0</v>
      </c>
      <c r="AJ974" s="344">
        <f t="shared" si="2895"/>
        <v>0</v>
      </c>
      <c r="AK974" s="344">
        <f t="shared" si="2895"/>
        <v>0</v>
      </c>
      <c r="AL974" s="344">
        <f>AL961*AL963</f>
        <v>0</v>
      </c>
      <c r="AM974" s="344">
        <f t="shared" ref="AM974:AR974" si="2896">AM961*AM963</f>
        <v>0</v>
      </c>
      <c r="AN974" s="344">
        <f t="shared" si="2896"/>
        <v>0</v>
      </c>
      <c r="AO974" s="344">
        <f t="shared" si="2896"/>
        <v>0</v>
      </c>
      <c r="AP974" s="344">
        <f t="shared" si="2896"/>
        <v>0</v>
      </c>
      <c r="AQ974" s="344">
        <f t="shared" si="2896"/>
        <v>0</v>
      </c>
      <c r="AR974" s="344">
        <f t="shared" si="2896"/>
        <v>0</v>
      </c>
      <c r="AS974" s="403">
        <f>SUM(AE974:AR974)</f>
        <v>10379.7966</v>
      </c>
    </row>
    <row r="975" spans="2:45" ht="15.75">
      <c r="B975" s="346" t="s">
        <v>344</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23304.518957161439</v>
      </c>
    </row>
    <row r="976" spans="2:4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c r="B977" s="321" t="s">
        <v>339</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771">
        <f>SUMPRODUCT($E$798:$E$958,AE798:AE958)</f>
        <v>2520</v>
      </c>
      <c r="AF977" s="771">
        <f>SUMPRODUCT($E$798:$E$958,AF798:AF958)</f>
        <v>106672</v>
      </c>
      <c r="AG977" s="288">
        <f>IF($AG$796="kw",SUMPRODUCT($Q$798:$Q$958,$S$798:$S$958,AG798:AG958),SUMPRODUCT($E$798:$E$958,AG798:AG958))</f>
        <v>61.208033825569849</v>
      </c>
      <c r="AH977" s="288">
        <f>IF($AG$796="kw",SUMPRODUCT($Q$798:$Q$958,$S$798:$S$958,AH798:AH958),SUMPRODUCT($E$798:$E$958,AH798:AH958))</f>
        <v>0</v>
      </c>
      <c r="AI977" s="288">
        <f t="shared" ref="AI977:AR977" si="2897">IF(AI796="kw",SUMPRODUCT($Q$798:$Q$958,$S$798:$S$958,AI798:AI958),SUMPRODUCT($E$798:$E$958,AI798:AI958))</f>
        <v>0</v>
      </c>
      <c r="AJ977" s="288">
        <f t="shared" si="2897"/>
        <v>0</v>
      </c>
      <c r="AK977" s="288">
        <f t="shared" si="2897"/>
        <v>0</v>
      </c>
      <c r="AL977" s="288">
        <f t="shared" si="2897"/>
        <v>0</v>
      </c>
      <c r="AM977" s="288">
        <f t="shared" si="2897"/>
        <v>0</v>
      </c>
      <c r="AN977" s="288">
        <f t="shared" si="2897"/>
        <v>0</v>
      </c>
      <c r="AO977" s="288">
        <f t="shared" si="2897"/>
        <v>0</v>
      </c>
      <c r="AP977" s="288">
        <f t="shared" si="2897"/>
        <v>0</v>
      </c>
      <c r="AQ977" s="288">
        <f t="shared" si="2897"/>
        <v>0</v>
      </c>
      <c r="AR977" s="288">
        <f t="shared" si="2897"/>
        <v>0</v>
      </c>
      <c r="AS977" s="334"/>
    </row>
    <row r="978" spans="1:45">
      <c r="B978" s="321" t="s">
        <v>845</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771">
        <f>SUMPRODUCT($F$798:$F$958,AE798:AE958)</f>
        <v>2520</v>
      </c>
      <c r="AF978" s="771">
        <f>SUMPRODUCT($F$798:$F$958,AF798:AF958)</f>
        <v>85789.846000000005</v>
      </c>
      <c r="AG978" s="288">
        <f>IF(AG796="kw",SUMPRODUCT($Q$798:$Q$958,$T$798:$T$958,AG798:AG958),SUMPRODUCT($F$798:$F$958,AG798:AG958))</f>
        <v>60.498761800490371</v>
      </c>
      <c r="AH978" s="288">
        <f t="shared" ref="AH978:AR978" si="2898">IF(AH796="kw",SUMPRODUCT($Q$798:$Q$958,$T$798:$T$958,AH798:AH958),SUMPRODUCT($F$798:$F$958,AH798:AH958))</f>
        <v>0</v>
      </c>
      <c r="AI978" s="288">
        <f t="shared" si="2898"/>
        <v>0</v>
      </c>
      <c r="AJ978" s="288">
        <f t="shared" si="2898"/>
        <v>0</v>
      </c>
      <c r="AK978" s="288">
        <f t="shared" si="2898"/>
        <v>0</v>
      </c>
      <c r="AL978" s="288">
        <f t="shared" si="2898"/>
        <v>0</v>
      </c>
      <c r="AM978" s="288">
        <f t="shared" si="2898"/>
        <v>0</v>
      </c>
      <c r="AN978" s="288">
        <f t="shared" si="2898"/>
        <v>0</v>
      </c>
      <c r="AO978" s="288">
        <f t="shared" si="2898"/>
        <v>0</v>
      </c>
      <c r="AP978" s="288">
        <f t="shared" si="2898"/>
        <v>0</v>
      </c>
      <c r="AQ978" s="288">
        <f t="shared" si="2898"/>
        <v>0</v>
      </c>
      <c r="AR978" s="288">
        <f t="shared" si="2898"/>
        <v>0</v>
      </c>
      <c r="AS978" s="334"/>
    </row>
    <row r="979" spans="1:45">
      <c r="B979" s="321" t="s">
        <v>870</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771">
        <f>SUMPRODUCT($G$798:$G$958,AE798:AE958)</f>
        <v>0</v>
      </c>
      <c r="AF979" s="771">
        <f>SUMPRODUCT($G$798:$G$958,AF798:AF958)</f>
        <v>0</v>
      </c>
      <c r="AG979" s="288">
        <f>IF(AG796="kw",SUMPRODUCT($Q$798:$Q$958,$U$798:$U$958,AG798:AG958),SUMPRODUCT($G$798:$G$958,AG798:AG958))</f>
        <v>0</v>
      </c>
      <c r="AH979" s="288">
        <f t="shared" ref="AH979:AR979" si="2899">IF(AH796="kw",SUMPRODUCT($Q$798:$Q$958,$U$798:$U$958,AH798:AH958),SUMPRODUCT($G$798:$G$958,AH798:AH958))</f>
        <v>0</v>
      </c>
      <c r="AI979" s="288">
        <f t="shared" si="2899"/>
        <v>0</v>
      </c>
      <c r="AJ979" s="288">
        <f t="shared" si="2899"/>
        <v>0</v>
      </c>
      <c r="AK979" s="288">
        <f t="shared" si="2899"/>
        <v>0</v>
      </c>
      <c r="AL979" s="288">
        <f t="shared" si="2899"/>
        <v>0</v>
      </c>
      <c r="AM979" s="288">
        <f t="shared" si="2899"/>
        <v>0</v>
      </c>
      <c r="AN979" s="288">
        <f t="shared" si="2899"/>
        <v>0</v>
      </c>
      <c r="AO979" s="288">
        <f t="shared" si="2899"/>
        <v>0</v>
      </c>
      <c r="AP979" s="288">
        <f t="shared" si="2899"/>
        <v>0</v>
      </c>
      <c r="AQ979" s="288">
        <f t="shared" si="2899"/>
        <v>0</v>
      </c>
      <c r="AR979" s="288">
        <f t="shared" si="2899"/>
        <v>0</v>
      </c>
      <c r="AS979" s="334"/>
    </row>
    <row r="980" spans="1:45">
      <c r="B980" s="321" t="s">
        <v>871</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71">
        <f>SUMPRODUCT($H$798:$H$958,AE798:AE958)</f>
        <v>0</v>
      </c>
      <c r="AF980" s="771">
        <f>SUMPRODUCT($H$798:$H$958,AF798:AF958)</f>
        <v>0</v>
      </c>
      <c r="AG980" s="288">
        <f>IF(AG796="kw",SUMPRODUCT($Q$798:$Q$958,$V$798:$V$958,AG798:AG958),SUMPRODUCT($H$798:$H$958,AG798:AG958))</f>
        <v>0</v>
      </c>
      <c r="AH980" s="288">
        <f t="shared" ref="AH980:AR980" si="2900">IF(AH796="kw",SUMPRODUCT($Q$798:$Q$958,$V$798:$V$958,AH798:AH958),SUMPRODUCT($H$798:$H$958,AH798:AH958))</f>
        <v>0</v>
      </c>
      <c r="AI980" s="288">
        <f t="shared" si="2900"/>
        <v>0</v>
      </c>
      <c r="AJ980" s="288">
        <f t="shared" si="2900"/>
        <v>0</v>
      </c>
      <c r="AK980" s="288">
        <f t="shared" si="2900"/>
        <v>0</v>
      </c>
      <c r="AL980" s="288">
        <f t="shared" si="2900"/>
        <v>0</v>
      </c>
      <c r="AM980" s="288">
        <f t="shared" si="2900"/>
        <v>0</v>
      </c>
      <c r="AN980" s="288">
        <f t="shared" si="2900"/>
        <v>0</v>
      </c>
      <c r="AO980" s="288">
        <f t="shared" si="2900"/>
        <v>0</v>
      </c>
      <c r="AP980" s="288">
        <f t="shared" si="2900"/>
        <v>0</v>
      </c>
      <c r="AQ980" s="288">
        <f t="shared" si="2900"/>
        <v>0</v>
      </c>
      <c r="AR980" s="288">
        <f t="shared" si="2900"/>
        <v>0</v>
      </c>
      <c r="AS980" s="334"/>
    </row>
    <row r="981" spans="1:45">
      <c r="B981" s="321" t="s">
        <v>872</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71">
        <f>SUMPRODUCT($I$798:$I$958,AE798:AE958)</f>
        <v>0</v>
      </c>
      <c r="AF981" s="771">
        <f>SUMPRODUCT($I$798:$I$958,AF798:AF958)</f>
        <v>0</v>
      </c>
      <c r="AG981" s="288">
        <f>IF(AG796="kw",SUMPRODUCT($Q$798:$Q$958,$W$798:$W$958,AG798:AG958),SUMPRODUCT($I$798:$I$958,AG798:AG958))</f>
        <v>0</v>
      </c>
      <c r="AH981" s="288">
        <f t="shared" ref="AH981:AR981" si="2901">IF(AH796="kw",SUMPRODUCT($Q$798:$Q$958,$W$798:$W$958,AH798:AH958),SUMPRODUCT($I$798:$I$958,AH798:AH958))</f>
        <v>0</v>
      </c>
      <c r="AI981" s="288">
        <f t="shared" si="2901"/>
        <v>0</v>
      </c>
      <c r="AJ981" s="288">
        <f t="shared" si="2901"/>
        <v>0</v>
      </c>
      <c r="AK981" s="288">
        <f t="shared" si="2901"/>
        <v>0</v>
      </c>
      <c r="AL981" s="288">
        <f t="shared" si="2901"/>
        <v>0</v>
      </c>
      <c r="AM981" s="288">
        <f t="shared" si="2901"/>
        <v>0</v>
      </c>
      <c r="AN981" s="288">
        <f t="shared" si="2901"/>
        <v>0</v>
      </c>
      <c r="AO981" s="288">
        <f t="shared" si="2901"/>
        <v>0</v>
      </c>
      <c r="AP981" s="288">
        <f t="shared" si="2901"/>
        <v>0</v>
      </c>
      <c r="AQ981" s="288">
        <f t="shared" si="2901"/>
        <v>0</v>
      </c>
      <c r="AR981" s="288">
        <f t="shared" si="2901"/>
        <v>0</v>
      </c>
      <c r="AS981" s="334"/>
    </row>
    <row r="982" spans="1:45">
      <c r="B982" s="321" t="s">
        <v>873</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71">
        <f>SUMPRODUCT($J$798:$J$958,AE798:AE958)</f>
        <v>0</v>
      </c>
      <c r="AF982" s="771">
        <f>SUMPRODUCT($J$798:$J$958,AF798:AF958)</f>
        <v>0</v>
      </c>
      <c r="AG982" s="288">
        <f>IF(AG796="kw",SUMPRODUCT($Q$798:$Q$958,$X$798:$X$958,AG798:AG958),SUMPRODUCT($J$798:$J$958,AG798:AG958))</f>
        <v>0</v>
      </c>
      <c r="AH982" s="288">
        <f t="shared" ref="AH982:AR982" si="2902">IF(AH796="kw",SUMPRODUCT($Q$798:$Q$958,$X$798:$X$958,AH798:AH958),SUMPRODUCT($J$798:$J$958,AH798:AH958))</f>
        <v>0</v>
      </c>
      <c r="AI982" s="288">
        <f t="shared" si="2902"/>
        <v>0</v>
      </c>
      <c r="AJ982" s="288">
        <f t="shared" si="2902"/>
        <v>0</v>
      </c>
      <c r="AK982" s="288">
        <f t="shared" si="2902"/>
        <v>0</v>
      </c>
      <c r="AL982" s="288">
        <f t="shared" si="2902"/>
        <v>0</v>
      </c>
      <c r="AM982" s="288">
        <f t="shared" si="2902"/>
        <v>0</v>
      </c>
      <c r="AN982" s="288">
        <f t="shared" si="2902"/>
        <v>0</v>
      </c>
      <c r="AO982" s="288">
        <f t="shared" si="2902"/>
        <v>0</v>
      </c>
      <c r="AP982" s="288">
        <f t="shared" si="2902"/>
        <v>0</v>
      </c>
      <c r="AQ982" s="288">
        <f t="shared" si="2902"/>
        <v>0</v>
      </c>
      <c r="AR982" s="288">
        <f t="shared" si="2902"/>
        <v>0</v>
      </c>
      <c r="AS982" s="334"/>
    </row>
    <row r="983" spans="1:45">
      <c r="B983" s="321" t="s">
        <v>874</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71">
        <f>SUMPRODUCT($K$798:$K$958,AE798:AE958)</f>
        <v>0</v>
      </c>
      <c r="AF983" s="771">
        <f>SUMPRODUCT($K$798:$K$958,AF798:AF958)</f>
        <v>0</v>
      </c>
      <c r="AG983" s="288">
        <f>IF(AG796="kw",SUMPRODUCT($Q$798:$Q$958,$Y$798:$Y$958,AG798:AG958),SUMPRODUCT($K$798:$K$958,AG798:AG958))</f>
        <v>0</v>
      </c>
      <c r="AH983" s="288">
        <f t="shared" ref="AH983:AR983" si="2903">IF(AH796="kw",SUMPRODUCT($Q$798:$Q$958,$Y$798:$Y$958,AH798:AH958),SUMPRODUCT($K$798:$K$958,AH798:AH958))</f>
        <v>0</v>
      </c>
      <c r="AI983" s="288">
        <f t="shared" si="2903"/>
        <v>0</v>
      </c>
      <c r="AJ983" s="288">
        <f t="shared" si="2903"/>
        <v>0</v>
      </c>
      <c r="AK983" s="288">
        <f t="shared" si="2903"/>
        <v>0</v>
      </c>
      <c r="AL983" s="288">
        <f t="shared" si="2903"/>
        <v>0</v>
      </c>
      <c r="AM983" s="288">
        <f t="shared" si="2903"/>
        <v>0</v>
      </c>
      <c r="AN983" s="288">
        <f t="shared" si="2903"/>
        <v>0</v>
      </c>
      <c r="AO983" s="288">
        <f t="shared" si="2903"/>
        <v>0</v>
      </c>
      <c r="AP983" s="288">
        <f t="shared" si="2903"/>
        <v>0</v>
      </c>
      <c r="AQ983" s="288">
        <f t="shared" si="2903"/>
        <v>0</v>
      </c>
      <c r="AR983" s="288">
        <f t="shared" si="2903"/>
        <v>0</v>
      </c>
      <c r="AS983" s="334"/>
    </row>
    <row r="984" spans="1:45">
      <c r="B984" s="436" t="s">
        <v>875</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772">
        <f>SUMPRODUCT($L$798:$L$958,AE798:AE958)</f>
        <v>0</v>
      </c>
      <c r="AF984" s="772">
        <f>SUMPRODUCT($L$798:$L$958,AF798:AF958)</f>
        <v>0</v>
      </c>
      <c r="AG984" s="323">
        <f>IF(AG796="kw",SUMPRODUCT($Q$798:$Q$958,$Z$798:$Z$958,AG798:AG958),SUMPRODUCT($L$798:$L$958,AG798:AG958))</f>
        <v>0</v>
      </c>
      <c r="AH984" s="323">
        <f t="shared" ref="AH984:AR984" si="2904">IF(AH796="kw",SUMPRODUCT($Q$798:$Q$958,$Z$798:$Z$958,AH798:AH958),SUMPRODUCT($L$798:$L$958,AH798:AH958))</f>
        <v>0</v>
      </c>
      <c r="AI984" s="323">
        <f t="shared" si="2904"/>
        <v>0</v>
      </c>
      <c r="AJ984" s="323">
        <f t="shared" si="2904"/>
        <v>0</v>
      </c>
      <c r="AK984" s="323">
        <f t="shared" si="2904"/>
        <v>0</v>
      </c>
      <c r="AL984" s="323">
        <f t="shared" si="2904"/>
        <v>0</v>
      </c>
      <c r="AM984" s="323">
        <f t="shared" si="2904"/>
        <v>0</v>
      </c>
      <c r="AN984" s="323">
        <f t="shared" si="2904"/>
        <v>0</v>
      </c>
      <c r="AO984" s="323">
        <f t="shared" si="2904"/>
        <v>0</v>
      </c>
      <c r="AP984" s="323">
        <f t="shared" si="2904"/>
        <v>0</v>
      </c>
      <c r="AQ984" s="323">
        <f t="shared" si="2904"/>
        <v>0</v>
      </c>
      <c r="AR984" s="323">
        <f t="shared" si="2904"/>
        <v>0</v>
      </c>
      <c r="AS984" s="382"/>
    </row>
    <row r="985" spans="1:45" ht="18.75" customHeight="1">
      <c r="B985" s="364" t="s">
        <v>578</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75">
      <c r="B988" s="277" t="s">
        <v>340</v>
      </c>
      <c r="C988" s="278"/>
      <c r="D988" s="579" t="s">
        <v>523</v>
      </c>
      <c r="E988" s="250"/>
      <c r="F988" s="579"/>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19" t="s">
        <v>211</v>
      </c>
      <c r="C989" s="921" t="s">
        <v>33</v>
      </c>
      <c r="D989" s="281" t="s">
        <v>421</v>
      </c>
      <c r="E989" s="925" t="s">
        <v>209</v>
      </c>
      <c r="F989" s="926"/>
      <c r="G989" s="926"/>
      <c r="H989" s="926"/>
      <c r="I989" s="926"/>
      <c r="J989" s="926"/>
      <c r="K989" s="926"/>
      <c r="L989" s="926"/>
      <c r="M989" s="926"/>
      <c r="N989" s="926"/>
      <c r="O989" s="926"/>
      <c r="P989" s="927"/>
      <c r="Q989" s="923" t="s">
        <v>213</v>
      </c>
      <c r="R989" s="281" t="s">
        <v>422</v>
      </c>
      <c r="S989" s="916" t="s">
        <v>212</v>
      </c>
      <c r="T989" s="917"/>
      <c r="U989" s="917"/>
      <c r="V989" s="917"/>
      <c r="W989" s="917"/>
      <c r="X989" s="917"/>
      <c r="Y989" s="917"/>
      <c r="Z989" s="917"/>
      <c r="AA989" s="917"/>
      <c r="AB989" s="917"/>
      <c r="AC989" s="917"/>
      <c r="AD989" s="928"/>
      <c r="AE989" s="916" t="s">
        <v>242</v>
      </c>
      <c r="AF989" s="917"/>
      <c r="AG989" s="917"/>
      <c r="AH989" s="917"/>
      <c r="AI989" s="917"/>
      <c r="AJ989" s="917"/>
      <c r="AK989" s="917"/>
      <c r="AL989" s="917"/>
      <c r="AM989" s="917"/>
      <c r="AN989" s="917"/>
      <c r="AO989" s="917"/>
      <c r="AP989" s="917"/>
      <c r="AQ989" s="917"/>
      <c r="AR989" s="917"/>
      <c r="AS989" s="918"/>
    </row>
    <row r="990" spans="1:45" ht="65.25" customHeight="1">
      <c r="B990" s="920"/>
      <c r="C990" s="922"/>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24"/>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GS 50 - 4,999 kW</v>
      </c>
      <c r="AH990" s="282" t="str">
        <f>'1.  LRAMVA Summary'!$G$53</f>
        <v/>
      </c>
      <c r="AI990" s="282" t="str">
        <f>'1.  LRAMVA Summary'!$H$53</f>
        <v/>
      </c>
      <c r="AJ990" s="282" t="str">
        <f>'1.  LRAMVA Summary'!$I$53</f>
        <v/>
      </c>
      <c r="AK990" s="282" t="str">
        <f>'1.  LRAMVA Summary'!$J$53</f>
        <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21"/>
      <c r="B991" s="507" t="s">
        <v>501</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t="str">
        <f>'1.  LRAMVA Summary'!$F$54</f>
        <v>kW</v>
      </c>
      <c r="AH991" s="288">
        <f>'1.  LRAMVA Summary'!$G$54</f>
        <v>0</v>
      </c>
      <c r="AI991" s="288">
        <f>'1.  LRAMVA Summary'!$H$54</f>
        <v>0</v>
      </c>
      <c r="AJ991" s="288">
        <f>'1.  LRAMVA Summary'!$I$54</f>
        <v>0</v>
      </c>
      <c r="AK991" s="288">
        <f>'1.  LRAMVA Summary'!$J$54</f>
        <v>0</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customHeight="1" outlineLevel="1">
      <c r="A992" s="521"/>
      <c r="B992" s="493" t="s">
        <v>494</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customHeight="1" outlineLevel="1">
      <c r="A993" s="521">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customHeight="1" outlineLevel="1">
      <c r="A994" s="521"/>
      <c r="B994" s="291" t="s">
        <v>345</v>
      </c>
      <c r="C994" s="288" t="s">
        <v>163</v>
      </c>
      <c r="D994" s="292"/>
      <c r="E994" s="292"/>
      <c r="F994" s="292"/>
      <c r="G994" s="292"/>
      <c r="H994" s="292"/>
      <c r="I994" s="292"/>
      <c r="J994" s="292"/>
      <c r="K994" s="292"/>
      <c r="L994" s="292"/>
      <c r="M994" s="292"/>
      <c r="N994" s="292"/>
      <c r="O994" s="292"/>
      <c r="P994" s="292"/>
      <c r="Q994" s="464"/>
      <c r="R994" s="292"/>
      <c r="S994" s="292"/>
      <c r="T994" s="292"/>
      <c r="U994" s="292"/>
      <c r="V994" s="292"/>
      <c r="W994" s="292"/>
      <c r="X994" s="292"/>
      <c r="Y994" s="292"/>
      <c r="Z994" s="292"/>
      <c r="AA994" s="292"/>
      <c r="AB994" s="292"/>
      <c r="AC994" s="292"/>
      <c r="AD994" s="292"/>
      <c r="AE994" s="407">
        <f>AE993</f>
        <v>0</v>
      </c>
      <c r="AF994" s="407">
        <f t="shared" ref="AF994" si="2905">AF993</f>
        <v>0</v>
      </c>
      <c r="AG994" s="407">
        <f t="shared" ref="AG994" si="2906">AG993</f>
        <v>0</v>
      </c>
      <c r="AH994" s="407">
        <f t="shared" ref="AH994" si="2907">AH993</f>
        <v>0</v>
      </c>
      <c r="AI994" s="407">
        <f t="shared" ref="AI994" si="2908">AI993</f>
        <v>0</v>
      </c>
      <c r="AJ994" s="407">
        <f t="shared" ref="AJ994" si="2909">AJ993</f>
        <v>0</v>
      </c>
      <c r="AK994" s="407">
        <f t="shared" ref="AK994" si="2910">AK993</f>
        <v>0</v>
      </c>
      <c r="AL994" s="407">
        <f t="shared" ref="AL994" si="2911">AL993</f>
        <v>0</v>
      </c>
      <c r="AM994" s="407">
        <f t="shared" ref="AM994" si="2912">AM993</f>
        <v>0</v>
      </c>
      <c r="AN994" s="407">
        <f t="shared" ref="AN994" si="2913">AN993</f>
        <v>0</v>
      </c>
      <c r="AO994" s="407">
        <f t="shared" ref="AO994" si="2914">AO993</f>
        <v>0</v>
      </c>
      <c r="AP994" s="407">
        <f t="shared" ref="AP994" si="2915">AP993</f>
        <v>0</v>
      </c>
      <c r="AQ994" s="407">
        <f t="shared" ref="AQ994" si="2916">AQ993</f>
        <v>0</v>
      </c>
      <c r="AR994" s="407">
        <f t="shared" ref="AR994" si="2917">AR993</f>
        <v>0</v>
      </c>
      <c r="AS994" s="294"/>
    </row>
    <row r="995" spans="1:45" ht="15" customHeight="1" outlineLevel="1">
      <c r="A995" s="521"/>
      <c r="B995" s="295"/>
      <c r="C995" s="296"/>
      <c r="D995" s="296"/>
      <c r="E995" s="296"/>
      <c r="F995" s="296"/>
      <c r="G995" s="296"/>
      <c r="H995" s="296"/>
      <c r="I995" s="296"/>
      <c r="J995" s="748"/>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customHeight="1" outlineLevel="1">
      <c r="A996" s="521">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customHeight="1" outlineLevel="1">
      <c r="A997" s="521"/>
      <c r="B997" s="291" t="s">
        <v>345</v>
      </c>
      <c r="C997" s="288" t="s">
        <v>163</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918">AF996</f>
        <v>0</v>
      </c>
      <c r="AG997" s="407">
        <f t="shared" ref="AG997" si="2919">AG996</f>
        <v>0</v>
      </c>
      <c r="AH997" s="407">
        <f t="shared" ref="AH997" si="2920">AH996</f>
        <v>0</v>
      </c>
      <c r="AI997" s="407">
        <f t="shared" ref="AI997" si="2921">AI996</f>
        <v>0</v>
      </c>
      <c r="AJ997" s="407">
        <f t="shared" ref="AJ997" si="2922">AJ996</f>
        <v>0</v>
      </c>
      <c r="AK997" s="407">
        <f t="shared" ref="AK997" si="2923">AK996</f>
        <v>0</v>
      </c>
      <c r="AL997" s="407">
        <f t="shared" ref="AL997" si="2924">AL996</f>
        <v>0</v>
      </c>
      <c r="AM997" s="407">
        <f t="shared" ref="AM997" si="2925">AM996</f>
        <v>0</v>
      </c>
      <c r="AN997" s="407">
        <f t="shared" ref="AN997" si="2926">AN996</f>
        <v>0</v>
      </c>
      <c r="AO997" s="407">
        <f t="shared" ref="AO997" si="2927">AO996</f>
        <v>0</v>
      </c>
      <c r="AP997" s="407">
        <f t="shared" ref="AP997" si="2928">AP996</f>
        <v>0</v>
      </c>
      <c r="AQ997" s="407">
        <f t="shared" ref="AQ997" si="2929">AQ996</f>
        <v>0</v>
      </c>
      <c r="AR997" s="407">
        <f t="shared" ref="AR997" si="2930">AR996</f>
        <v>0</v>
      </c>
      <c r="AS997" s="294"/>
    </row>
    <row r="998" spans="1:45" ht="15" customHeight="1" outlineLevel="1">
      <c r="A998" s="521"/>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customHeight="1" outlineLevel="1">
      <c r="A999" s="521">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customHeight="1" outlineLevel="1">
      <c r="A1000" s="521"/>
      <c r="B1000" s="291" t="s">
        <v>345</v>
      </c>
      <c r="C1000" s="288" t="s">
        <v>163</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31">AF999</f>
        <v>0</v>
      </c>
      <c r="AG1000" s="407">
        <f t="shared" ref="AG1000" si="2932">AG999</f>
        <v>0</v>
      </c>
      <c r="AH1000" s="407">
        <f t="shared" ref="AH1000" si="2933">AH999</f>
        <v>0</v>
      </c>
      <c r="AI1000" s="407">
        <f t="shared" ref="AI1000" si="2934">AI999</f>
        <v>0</v>
      </c>
      <c r="AJ1000" s="407">
        <f t="shared" ref="AJ1000" si="2935">AJ999</f>
        <v>0</v>
      </c>
      <c r="AK1000" s="407">
        <f t="shared" ref="AK1000" si="2936">AK999</f>
        <v>0</v>
      </c>
      <c r="AL1000" s="407">
        <f t="shared" ref="AL1000" si="2937">AL999</f>
        <v>0</v>
      </c>
      <c r="AM1000" s="407">
        <f t="shared" ref="AM1000" si="2938">AM999</f>
        <v>0</v>
      </c>
      <c r="AN1000" s="407">
        <f t="shared" ref="AN1000" si="2939">AN999</f>
        <v>0</v>
      </c>
      <c r="AO1000" s="407">
        <f t="shared" ref="AO1000" si="2940">AO999</f>
        <v>0</v>
      </c>
      <c r="AP1000" s="407">
        <f t="shared" ref="AP1000" si="2941">AP999</f>
        <v>0</v>
      </c>
      <c r="AQ1000" s="407">
        <f t="shared" ref="AQ1000" si="2942">AQ999</f>
        <v>0</v>
      </c>
      <c r="AR1000" s="407">
        <f t="shared" ref="AR1000" si="2943">AR999</f>
        <v>0</v>
      </c>
      <c r="AS1000" s="294"/>
    </row>
    <row r="1001" spans="1:45" ht="15" customHeight="1" outlineLevel="1">
      <c r="A1001" s="521"/>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customHeight="1" outlineLevel="1">
      <c r="A1002" s="521">
        <v>4</v>
      </c>
      <c r="B1002" s="509" t="s">
        <v>653</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customHeight="1" outlineLevel="1">
      <c r="A1003" s="521"/>
      <c r="B1003" s="291" t="s">
        <v>345</v>
      </c>
      <c r="C1003" s="288" t="s">
        <v>163</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44">AF1002</f>
        <v>0</v>
      </c>
      <c r="AG1003" s="407">
        <f t="shared" ref="AG1003" si="2945">AG1002</f>
        <v>0</v>
      </c>
      <c r="AH1003" s="407">
        <f t="shared" ref="AH1003" si="2946">AH1002</f>
        <v>0</v>
      </c>
      <c r="AI1003" s="407">
        <f t="shared" ref="AI1003" si="2947">AI1002</f>
        <v>0</v>
      </c>
      <c r="AJ1003" s="407">
        <f t="shared" ref="AJ1003" si="2948">AJ1002</f>
        <v>0</v>
      </c>
      <c r="AK1003" s="407">
        <f t="shared" ref="AK1003" si="2949">AK1002</f>
        <v>0</v>
      </c>
      <c r="AL1003" s="407">
        <f t="shared" ref="AL1003" si="2950">AL1002</f>
        <v>0</v>
      </c>
      <c r="AM1003" s="407">
        <f t="shared" ref="AM1003" si="2951">AM1002</f>
        <v>0</v>
      </c>
      <c r="AN1003" s="407">
        <f t="shared" ref="AN1003" si="2952">AN1002</f>
        <v>0</v>
      </c>
      <c r="AO1003" s="407">
        <f t="shared" ref="AO1003" si="2953">AO1002</f>
        <v>0</v>
      </c>
      <c r="AP1003" s="407">
        <f t="shared" ref="AP1003" si="2954">AP1002</f>
        <v>0</v>
      </c>
      <c r="AQ1003" s="407">
        <f t="shared" ref="AQ1003" si="2955">AQ1002</f>
        <v>0</v>
      </c>
      <c r="AR1003" s="407">
        <f t="shared" ref="AR1003" si="2956">AR1002</f>
        <v>0</v>
      </c>
      <c r="AS1003" s="294"/>
    </row>
    <row r="1004" spans="1:45" ht="15" customHeight="1" outlineLevel="1">
      <c r="A1004" s="521"/>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customHeight="1" outlineLevel="1">
      <c r="A1005" s="521">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customHeight="1" outlineLevel="1">
      <c r="A1006" s="521"/>
      <c r="B1006" s="291" t="s">
        <v>345</v>
      </c>
      <c r="C1006" s="288" t="s">
        <v>163</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57">AF1005</f>
        <v>0</v>
      </c>
      <c r="AG1006" s="407">
        <f t="shared" ref="AG1006" si="2958">AG1005</f>
        <v>0</v>
      </c>
      <c r="AH1006" s="407">
        <f t="shared" ref="AH1006" si="2959">AH1005</f>
        <v>0</v>
      </c>
      <c r="AI1006" s="407">
        <f t="shared" ref="AI1006" si="2960">AI1005</f>
        <v>0</v>
      </c>
      <c r="AJ1006" s="407">
        <f t="shared" ref="AJ1006" si="2961">AJ1005</f>
        <v>0</v>
      </c>
      <c r="AK1006" s="407">
        <f t="shared" ref="AK1006" si="2962">AK1005</f>
        <v>0</v>
      </c>
      <c r="AL1006" s="407">
        <f t="shared" ref="AL1006" si="2963">AL1005</f>
        <v>0</v>
      </c>
      <c r="AM1006" s="407">
        <f t="shared" ref="AM1006" si="2964">AM1005</f>
        <v>0</v>
      </c>
      <c r="AN1006" s="407">
        <f t="shared" ref="AN1006" si="2965">AN1005</f>
        <v>0</v>
      </c>
      <c r="AO1006" s="407">
        <f t="shared" ref="AO1006" si="2966">AO1005</f>
        <v>0</v>
      </c>
      <c r="AP1006" s="407">
        <f t="shared" ref="AP1006" si="2967">AP1005</f>
        <v>0</v>
      </c>
      <c r="AQ1006" s="407">
        <f t="shared" ref="AQ1006" si="2968">AQ1005</f>
        <v>0</v>
      </c>
      <c r="AR1006" s="407">
        <f t="shared" ref="AR1006" si="2969">AR1005</f>
        <v>0</v>
      </c>
      <c r="AS1006" s="294"/>
    </row>
    <row r="1007" spans="1:45" ht="15" customHeight="1" outlineLevel="1">
      <c r="A1007" s="521"/>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75" outlineLevel="1">
      <c r="A1008" s="521"/>
      <c r="B1008" s="316" t="s">
        <v>495</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customHeight="1" outlineLevel="1">
      <c r="A1009" s="521">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customHeight="1" outlineLevel="1">
      <c r="A1010" s="521"/>
      <c r="B1010" s="291" t="s">
        <v>345</v>
      </c>
      <c r="C1010" s="288" t="s">
        <v>163</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70">AF1009</f>
        <v>0</v>
      </c>
      <c r="AG1010" s="407">
        <f t="shared" ref="AG1010" si="2971">AG1009</f>
        <v>0</v>
      </c>
      <c r="AH1010" s="407">
        <f t="shared" ref="AH1010" si="2972">AH1009</f>
        <v>0</v>
      </c>
      <c r="AI1010" s="407">
        <f t="shared" ref="AI1010" si="2973">AI1009</f>
        <v>0</v>
      </c>
      <c r="AJ1010" s="407">
        <f t="shared" ref="AJ1010" si="2974">AJ1009</f>
        <v>0</v>
      </c>
      <c r="AK1010" s="407">
        <f t="shared" ref="AK1010" si="2975">AK1009</f>
        <v>0</v>
      </c>
      <c r="AL1010" s="407">
        <f t="shared" ref="AL1010" si="2976">AL1009</f>
        <v>0</v>
      </c>
      <c r="AM1010" s="407">
        <f t="shared" ref="AM1010" si="2977">AM1009</f>
        <v>0</v>
      </c>
      <c r="AN1010" s="407">
        <f t="shared" ref="AN1010" si="2978">AN1009</f>
        <v>0</v>
      </c>
      <c r="AO1010" s="407">
        <f t="shared" ref="AO1010" si="2979">AO1009</f>
        <v>0</v>
      </c>
      <c r="AP1010" s="407">
        <f t="shared" ref="AP1010" si="2980">AP1009</f>
        <v>0</v>
      </c>
      <c r="AQ1010" s="407">
        <f t="shared" ref="AQ1010" si="2981">AQ1009</f>
        <v>0</v>
      </c>
      <c r="AR1010" s="407">
        <f t="shared" ref="AR1010" si="2982">AR1009</f>
        <v>0</v>
      </c>
      <c r="AS1010" s="308"/>
    </row>
    <row r="1011" spans="1:45" ht="15" customHeight="1" outlineLevel="1">
      <c r="A1011" s="521"/>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customHeight="1" outlineLevel="1">
      <c r="A1012" s="521">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customHeight="1" outlineLevel="1">
      <c r="A1013" s="521"/>
      <c r="B1013" s="291" t="s">
        <v>345</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83">AF1012</f>
        <v>0</v>
      </c>
      <c r="AG1013" s="407">
        <f t="shared" ref="AG1013" si="2984">AG1012</f>
        <v>0</v>
      </c>
      <c r="AH1013" s="407">
        <f t="shared" ref="AH1013" si="2985">AH1012</f>
        <v>0</v>
      </c>
      <c r="AI1013" s="407">
        <f t="shared" ref="AI1013" si="2986">AI1012</f>
        <v>0</v>
      </c>
      <c r="AJ1013" s="407">
        <f t="shared" ref="AJ1013" si="2987">AJ1012</f>
        <v>0</v>
      </c>
      <c r="AK1013" s="407">
        <f t="shared" ref="AK1013" si="2988">AK1012</f>
        <v>0</v>
      </c>
      <c r="AL1013" s="407">
        <f t="shared" ref="AL1013" si="2989">AL1012</f>
        <v>0</v>
      </c>
      <c r="AM1013" s="407">
        <f t="shared" ref="AM1013" si="2990">AM1012</f>
        <v>0</v>
      </c>
      <c r="AN1013" s="407">
        <f t="shared" ref="AN1013" si="2991">AN1012</f>
        <v>0</v>
      </c>
      <c r="AO1013" s="407">
        <f t="shared" ref="AO1013" si="2992">AO1012</f>
        <v>0</v>
      </c>
      <c r="AP1013" s="407">
        <f t="shared" ref="AP1013" si="2993">AP1012</f>
        <v>0</v>
      </c>
      <c r="AQ1013" s="407">
        <f t="shared" ref="AQ1013" si="2994">AQ1012</f>
        <v>0</v>
      </c>
      <c r="AR1013" s="407">
        <f t="shared" ref="AR1013" si="2995">AR1012</f>
        <v>0</v>
      </c>
      <c r="AS1013" s="308"/>
    </row>
    <row r="1014" spans="1:45" ht="15" customHeight="1" outlineLevel="1">
      <c r="A1014" s="521"/>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customHeight="1" outlineLevel="1">
      <c r="A1015" s="521">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customHeight="1" outlineLevel="1">
      <c r="A1016" s="521"/>
      <c r="B1016" s="291" t="s">
        <v>345</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96">AF1015</f>
        <v>0</v>
      </c>
      <c r="AG1016" s="407">
        <f t="shared" ref="AG1016" si="2997">AG1015</f>
        <v>0</v>
      </c>
      <c r="AH1016" s="407">
        <f t="shared" ref="AH1016" si="2998">AH1015</f>
        <v>0</v>
      </c>
      <c r="AI1016" s="407">
        <f t="shared" ref="AI1016" si="2999">AI1015</f>
        <v>0</v>
      </c>
      <c r="AJ1016" s="407">
        <f t="shared" ref="AJ1016" si="3000">AJ1015</f>
        <v>0</v>
      </c>
      <c r="AK1016" s="407">
        <f t="shared" ref="AK1016" si="3001">AK1015</f>
        <v>0</v>
      </c>
      <c r="AL1016" s="407">
        <f t="shared" ref="AL1016" si="3002">AL1015</f>
        <v>0</v>
      </c>
      <c r="AM1016" s="407">
        <f t="shared" ref="AM1016" si="3003">AM1015</f>
        <v>0</v>
      </c>
      <c r="AN1016" s="407">
        <f t="shared" ref="AN1016" si="3004">AN1015</f>
        <v>0</v>
      </c>
      <c r="AO1016" s="407">
        <f t="shared" ref="AO1016" si="3005">AO1015</f>
        <v>0</v>
      </c>
      <c r="AP1016" s="407">
        <f t="shared" ref="AP1016" si="3006">AP1015</f>
        <v>0</v>
      </c>
      <c r="AQ1016" s="407">
        <f t="shared" ref="AQ1016" si="3007">AQ1015</f>
        <v>0</v>
      </c>
      <c r="AR1016" s="407">
        <f t="shared" ref="AR1016" si="3008">AR1015</f>
        <v>0</v>
      </c>
      <c r="AS1016" s="308"/>
    </row>
    <row r="1017" spans="1:45" ht="15" customHeight="1" outlineLevel="1">
      <c r="A1017" s="521"/>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customHeight="1" outlineLevel="1">
      <c r="A1018" s="521">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customHeight="1" outlineLevel="1">
      <c r="A1019" s="521"/>
      <c r="B1019" s="291" t="s">
        <v>345</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3009">AF1018</f>
        <v>0</v>
      </c>
      <c r="AG1019" s="407">
        <f t="shared" ref="AG1019" si="3010">AG1018</f>
        <v>0</v>
      </c>
      <c r="AH1019" s="407">
        <f t="shared" ref="AH1019" si="3011">AH1018</f>
        <v>0</v>
      </c>
      <c r="AI1019" s="407">
        <f t="shared" ref="AI1019" si="3012">AI1018</f>
        <v>0</v>
      </c>
      <c r="AJ1019" s="407">
        <f t="shared" ref="AJ1019" si="3013">AJ1018</f>
        <v>0</v>
      </c>
      <c r="AK1019" s="407">
        <f t="shared" ref="AK1019" si="3014">AK1018</f>
        <v>0</v>
      </c>
      <c r="AL1019" s="407">
        <f t="shared" ref="AL1019" si="3015">AL1018</f>
        <v>0</v>
      </c>
      <c r="AM1019" s="407">
        <f t="shared" ref="AM1019" si="3016">AM1018</f>
        <v>0</v>
      </c>
      <c r="AN1019" s="407">
        <f t="shared" ref="AN1019" si="3017">AN1018</f>
        <v>0</v>
      </c>
      <c r="AO1019" s="407">
        <f t="shared" ref="AO1019" si="3018">AO1018</f>
        <v>0</v>
      </c>
      <c r="AP1019" s="407">
        <f t="shared" ref="AP1019" si="3019">AP1018</f>
        <v>0</v>
      </c>
      <c r="AQ1019" s="407">
        <f t="shared" ref="AQ1019" si="3020">AQ1018</f>
        <v>0</v>
      </c>
      <c r="AR1019" s="407">
        <f t="shared" ref="AR1019" si="3021">AR1018</f>
        <v>0</v>
      </c>
      <c r="AS1019" s="308"/>
    </row>
    <row r="1020" spans="1:45" ht="15"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customHeight="1" outlineLevel="1">
      <c r="A1021" s="521">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customHeight="1" outlineLevel="1">
      <c r="A1022" s="521"/>
      <c r="B1022" s="291" t="s">
        <v>345</v>
      </c>
      <c r="C1022" s="288" t="s">
        <v>163</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3022">AF1021</f>
        <v>0</v>
      </c>
      <c r="AG1022" s="407">
        <f t="shared" ref="AG1022" si="3023">AG1021</f>
        <v>0</v>
      </c>
      <c r="AH1022" s="407">
        <f t="shared" ref="AH1022" si="3024">AH1021</f>
        <v>0</v>
      </c>
      <c r="AI1022" s="407">
        <f t="shared" ref="AI1022" si="3025">AI1021</f>
        <v>0</v>
      </c>
      <c r="AJ1022" s="407">
        <f t="shared" ref="AJ1022" si="3026">AJ1021</f>
        <v>0</v>
      </c>
      <c r="AK1022" s="407">
        <f t="shared" ref="AK1022" si="3027">AK1021</f>
        <v>0</v>
      </c>
      <c r="AL1022" s="407">
        <f t="shared" ref="AL1022" si="3028">AL1021</f>
        <v>0</v>
      </c>
      <c r="AM1022" s="407">
        <f t="shared" ref="AM1022" si="3029">AM1021</f>
        <v>0</v>
      </c>
      <c r="AN1022" s="407">
        <f t="shared" ref="AN1022" si="3030">AN1021</f>
        <v>0</v>
      </c>
      <c r="AO1022" s="407">
        <f t="shared" ref="AO1022" si="3031">AO1021</f>
        <v>0</v>
      </c>
      <c r="AP1022" s="407">
        <f t="shared" ref="AP1022" si="3032">AP1021</f>
        <v>0</v>
      </c>
      <c r="AQ1022" s="407">
        <f t="shared" ref="AQ1022" si="3033">AQ1021</f>
        <v>0</v>
      </c>
      <c r="AR1022" s="407">
        <f t="shared" ref="AR1022" si="3034">AR1021</f>
        <v>0</v>
      </c>
      <c r="AS1022" s="308"/>
    </row>
    <row r="1023" spans="1:45" ht="15"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customHeight="1" outlineLevel="1">
      <c r="A1024" s="521"/>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customHeight="1" outlineLevel="1">
      <c r="A1025" s="521">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customHeight="1" outlineLevel="1">
      <c r="A1026" s="521"/>
      <c r="B1026" s="291" t="s">
        <v>345</v>
      </c>
      <c r="C1026" s="288" t="s">
        <v>163</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3035">AF1025</f>
        <v>0</v>
      </c>
      <c r="AG1026" s="407">
        <f t="shared" ref="AG1026" si="3036">AG1025</f>
        <v>0</v>
      </c>
      <c r="AH1026" s="407">
        <f t="shared" ref="AH1026" si="3037">AH1025</f>
        <v>0</v>
      </c>
      <c r="AI1026" s="407">
        <f t="shared" ref="AI1026" si="3038">AI1025</f>
        <v>0</v>
      </c>
      <c r="AJ1026" s="407">
        <f t="shared" ref="AJ1026" si="3039">AJ1025</f>
        <v>0</v>
      </c>
      <c r="AK1026" s="407">
        <f t="shared" ref="AK1026" si="3040">AK1025</f>
        <v>0</v>
      </c>
      <c r="AL1026" s="407">
        <f t="shared" ref="AL1026" si="3041">AL1025</f>
        <v>0</v>
      </c>
      <c r="AM1026" s="407">
        <f t="shared" ref="AM1026" si="3042">AM1025</f>
        <v>0</v>
      </c>
      <c r="AN1026" s="407">
        <f t="shared" ref="AN1026" si="3043">AN1025</f>
        <v>0</v>
      </c>
      <c r="AO1026" s="407">
        <f t="shared" ref="AO1026" si="3044">AO1025</f>
        <v>0</v>
      </c>
      <c r="AP1026" s="407">
        <f t="shared" ref="AP1026" si="3045">AP1025</f>
        <v>0</v>
      </c>
      <c r="AQ1026" s="407">
        <f t="shared" ref="AQ1026" si="3046">AQ1025</f>
        <v>0</v>
      </c>
      <c r="AR1026" s="407">
        <f t="shared" ref="AR1026" si="3047">AR1025</f>
        <v>0</v>
      </c>
      <c r="AS1026" s="294"/>
    </row>
    <row r="1027" spans="1:46" ht="15" customHeight="1" outlineLevel="1">
      <c r="A1027" s="521"/>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customHeight="1" outlineLevel="1">
      <c r="A1028" s="521">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customHeight="1" outlineLevel="1">
      <c r="A1029" s="521"/>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48">AF1028</f>
        <v>0</v>
      </c>
      <c r="AG1029" s="407">
        <f t="shared" ref="AG1029" si="3049">AG1028</f>
        <v>0</v>
      </c>
      <c r="AH1029" s="407">
        <f t="shared" ref="AH1029" si="3050">AH1028</f>
        <v>0</v>
      </c>
      <c r="AI1029" s="407">
        <f t="shared" ref="AI1029" si="3051">AI1028</f>
        <v>0</v>
      </c>
      <c r="AJ1029" s="407">
        <f t="shared" ref="AJ1029" si="3052">AJ1028</f>
        <v>0</v>
      </c>
      <c r="AK1029" s="407">
        <f t="shared" ref="AK1029" si="3053">AK1028</f>
        <v>0</v>
      </c>
      <c r="AL1029" s="407">
        <f t="shared" ref="AL1029" si="3054">AL1028</f>
        <v>0</v>
      </c>
      <c r="AM1029" s="407">
        <f t="shared" ref="AM1029" si="3055">AM1028</f>
        <v>0</v>
      </c>
      <c r="AN1029" s="407">
        <f t="shared" ref="AN1029" si="3056">AN1028</f>
        <v>0</v>
      </c>
      <c r="AO1029" s="407">
        <f t="shared" ref="AO1029" si="3057">AO1028</f>
        <v>0</v>
      </c>
      <c r="AP1029" s="407">
        <f t="shared" ref="AP1029" si="3058">AP1028</f>
        <v>0</v>
      </c>
      <c r="AQ1029" s="407">
        <f t="shared" ref="AQ1029" si="3059">AQ1028</f>
        <v>0</v>
      </c>
      <c r="AR1029" s="407">
        <f t="shared" ref="AR1029" si="3060">AR1028</f>
        <v>0</v>
      </c>
      <c r="AS1029" s="294"/>
    </row>
    <row r="1030" spans="1:46" ht="15"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customHeight="1" outlineLevel="1">
      <c r="A1031" s="521">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customHeight="1" outlineLevel="1">
      <c r="A1032" s="521"/>
      <c r="B1032" s="291" t="s">
        <v>345</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61">AF1031</f>
        <v>0</v>
      </c>
      <c r="AG1032" s="407">
        <f t="shared" ref="AG1032" si="3062">AG1031</f>
        <v>0</v>
      </c>
      <c r="AH1032" s="407">
        <f t="shared" ref="AH1032" si="3063">AH1031</f>
        <v>0</v>
      </c>
      <c r="AI1032" s="407">
        <f t="shared" ref="AI1032" si="3064">AI1031</f>
        <v>0</v>
      </c>
      <c r="AJ1032" s="407">
        <f t="shared" ref="AJ1032" si="3065">AJ1031</f>
        <v>0</v>
      </c>
      <c r="AK1032" s="407">
        <f t="shared" ref="AK1032" si="3066">AK1031</f>
        <v>0</v>
      </c>
      <c r="AL1032" s="407">
        <f t="shared" ref="AL1032" si="3067">AL1031</f>
        <v>0</v>
      </c>
      <c r="AM1032" s="407">
        <f t="shared" ref="AM1032" si="3068">AM1031</f>
        <v>0</v>
      </c>
      <c r="AN1032" s="407">
        <f t="shared" ref="AN1032" si="3069">AN1031</f>
        <v>0</v>
      </c>
      <c r="AO1032" s="407">
        <f t="shared" ref="AO1032" si="3070">AO1031</f>
        <v>0</v>
      </c>
      <c r="AP1032" s="407">
        <f t="shared" ref="AP1032" si="3071">AP1031</f>
        <v>0</v>
      </c>
      <c r="AQ1032" s="407">
        <f t="shared" ref="AQ1032" si="3072">AQ1031</f>
        <v>0</v>
      </c>
      <c r="AR1032" s="407">
        <f t="shared" ref="AR1032" si="3073">AR1031</f>
        <v>0</v>
      </c>
      <c r="AS1032" s="303"/>
    </row>
    <row r="1033" spans="1:46" ht="15"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customHeight="1" outlineLevel="1">
      <c r="A1034" s="521"/>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customHeight="1" outlineLevel="1">
      <c r="A1035" s="521">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customHeight="1" outlineLevel="1">
      <c r="A1036" s="521"/>
      <c r="B1036" s="291" t="s">
        <v>345</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74">AF1035</f>
        <v>0</v>
      </c>
      <c r="AG1036" s="407">
        <f t="shared" ref="AG1036" si="3075">AG1035</f>
        <v>0</v>
      </c>
      <c r="AH1036" s="407">
        <f t="shared" ref="AH1036" si="3076">AH1035</f>
        <v>0</v>
      </c>
      <c r="AI1036" s="407">
        <f t="shared" ref="AI1036" si="3077">AI1035</f>
        <v>0</v>
      </c>
      <c r="AJ1036" s="407">
        <f t="shared" ref="AJ1036" si="3078">AJ1035</f>
        <v>0</v>
      </c>
      <c r="AK1036" s="407">
        <f t="shared" ref="AK1036" si="3079">AK1035</f>
        <v>0</v>
      </c>
      <c r="AL1036" s="407">
        <f t="shared" ref="AL1036" si="3080">AL1035</f>
        <v>0</v>
      </c>
      <c r="AM1036" s="407">
        <f t="shared" ref="AM1036" si="3081">AM1035</f>
        <v>0</v>
      </c>
      <c r="AN1036" s="407">
        <f t="shared" ref="AN1036" si="3082">AN1035</f>
        <v>0</v>
      </c>
      <c r="AO1036" s="407">
        <f t="shared" ref="AO1036" si="3083">AO1035</f>
        <v>0</v>
      </c>
      <c r="AP1036" s="407">
        <f t="shared" ref="AP1036" si="3084">AP1035</f>
        <v>0</v>
      </c>
      <c r="AQ1036" s="407">
        <f t="shared" ref="AQ1036" si="3085">AQ1035</f>
        <v>0</v>
      </c>
      <c r="AR1036" s="407">
        <f t="shared" ref="AR1036" si="3086">AR1035</f>
        <v>0</v>
      </c>
      <c r="AS1036" s="294"/>
    </row>
    <row r="1037" spans="1:46" ht="15" customHeight="1" outlineLevel="1">
      <c r="A1037" s="521"/>
      <c r="B1037" s="312"/>
      <c r="C1037" s="302"/>
      <c r="D1037" s="288"/>
      <c r="E1037" s="288"/>
      <c r="F1037" s="288"/>
      <c r="G1037" s="288"/>
      <c r="H1037" s="288"/>
      <c r="I1037" s="288"/>
      <c r="J1037" s="288"/>
      <c r="K1037" s="288"/>
      <c r="L1037" s="288"/>
      <c r="M1037" s="288"/>
      <c r="N1037" s="288"/>
      <c r="O1037" s="288"/>
      <c r="P1037" s="288"/>
      <c r="Q1037" s="464"/>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6"/>
    </row>
    <row r="1038" spans="1:46" s="306" customFormat="1" ht="15.75" outlineLevel="1">
      <c r="A1038" s="521"/>
      <c r="B1038" s="285" t="s">
        <v>487</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6"/>
      <c r="AT1038" s="617"/>
    </row>
    <row r="1039" spans="1:46" outlineLevel="1">
      <c r="A1039" s="521">
        <v>15</v>
      </c>
      <c r="B1039" s="291" t="s">
        <v>492</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8">
        <f>SUM(AE1039:AR1039)</f>
        <v>0</v>
      </c>
      <c r="AT1039" s="616"/>
    </row>
    <row r="1040" spans="1:46" outlineLevel="1">
      <c r="A1040" s="521"/>
      <c r="B1040" s="291" t="s">
        <v>345</v>
      </c>
      <c r="C1040" s="288" t="s">
        <v>163</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87">AG1039</f>
        <v>0</v>
      </c>
      <c r="AH1040" s="407">
        <f t="shared" si="3087"/>
        <v>0</v>
      </c>
      <c r="AI1040" s="407">
        <f t="shared" si="3087"/>
        <v>0</v>
      </c>
      <c r="AJ1040" s="407">
        <f>AJ1039</f>
        <v>0</v>
      </c>
      <c r="AK1040" s="407">
        <f t="shared" si="3087"/>
        <v>0</v>
      </c>
      <c r="AL1040" s="407">
        <f t="shared" si="3087"/>
        <v>0</v>
      </c>
      <c r="AM1040" s="407">
        <f t="shared" si="3087"/>
        <v>0</v>
      </c>
      <c r="AN1040" s="407">
        <f t="shared" si="3087"/>
        <v>0</v>
      </c>
      <c r="AO1040" s="407">
        <f t="shared" si="3087"/>
        <v>0</v>
      </c>
      <c r="AP1040" s="407">
        <f t="shared" si="3087"/>
        <v>0</v>
      </c>
      <c r="AQ1040" s="407">
        <f t="shared" si="3087"/>
        <v>0</v>
      </c>
      <c r="AR1040" s="407">
        <f t="shared" si="3087"/>
        <v>0</v>
      </c>
      <c r="AS1040" s="294"/>
    </row>
    <row r="1041" spans="1:45" outlineLevel="1">
      <c r="A1041" s="521"/>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outlineLevel="1">
      <c r="A1042" s="521">
        <v>16</v>
      </c>
      <c r="B1042" s="321" t="s">
        <v>488</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outlineLevel="1">
      <c r="A1043" s="521"/>
      <c r="B1043" s="291" t="s">
        <v>345</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88">AF1042</f>
        <v>0</v>
      </c>
      <c r="AG1043" s="407">
        <f t="shared" si="3088"/>
        <v>0</v>
      </c>
      <c r="AH1043" s="407">
        <f t="shared" si="3088"/>
        <v>0</v>
      </c>
      <c r="AI1043" s="407">
        <f t="shared" si="3088"/>
        <v>0</v>
      </c>
      <c r="AJ1043" s="407">
        <f t="shared" si="3088"/>
        <v>0</v>
      </c>
      <c r="AK1043" s="407">
        <f t="shared" si="3088"/>
        <v>0</v>
      </c>
      <c r="AL1043" s="407">
        <f t="shared" si="3088"/>
        <v>0</v>
      </c>
      <c r="AM1043" s="407">
        <f t="shared" si="3088"/>
        <v>0</v>
      </c>
      <c r="AN1043" s="407">
        <f t="shared" si="3088"/>
        <v>0</v>
      </c>
      <c r="AO1043" s="407">
        <f t="shared" si="3088"/>
        <v>0</v>
      </c>
      <c r="AP1043" s="407">
        <f t="shared" si="3088"/>
        <v>0</v>
      </c>
      <c r="AQ1043" s="407">
        <f t="shared" si="3088"/>
        <v>0</v>
      </c>
      <c r="AR1043" s="407">
        <f>AR1042</f>
        <v>0</v>
      </c>
      <c r="AS1043" s="294"/>
    </row>
    <row r="1044" spans="1:45" s="280" customFormat="1" outlineLevel="1">
      <c r="A1044" s="521"/>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75" outlineLevel="1">
      <c r="A1045" s="521"/>
      <c r="B1045" s="508" t="s">
        <v>493</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outlineLevel="1">
      <c r="A1046" s="521">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outlineLevel="1">
      <c r="A1047" s="521"/>
      <c r="B1047" s="291" t="s">
        <v>345</v>
      </c>
      <c r="C1047" s="288" t="s">
        <v>163</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89">AF1046</f>
        <v>0</v>
      </c>
      <c r="AG1047" s="407">
        <f t="shared" si="3089"/>
        <v>0</v>
      </c>
      <c r="AH1047" s="407">
        <f t="shared" si="3089"/>
        <v>0</v>
      </c>
      <c r="AI1047" s="407">
        <f t="shared" si="3089"/>
        <v>0</v>
      </c>
      <c r="AJ1047" s="407">
        <f t="shared" si="3089"/>
        <v>0</v>
      </c>
      <c r="AK1047" s="407">
        <f t="shared" si="3089"/>
        <v>0</v>
      </c>
      <c r="AL1047" s="407">
        <f t="shared" si="3089"/>
        <v>0</v>
      </c>
      <c r="AM1047" s="407">
        <f t="shared" si="3089"/>
        <v>0</v>
      </c>
      <c r="AN1047" s="407">
        <f t="shared" si="3089"/>
        <v>0</v>
      </c>
      <c r="AO1047" s="407">
        <f t="shared" si="3089"/>
        <v>0</v>
      </c>
      <c r="AP1047" s="407">
        <f t="shared" si="3089"/>
        <v>0</v>
      </c>
      <c r="AQ1047" s="407">
        <f t="shared" si="3089"/>
        <v>0</v>
      </c>
      <c r="AR1047" s="407">
        <f t="shared" si="3089"/>
        <v>0</v>
      </c>
      <c r="AS1047" s="303"/>
    </row>
    <row r="1048" spans="1:45" outlineLevel="1">
      <c r="A1048" s="521"/>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outlineLevel="1">
      <c r="A1049" s="521">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outlineLevel="1">
      <c r="A1050" s="521"/>
      <c r="B1050" s="291" t="s">
        <v>345</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90">AF1049</f>
        <v>0</v>
      </c>
      <c r="AG1050" s="407">
        <f t="shared" si="3090"/>
        <v>0</v>
      </c>
      <c r="AH1050" s="407">
        <f t="shared" si="3090"/>
        <v>0</v>
      </c>
      <c r="AI1050" s="407">
        <f t="shared" si="3090"/>
        <v>0</v>
      </c>
      <c r="AJ1050" s="407">
        <f t="shared" si="3090"/>
        <v>0</v>
      </c>
      <c r="AK1050" s="407">
        <f t="shared" si="3090"/>
        <v>0</v>
      </c>
      <c r="AL1050" s="407">
        <f t="shared" si="3090"/>
        <v>0</v>
      </c>
      <c r="AM1050" s="407">
        <f t="shared" si="3090"/>
        <v>0</v>
      </c>
      <c r="AN1050" s="407">
        <f t="shared" si="3090"/>
        <v>0</v>
      </c>
      <c r="AO1050" s="407">
        <f t="shared" si="3090"/>
        <v>0</v>
      </c>
      <c r="AP1050" s="407">
        <f t="shared" si="3090"/>
        <v>0</v>
      </c>
      <c r="AQ1050" s="407">
        <f t="shared" si="3090"/>
        <v>0</v>
      </c>
      <c r="AR1050" s="407">
        <f t="shared" si="3090"/>
        <v>0</v>
      </c>
      <c r="AS1050" s="303"/>
    </row>
    <row r="1051" spans="1:45" outlineLevel="1">
      <c r="A1051" s="521"/>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outlineLevel="1">
      <c r="A1052" s="521">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outlineLevel="1">
      <c r="A1053" s="521"/>
      <c r="B1053" s="291" t="s">
        <v>345</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91">AF1052</f>
        <v>0</v>
      </c>
      <c r="AG1053" s="407">
        <f t="shared" si="3091"/>
        <v>0</v>
      </c>
      <c r="AH1053" s="407">
        <f t="shared" si="3091"/>
        <v>0</v>
      </c>
      <c r="AI1053" s="407">
        <f t="shared" si="3091"/>
        <v>0</v>
      </c>
      <c r="AJ1053" s="407">
        <f t="shared" si="3091"/>
        <v>0</v>
      </c>
      <c r="AK1053" s="407">
        <f t="shared" si="3091"/>
        <v>0</v>
      </c>
      <c r="AL1053" s="407">
        <f t="shared" si="3091"/>
        <v>0</v>
      </c>
      <c r="AM1053" s="407">
        <f t="shared" si="3091"/>
        <v>0</v>
      </c>
      <c r="AN1053" s="407">
        <f t="shared" si="3091"/>
        <v>0</v>
      </c>
      <c r="AO1053" s="407">
        <f t="shared" si="3091"/>
        <v>0</v>
      </c>
      <c r="AP1053" s="407">
        <f t="shared" si="3091"/>
        <v>0</v>
      </c>
      <c r="AQ1053" s="407">
        <f t="shared" si="3091"/>
        <v>0</v>
      </c>
      <c r="AR1053" s="407">
        <f t="shared" si="3091"/>
        <v>0</v>
      </c>
      <c r="AS1053" s="294"/>
    </row>
    <row r="1054" spans="1:45"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outlineLevel="1">
      <c r="A1055" s="521">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outlineLevel="1">
      <c r="A1056" s="521"/>
      <c r="B1056" s="291" t="s">
        <v>345</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92">AE1055</f>
        <v>0</v>
      </c>
      <c r="AF1056" s="407">
        <f t="shared" si="3092"/>
        <v>0</v>
      </c>
      <c r="AG1056" s="407">
        <f t="shared" si="3092"/>
        <v>0</v>
      </c>
      <c r="AH1056" s="407">
        <f t="shared" si="3092"/>
        <v>0</v>
      </c>
      <c r="AI1056" s="407">
        <f t="shared" si="3092"/>
        <v>0</v>
      </c>
      <c r="AJ1056" s="407">
        <f t="shared" si="3092"/>
        <v>0</v>
      </c>
      <c r="AK1056" s="407">
        <f t="shared" si="3092"/>
        <v>0</v>
      </c>
      <c r="AL1056" s="407">
        <f t="shared" si="3092"/>
        <v>0</v>
      </c>
      <c r="AM1056" s="407">
        <f t="shared" si="3092"/>
        <v>0</v>
      </c>
      <c r="AN1056" s="407">
        <f t="shared" si="3092"/>
        <v>0</v>
      </c>
      <c r="AO1056" s="407">
        <f t="shared" si="3092"/>
        <v>0</v>
      </c>
      <c r="AP1056" s="407">
        <f t="shared" si="3092"/>
        <v>0</v>
      </c>
      <c r="AQ1056" s="407">
        <f t="shared" si="3092"/>
        <v>0</v>
      </c>
      <c r="AR1056" s="407">
        <f t="shared" si="3092"/>
        <v>0</v>
      </c>
      <c r="AS1056" s="303"/>
    </row>
    <row r="1057" spans="1:45" ht="15.75" outlineLevel="1">
      <c r="A1057" s="521"/>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75" outlineLevel="1">
      <c r="A1058" s="521"/>
      <c r="B1058" s="507" t="s">
        <v>500</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75" outlineLevel="1">
      <c r="A1059" s="521"/>
      <c r="B1059" s="493" t="s">
        <v>496</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customHeight="1" outlineLevel="1">
      <c r="A1060" s="521">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customHeight="1" outlineLevel="1">
      <c r="A1061" s="521"/>
      <c r="B1061" s="291" t="s">
        <v>345</v>
      </c>
      <c r="C1061" s="288" t="s">
        <v>163</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93">AF1060</f>
        <v>0</v>
      </c>
      <c r="AG1061" s="407">
        <f t="shared" ref="AG1061" si="3094">AG1060</f>
        <v>0</v>
      </c>
      <c r="AH1061" s="407">
        <f t="shared" ref="AH1061" si="3095">AH1060</f>
        <v>0</v>
      </c>
      <c r="AI1061" s="407">
        <f t="shared" ref="AI1061" si="3096">AI1060</f>
        <v>0</v>
      </c>
      <c r="AJ1061" s="407">
        <f t="shared" ref="AJ1061" si="3097">AJ1060</f>
        <v>0</v>
      </c>
      <c r="AK1061" s="407">
        <f t="shared" ref="AK1061" si="3098">AK1060</f>
        <v>0</v>
      </c>
      <c r="AL1061" s="407">
        <f t="shared" ref="AL1061" si="3099">AL1060</f>
        <v>0</v>
      </c>
      <c r="AM1061" s="407">
        <f t="shared" ref="AM1061" si="3100">AM1060</f>
        <v>0</v>
      </c>
      <c r="AN1061" s="407">
        <f t="shared" ref="AN1061" si="3101">AN1060</f>
        <v>0</v>
      </c>
      <c r="AO1061" s="407">
        <f t="shared" ref="AO1061" si="3102">AO1060</f>
        <v>0</v>
      </c>
      <c r="AP1061" s="407">
        <f t="shared" ref="AP1061" si="3103">AP1060</f>
        <v>0</v>
      </c>
      <c r="AQ1061" s="407">
        <f t="shared" ref="AQ1061" si="3104">AQ1060</f>
        <v>0</v>
      </c>
      <c r="AR1061" s="407">
        <f t="shared" ref="AR1061" si="3105">AR1060</f>
        <v>0</v>
      </c>
      <c r="AS1061" s="303"/>
    </row>
    <row r="1062" spans="1:45" ht="15" customHeight="1" outlineLevel="1">
      <c r="A1062" s="521"/>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customHeight="1" outlineLevel="1">
      <c r="A1063" s="521">
        <v>22</v>
      </c>
      <c r="B1063" s="424" t="s">
        <v>114</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customHeight="1" outlineLevel="1">
      <c r="A1064" s="521"/>
      <c r="B1064" s="291" t="s">
        <v>345</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106">AF1063</f>
        <v>0</v>
      </c>
      <c r="AG1064" s="407">
        <f t="shared" ref="AG1064" si="3107">AG1063</f>
        <v>0</v>
      </c>
      <c r="AH1064" s="407">
        <f t="shared" ref="AH1064" si="3108">AH1063</f>
        <v>0</v>
      </c>
      <c r="AI1064" s="407">
        <f t="shared" ref="AI1064" si="3109">AI1063</f>
        <v>0</v>
      </c>
      <c r="AJ1064" s="407">
        <f t="shared" ref="AJ1064" si="3110">AJ1063</f>
        <v>0</v>
      </c>
      <c r="AK1064" s="407">
        <f t="shared" ref="AK1064" si="3111">AK1063</f>
        <v>0</v>
      </c>
      <c r="AL1064" s="407">
        <f t="shared" ref="AL1064" si="3112">AL1063</f>
        <v>0</v>
      </c>
      <c r="AM1064" s="407">
        <f t="shared" ref="AM1064" si="3113">AM1063</f>
        <v>0</v>
      </c>
      <c r="AN1064" s="407">
        <f t="shared" ref="AN1064" si="3114">AN1063</f>
        <v>0</v>
      </c>
      <c r="AO1064" s="407">
        <f t="shared" ref="AO1064" si="3115">AO1063</f>
        <v>0</v>
      </c>
      <c r="AP1064" s="407">
        <f t="shared" ref="AP1064" si="3116">AP1063</f>
        <v>0</v>
      </c>
      <c r="AQ1064" s="407">
        <f t="shared" ref="AQ1064" si="3117">AQ1063</f>
        <v>0</v>
      </c>
      <c r="AR1064" s="407">
        <f t="shared" ref="AR1064" si="3118">AR1063</f>
        <v>0</v>
      </c>
      <c r="AS1064" s="303"/>
    </row>
    <row r="1065" spans="1:45" ht="15"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customHeight="1" outlineLevel="1">
      <c r="A1066" s="521">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customHeight="1" outlineLevel="1">
      <c r="A1067" s="521"/>
      <c r="B1067" s="291" t="s">
        <v>345</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119">AF1066</f>
        <v>0</v>
      </c>
      <c r="AG1067" s="407">
        <f t="shared" ref="AG1067" si="3120">AG1066</f>
        <v>0</v>
      </c>
      <c r="AH1067" s="407">
        <f t="shared" ref="AH1067" si="3121">AH1066</f>
        <v>0</v>
      </c>
      <c r="AI1067" s="407">
        <f t="shared" ref="AI1067" si="3122">AI1066</f>
        <v>0</v>
      </c>
      <c r="AJ1067" s="407">
        <f t="shared" ref="AJ1067" si="3123">AJ1066</f>
        <v>0</v>
      </c>
      <c r="AK1067" s="407">
        <f t="shared" ref="AK1067" si="3124">AK1066</f>
        <v>0</v>
      </c>
      <c r="AL1067" s="407">
        <f t="shared" ref="AL1067" si="3125">AL1066</f>
        <v>0</v>
      </c>
      <c r="AM1067" s="407">
        <f t="shared" ref="AM1067" si="3126">AM1066</f>
        <v>0</v>
      </c>
      <c r="AN1067" s="407">
        <f t="shared" ref="AN1067" si="3127">AN1066</f>
        <v>0</v>
      </c>
      <c r="AO1067" s="407">
        <f t="shared" ref="AO1067" si="3128">AO1066</f>
        <v>0</v>
      </c>
      <c r="AP1067" s="407">
        <f t="shared" ref="AP1067" si="3129">AP1066</f>
        <v>0</v>
      </c>
      <c r="AQ1067" s="407">
        <f t="shared" ref="AQ1067" si="3130">AQ1066</f>
        <v>0</v>
      </c>
      <c r="AR1067" s="407">
        <f t="shared" ref="AR1067" si="3131">AR1066</f>
        <v>0</v>
      </c>
      <c r="AS1067" s="303"/>
    </row>
    <row r="1068" spans="1:45" ht="15" customHeight="1" outlineLevel="1">
      <c r="A1068" s="521"/>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customHeight="1" outlineLevel="1">
      <c r="A1069" s="521">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customHeight="1" outlineLevel="1">
      <c r="A1070" s="521"/>
      <c r="B1070" s="291" t="s">
        <v>345</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32">AF1069</f>
        <v>0</v>
      </c>
      <c r="AG1070" s="407">
        <f t="shared" ref="AG1070" si="3133">AG1069</f>
        <v>0</v>
      </c>
      <c r="AH1070" s="407">
        <f t="shared" ref="AH1070" si="3134">AH1069</f>
        <v>0</v>
      </c>
      <c r="AI1070" s="407">
        <f t="shared" ref="AI1070" si="3135">AI1069</f>
        <v>0</v>
      </c>
      <c r="AJ1070" s="407">
        <f t="shared" ref="AJ1070" si="3136">AJ1069</f>
        <v>0</v>
      </c>
      <c r="AK1070" s="407">
        <f t="shared" ref="AK1070" si="3137">AK1069</f>
        <v>0</v>
      </c>
      <c r="AL1070" s="407">
        <f t="shared" ref="AL1070" si="3138">AL1069</f>
        <v>0</v>
      </c>
      <c r="AM1070" s="407">
        <f t="shared" ref="AM1070" si="3139">AM1069</f>
        <v>0</v>
      </c>
      <c r="AN1070" s="407">
        <f t="shared" ref="AN1070" si="3140">AN1069</f>
        <v>0</v>
      </c>
      <c r="AO1070" s="407">
        <f t="shared" ref="AO1070" si="3141">AO1069</f>
        <v>0</v>
      </c>
      <c r="AP1070" s="407">
        <f t="shared" ref="AP1070" si="3142">AP1069</f>
        <v>0</v>
      </c>
      <c r="AQ1070" s="407">
        <f t="shared" ref="AQ1070" si="3143">AQ1069</f>
        <v>0</v>
      </c>
      <c r="AR1070" s="407">
        <f t="shared" ref="AR1070" si="3144">AR1069</f>
        <v>0</v>
      </c>
      <c r="AS1070" s="303"/>
    </row>
    <row r="1071" spans="1:45" ht="15" customHeight="1" outlineLevel="1">
      <c r="A1071" s="521"/>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customHeight="1" outlineLevel="1">
      <c r="A1072" s="521"/>
      <c r="B1072" s="285" t="s">
        <v>497</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customHeight="1" outlineLevel="1">
      <c r="A1073" s="521">
        <v>25</v>
      </c>
      <c r="B1073" s="424" t="s">
        <v>117</v>
      </c>
      <c r="C1073" s="288" t="s">
        <v>25</v>
      </c>
      <c r="D1073" s="292"/>
      <c r="E1073" s="292"/>
      <c r="F1073" s="292"/>
      <c r="G1073" s="292"/>
      <c r="H1073" s="292"/>
      <c r="I1073" s="292"/>
      <c r="J1073" s="292"/>
      <c r="K1073" s="292"/>
      <c r="L1073" s="292"/>
      <c r="M1073" s="292"/>
      <c r="N1073" s="292"/>
      <c r="O1073" s="292"/>
      <c r="P1073" s="292"/>
      <c r="Q1073" s="292">
        <v>12</v>
      </c>
      <c r="R1073" s="292"/>
      <c r="S1073" s="292"/>
      <c r="T1073" s="292"/>
      <c r="U1073" s="292"/>
      <c r="V1073" s="292"/>
      <c r="W1073" s="292"/>
      <c r="X1073" s="292"/>
      <c r="Y1073" s="292"/>
      <c r="Z1073" s="292"/>
      <c r="AA1073" s="292"/>
      <c r="AB1073" s="292"/>
      <c r="AC1073" s="292"/>
      <c r="AD1073" s="292"/>
      <c r="AE1073" s="422"/>
      <c r="AF1073" s="411"/>
      <c r="AG1073" s="411"/>
      <c r="AH1073" s="411"/>
      <c r="AI1073" s="411"/>
      <c r="AJ1073" s="411"/>
      <c r="AK1073" s="411"/>
      <c r="AL1073" s="411"/>
      <c r="AM1073" s="411"/>
      <c r="AN1073" s="411"/>
      <c r="AO1073" s="411"/>
      <c r="AP1073" s="411"/>
      <c r="AQ1073" s="411"/>
      <c r="AR1073" s="411"/>
      <c r="AS1073" s="293">
        <f>SUM(AE1073:AR1073)</f>
        <v>0</v>
      </c>
    </row>
    <row r="1074" spans="1:45" ht="15" customHeight="1" outlineLevel="1">
      <c r="A1074" s="521"/>
      <c r="B1074" s="291" t="s">
        <v>345</v>
      </c>
      <c r="C1074" s="288" t="s">
        <v>163</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145">AF1073</f>
        <v>0</v>
      </c>
      <c r="AG1074" s="407">
        <f t="shared" ref="AG1074" si="3146">AG1073</f>
        <v>0</v>
      </c>
      <c r="AH1074" s="407">
        <f t="shared" ref="AH1074" si="3147">AH1073</f>
        <v>0</v>
      </c>
      <c r="AI1074" s="407">
        <f t="shared" ref="AI1074" si="3148">AI1073</f>
        <v>0</v>
      </c>
      <c r="AJ1074" s="407">
        <f t="shared" ref="AJ1074" si="3149">AJ1073</f>
        <v>0</v>
      </c>
      <c r="AK1074" s="407">
        <f t="shared" ref="AK1074" si="3150">AK1073</f>
        <v>0</v>
      </c>
      <c r="AL1074" s="407">
        <f t="shared" ref="AL1074" si="3151">AL1073</f>
        <v>0</v>
      </c>
      <c r="AM1074" s="407">
        <f t="shared" ref="AM1074" si="3152">AM1073</f>
        <v>0</v>
      </c>
      <c r="AN1074" s="407">
        <f t="shared" ref="AN1074" si="3153">AN1073</f>
        <v>0</v>
      </c>
      <c r="AO1074" s="407">
        <f t="shared" ref="AO1074" si="3154">AO1073</f>
        <v>0</v>
      </c>
      <c r="AP1074" s="407">
        <f t="shared" ref="AP1074" si="3155">AP1073</f>
        <v>0</v>
      </c>
      <c r="AQ1074" s="407">
        <f t="shared" ref="AQ1074" si="3156">AQ1073</f>
        <v>0</v>
      </c>
      <c r="AR1074" s="407">
        <f t="shared" ref="AR1074" si="3157">AR1073</f>
        <v>0</v>
      </c>
      <c r="AS1074" s="303"/>
    </row>
    <row r="1075" spans="1:45" ht="15" customHeight="1" outlineLevel="1">
      <c r="A1075" s="521"/>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customHeight="1" outlineLevel="1">
      <c r="A1076" s="521">
        <v>26</v>
      </c>
      <c r="B1076" s="424" t="s">
        <v>118</v>
      </c>
      <c r="C1076" s="288" t="s">
        <v>25</v>
      </c>
      <c r="D1076" s="292"/>
      <c r="E1076" s="292"/>
      <c r="F1076" s="292"/>
      <c r="G1076" s="292"/>
      <c r="H1076" s="292"/>
      <c r="I1076" s="292"/>
      <c r="J1076" s="292"/>
      <c r="K1076" s="292"/>
      <c r="L1076" s="292"/>
      <c r="M1076" s="292"/>
      <c r="N1076" s="292"/>
      <c r="O1076" s="292"/>
      <c r="P1076" s="292"/>
      <c r="Q1076" s="292">
        <v>12</v>
      </c>
      <c r="R1076" s="292"/>
      <c r="S1076" s="292"/>
      <c r="T1076" s="292"/>
      <c r="U1076" s="292"/>
      <c r="V1076" s="292"/>
      <c r="W1076" s="292"/>
      <c r="X1076" s="292"/>
      <c r="Y1076" s="292"/>
      <c r="Z1076" s="292"/>
      <c r="AA1076" s="292"/>
      <c r="AB1076" s="292"/>
      <c r="AC1076" s="292"/>
      <c r="AD1076" s="292"/>
      <c r="AE1076" s="422"/>
      <c r="AF1076" s="411"/>
      <c r="AG1076" s="411"/>
      <c r="AH1076" s="411"/>
      <c r="AI1076" s="411"/>
      <c r="AJ1076" s="411"/>
      <c r="AK1076" s="411"/>
      <c r="AL1076" s="411"/>
      <c r="AM1076" s="411"/>
      <c r="AN1076" s="411"/>
      <c r="AO1076" s="411"/>
      <c r="AP1076" s="411"/>
      <c r="AQ1076" s="411"/>
      <c r="AR1076" s="411"/>
      <c r="AS1076" s="293">
        <f>SUM(AE1076:AR1076)</f>
        <v>0</v>
      </c>
    </row>
    <row r="1077" spans="1:45" ht="15" customHeight="1" outlineLevel="1">
      <c r="A1077" s="521"/>
      <c r="B1077" s="291" t="s">
        <v>345</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58">AF1076</f>
        <v>0</v>
      </c>
      <c r="AG1077" s="407">
        <f t="shared" ref="AG1077" si="3159">AG1076</f>
        <v>0</v>
      </c>
      <c r="AH1077" s="407">
        <f t="shared" ref="AH1077" si="3160">AH1076</f>
        <v>0</v>
      </c>
      <c r="AI1077" s="407">
        <f t="shared" ref="AI1077" si="3161">AI1076</f>
        <v>0</v>
      </c>
      <c r="AJ1077" s="407">
        <f t="shared" ref="AJ1077" si="3162">AJ1076</f>
        <v>0</v>
      </c>
      <c r="AK1077" s="407">
        <f t="shared" ref="AK1077" si="3163">AK1076</f>
        <v>0</v>
      </c>
      <c r="AL1077" s="407">
        <f t="shared" ref="AL1077" si="3164">AL1076</f>
        <v>0</v>
      </c>
      <c r="AM1077" s="407">
        <f t="shared" ref="AM1077" si="3165">AM1076</f>
        <v>0</v>
      </c>
      <c r="AN1077" s="407">
        <f t="shared" ref="AN1077" si="3166">AN1076</f>
        <v>0</v>
      </c>
      <c r="AO1077" s="407">
        <f t="shared" ref="AO1077" si="3167">AO1076</f>
        <v>0</v>
      </c>
      <c r="AP1077" s="407">
        <f t="shared" ref="AP1077" si="3168">AP1076</f>
        <v>0</v>
      </c>
      <c r="AQ1077" s="407">
        <f t="shared" ref="AQ1077" si="3169">AQ1076</f>
        <v>0</v>
      </c>
      <c r="AR1077" s="407">
        <f t="shared" ref="AR1077" si="3170">AR1076</f>
        <v>0</v>
      </c>
      <c r="AS1077" s="303"/>
    </row>
    <row r="1078" spans="1:45" ht="15"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customHeight="1" outlineLevel="1">
      <c r="A1079" s="521">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customHeight="1" outlineLevel="1">
      <c r="A1080" s="521"/>
      <c r="B1080" s="291" t="s">
        <v>345</v>
      </c>
      <c r="C1080" s="288" t="s">
        <v>163</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71">AF1079</f>
        <v>0</v>
      </c>
      <c r="AG1080" s="407">
        <f t="shared" ref="AG1080" si="3172">AG1079</f>
        <v>0</v>
      </c>
      <c r="AH1080" s="407">
        <f t="shared" ref="AH1080" si="3173">AH1079</f>
        <v>0</v>
      </c>
      <c r="AI1080" s="407">
        <f t="shared" ref="AI1080" si="3174">AI1079</f>
        <v>0</v>
      </c>
      <c r="AJ1080" s="407">
        <f t="shared" ref="AJ1080" si="3175">AJ1079</f>
        <v>0</v>
      </c>
      <c r="AK1080" s="407">
        <f t="shared" ref="AK1080" si="3176">AK1079</f>
        <v>0</v>
      </c>
      <c r="AL1080" s="407">
        <f t="shared" ref="AL1080" si="3177">AL1079</f>
        <v>0</v>
      </c>
      <c r="AM1080" s="407">
        <f t="shared" ref="AM1080" si="3178">AM1079</f>
        <v>0</v>
      </c>
      <c r="AN1080" s="407">
        <f t="shared" ref="AN1080" si="3179">AN1079</f>
        <v>0</v>
      </c>
      <c r="AO1080" s="407">
        <f t="shared" ref="AO1080" si="3180">AO1079</f>
        <v>0</v>
      </c>
      <c r="AP1080" s="407">
        <f t="shared" ref="AP1080" si="3181">AP1079</f>
        <v>0</v>
      </c>
      <c r="AQ1080" s="407">
        <f t="shared" ref="AQ1080" si="3182">AQ1079</f>
        <v>0</v>
      </c>
      <c r="AR1080" s="407">
        <f t="shared" ref="AR1080" si="3183">AR1079</f>
        <v>0</v>
      </c>
      <c r="AS1080" s="303"/>
    </row>
    <row r="1081" spans="1:45" ht="15"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customHeight="1" outlineLevel="1">
      <c r="A1082" s="521">
        <v>28</v>
      </c>
      <c r="B1082" s="424" t="s">
        <v>120</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customHeight="1" outlineLevel="1">
      <c r="A1083" s="521"/>
      <c r="B1083" s="291" t="s">
        <v>345</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84">AG1082</f>
        <v>0</v>
      </c>
      <c r="AH1083" s="407">
        <f t="shared" ref="AH1083" si="3185">AH1082</f>
        <v>0</v>
      </c>
      <c r="AI1083" s="407">
        <f t="shared" ref="AI1083" si="3186">AI1082</f>
        <v>0</v>
      </c>
      <c r="AJ1083" s="407">
        <f t="shared" ref="AJ1083" si="3187">AJ1082</f>
        <v>0</v>
      </c>
      <c r="AK1083" s="407">
        <f>AK1082</f>
        <v>0</v>
      </c>
      <c r="AL1083" s="407">
        <f t="shared" ref="AL1083" si="3188">AL1082</f>
        <v>0</v>
      </c>
      <c r="AM1083" s="407">
        <f t="shared" ref="AM1083" si="3189">AM1082</f>
        <v>0</v>
      </c>
      <c r="AN1083" s="407">
        <f t="shared" ref="AN1083" si="3190">AN1082</f>
        <v>0</v>
      </c>
      <c r="AO1083" s="407">
        <f t="shared" ref="AO1083" si="3191">AO1082</f>
        <v>0</v>
      </c>
      <c r="AP1083" s="407">
        <f t="shared" ref="AP1083" si="3192">AP1082</f>
        <v>0</v>
      </c>
      <c r="AQ1083" s="407">
        <f t="shared" ref="AQ1083" si="3193">AQ1082</f>
        <v>0</v>
      </c>
      <c r="AR1083" s="407">
        <f t="shared" ref="AR1083" si="3194">AR1082</f>
        <v>0</v>
      </c>
      <c r="AS1083" s="303"/>
    </row>
    <row r="1084" spans="1:45" ht="15"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customHeight="1" outlineLevel="1">
      <c r="A1085" s="521">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customHeight="1" outlineLevel="1">
      <c r="A1086" s="521"/>
      <c r="B1086" s="291" t="s">
        <v>345</v>
      </c>
      <c r="C1086" s="288" t="s">
        <v>163</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95">AF1085</f>
        <v>0</v>
      </c>
      <c r="AG1086" s="407">
        <f t="shared" ref="AG1086" si="3196">AG1085</f>
        <v>0</v>
      </c>
      <c r="AH1086" s="407">
        <f t="shared" ref="AH1086" si="3197">AH1085</f>
        <v>0</v>
      </c>
      <c r="AI1086" s="407">
        <f t="shared" ref="AI1086" si="3198">AI1085</f>
        <v>0</v>
      </c>
      <c r="AJ1086" s="407">
        <f t="shared" ref="AJ1086" si="3199">AJ1085</f>
        <v>0</v>
      </c>
      <c r="AK1086" s="407">
        <f t="shared" ref="AK1086" si="3200">AK1085</f>
        <v>0</v>
      </c>
      <c r="AL1086" s="407">
        <f t="shared" ref="AL1086" si="3201">AL1085</f>
        <v>0</v>
      </c>
      <c r="AM1086" s="407">
        <f t="shared" ref="AM1086" si="3202">AM1085</f>
        <v>0</v>
      </c>
      <c r="AN1086" s="407">
        <f t="shared" ref="AN1086" si="3203">AN1085</f>
        <v>0</v>
      </c>
      <c r="AO1086" s="407">
        <f t="shared" ref="AO1086" si="3204">AO1085</f>
        <v>0</v>
      </c>
      <c r="AP1086" s="407">
        <f t="shared" ref="AP1086" si="3205">AP1085</f>
        <v>0</v>
      </c>
      <c r="AQ1086" s="407">
        <f t="shared" ref="AQ1086" si="3206">AQ1085</f>
        <v>0</v>
      </c>
      <c r="AR1086" s="407">
        <f t="shared" ref="AR1086" si="3207">AR1085</f>
        <v>0</v>
      </c>
      <c r="AS1086" s="303"/>
    </row>
    <row r="1087" spans="1:45" ht="15"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customHeight="1" outlineLevel="1">
      <c r="A1088" s="521">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customHeight="1" outlineLevel="1">
      <c r="A1089" s="521"/>
      <c r="B1089" s="291" t="s">
        <v>345</v>
      </c>
      <c r="C1089" s="288" t="s">
        <v>163</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208">AF1088</f>
        <v>0</v>
      </c>
      <c r="AG1089" s="407">
        <f t="shared" ref="AG1089" si="3209">AG1088</f>
        <v>0</v>
      </c>
      <c r="AH1089" s="407">
        <f t="shared" ref="AH1089" si="3210">AH1088</f>
        <v>0</v>
      </c>
      <c r="AI1089" s="407">
        <f t="shared" ref="AI1089" si="3211">AI1088</f>
        <v>0</v>
      </c>
      <c r="AJ1089" s="407">
        <f t="shared" ref="AJ1089" si="3212">AJ1088</f>
        <v>0</v>
      </c>
      <c r="AK1089" s="407">
        <f t="shared" ref="AK1089" si="3213">AK1088</f>
        <v>0</v>
      </c>
      <c r="AL1089" s="407">
        <f t="shared" ref="AL1089" si="3214">AL1088</f>
        <v>0</v>
      </c>
      <c r="AM1089" s="407">
        <f t="shared" ref="AM1089" si="3215">AM1088</f>
        <v>0</v>
      </c>
      <c r="AN1089" s="407">
        <f t="shared" ref="AN1089" si="3216">AN1088</f>
        <v>0</v>
      </c>
      <c r="AO1089" s="407">
        <f t="shared" ref="AO1089" si="3217">AO1088</f>
        <v>0</v>
      </c>
      <c r="AP1089" s="407">
        <f t="shared" ref="AP1089" si="3218">AP1088</f>
        <v>0</v>
      </c>
      <c r="AQ1089" s="407">
        <f t="shared" ref="AQ1089" si="3219">AQ1088</f>
        <v>0</v>
      </c>
      <c r="AR1089" s="407">
        <f t="shared" ref="AR1089" si="3220">AR1088</f>
        <v>0</v>
      </c>
      <c r="AS1089" s="303"/>
    </row>
    <row r="1090" spans="1:45" ht="15"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customHeight="1" outlineLevel="1">
      <c r="A1091" s="521">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customHeight="1" outlineLevel="1">
      <c r="A1092" s="521"/>
      <c r="B1092" s="291" t="s">
        <v>345</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221">AF1091</f>
        <v>0</v>
      </c>
      <c r="AG1092" s="407">
        <f t="shared" ref="AG1092" si="3222">AG1091</f>
        <v>0</v>
      </c>
      <c r="AH1092" s="407">
        <f t="shared" ref="AH1092" si="3223">AH1091</f>
        <v>0</v>
      </c>
      <c r="AI1092" s="407">
        <f t="shared" ref="AI1092" si="3224">AI1091</f>
        <v>0</v>
      </c>
      <c r="AJ1092" s="407">
        <f t="shared" ref="AJ1092" si="3225">AJ1091</f>
        <v>0</v>
      </c>
      <c r="AK1092" s="407">
        <f t="shared" ref="AK1092" si="3226">AK1091</f>
        <v>0</v>
      </c>
      <c r="AL1092" s="407">
        <f t="shared" ref="AL1092" si="3227">AL1091</f>
        <v>0</v>
      </c>
      <c r="AM1092" s="407">
        <f t="shared" ref="AM1092" si="3228">AM1091</f>
        <v>0</v>
      </c>
      <c r="AN1092" s="407">
        <f t="shared" ref="AN1092" si="3229">AN1091</f>
        <v>0</v>
      </c>
      <c r="AO1092" s="407">
        <f t="shared" ref="AO1092" si="3230">AO1091</f>
        <v>0</v>
      </c>
      <c r="AP1092" s="407">
        <f t="shared" ref="AP1092" si="3231">AP1091</f>
        <v>0</v>
      </c>
      <c r="AQ1092" s="407">
        <f t="shared" ref="AQ1092" si="3232">AQ1091</f>
        <v>0</v>
      </c>
      <c r="AR1092" s="407">
        <f t="shared" ref="AR1092" si="3233">AR1091</f>
        <v>0</v>
      </c>
      <c r="AS1092" s="303"/>
    </row>
    <row r="1093" spans="1:45" ht="15" customHeight="1" outlineLevel="1">
      <c r="A1093" s="521"/>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customHeight="1" outlineLevel="1">
      <c r="A1094" s="521">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customHeight="1" outlineLevel="1">
      <c r="A1095" s="521"/>
      <c r="B1095" s="291" t="s">
        <v>345</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34">AF1094</f>
        <v>0</v>
      </c>
      <c r="AG1095" s="407">
        <f t="shared" ref="AG1095" si="3235">AG1094</f>
        <v>0</v>
      </c>
      <c r="AH1095" s="407">
        <f t="shared" ref="AH1095" si="3236">AH1094</f>
        <v>0</v>
      </c>
      <c r="AI1095" s="407">
        <f t="shared" ref="AI1095" si="3237">AI1094</f>
        <v>0</v>
      </c>
      <c r="AJ1095" s="407">
        <f t="shared" ref="AJ1095" si="3238">AJ1094</f>
        <v>0</v>
      </c>
      <c r="AK1095" s="407">
        <f t="shared" ref="AK1095" si="3239">AK1094</f>
        <v>0</v>
      </c>
      <c r="AL1095" s="407">
        <f t="shared" ref="AL1095" si="3240">AL1094</f>
        <v>0</v>
      </c>
      <c r="AM1095" s="407">
        <f t="shared" ref="AM1095" si="3241">AM1094</f>
        <v>0</v>
      </c>
      <c r="AN1095" s="407">
        <f t="shared" ref="AN1095" si="3242">AN1094</f>
        <v>0</v>
      </c>
      <c r="AO1095" s="407">
        <f t="shared" ref="AO1095" si="3243">AO1094</f>
        <v>0</v>
      </c>
      <c r="AP1095" s="407">
        <f t="shared" ref="AP1095" si="3244">AP1094</f>
        <v>0</v>
      </c>
      <c r="AQ1095" s="407">
        <f t="shared" ref="AQ1095" si="3245">AQ1094</f>
        <v>0</v>
      </c>
      <c r="AR1095" s="407">
        <f t="shared" ref="AR1095" si="3246">AR1094</f>
        <v>0</v>
      </c>
      <c r="AS1095" s="303"/>
    </row>
    <row r="1096" spans="1:45" ht="15"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customHeight="1" outlineLevel="1">
      <c r="A1097" s="521"/>
      <c r="B1097" s="285" t="s">
        <v>498</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customHeight="1" outlineLevel="1">
      <c r="A1098" s="521">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customHeight="1" outlineLevel="1">
      <c r="A1099" s="521"/>
      <c r="B1099" s="291" t="s">
        <v>345</v>
      </c>
      <c r="C1099" s="288" t="s">
        <v>163</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47">AF1098</f>
        <v>0</v>
      </c>
      <c r="AG1099" s="407">
        <f t="shared" ref="AG1099" si="3248">AG1098</f>
        <v>0</v>
      </c>
      <c r="AH1099" s="407">
        <f t="shared" ref="AH1099" si="3249">AH1098</f>
        <v>0</v>
      </c>
      <c r="AI1099" s="407">
        <f t="shared" ref="AI1099" si="3250">AI1098</f>
        <v>0</v>
      </c>
      <c r="AJ1099" s="407">
        <f t="shared" ref="AJ1099" si="3251">AJ1098</f>
        <v>0</v>
      </c>
      <c r="AK1099" s="407">
        <f t="shared" ref="AK1099" si="3252">AK1098</f>
        <v>0</v>
      </c>
      <c r="AL1099" s="407">
        <f t="shared" ref="AL1099" si="3253">AL1098</f>
        <v>0</v>
      </c>
      <c r="AM1099" s="407">
        <f t="shared" ref="AM1099" si="3254">AM1098</f>
        <v>0</v>
      </c>
      <c r="AN1099" s="407">
        <f t="shared" ref="AN1099" si="3255">AN1098</f>
        <v>0</v>
      </c>
      <c r="AO1099" s="407">
        <f t="shared" ref="AO1099" si="3256">AO1098</f>
        <v>0</v>
      </c>
      <c r="AP1099" s="407">
        <f t="shared" ref="AP1099" si="3257">AP1098</f>
        <v>0</v>
      </c>
      <c r="AQ1099" s="407">
        <f t="shared" ref="AQ1099" si="3258">AQ1098</f>
        <v>0</v>
      </c>
      <c r="AR1099" s="407">
        <f t="shared" ref="AR1099" si="3259">AR1098</f>
        <v>0</v>
      </c>
      <c r="AS1099" s="303"/>
    </row>
    <row r="1100" spans="1:45" ht="15"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customHeight="1" outlineLevel="1">
      <c r="A1101" s="521">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customHeight="1" outlineLevel="1">
      <c r="A1102" s="521"/>
      <c r="B1102" s="291" t="s">
        <v>345</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60">AF1101</f>
        <v>0</v>
      </c>
      <c r="AG1102" s="407">
        <f t="shared" ref="AG1102" si="3261">AG1101</f>
        <v>0</v>
      </c>
      <c r="AH1102" s="407">
        <f t="shared" ref="AH1102" si="3262">AH1101</f>
        <v>0</v>
      </c>
      <c r="AI1102" s="407">
        <f t="shared" ref="AI1102" si="3263">AI1101</f>
        <v>0</v>
      </c>
      <c r="AJ1102" s="407">
        <f t="shared" ref="AJ1102" si="3264">AJ1101</f>
        <v>0</v>
      </c>
      <c r="AK1102" s="407">
        <f t="shared" ref="AK1102" si="3265">AK1101</f>
        <v>0</v>
      </c>
      <c r="AL1102" s="407">
        <f t="shared" ref="AL1102" si="3266">AL1101</f>
        <v>0</v>
      </c>
      <c r="AM1102" s="407">
        <f t="shared" ref="AM1102" si="3267">AM1101</f>
        <v>0</v>
      </c>
      <c r="AN1102" s="407">
        <f t="shared" ref="AN1102" si="3268">AN1101</f>
        <v>0</v>
      </c>
      <c r="AO1102" s="407">
        <f t="shared" ref="AO1102" si="3269">AO1101</f>
        <v>0</v>
      </c>
      <c r="AP1102" s="407">
        <f t="shared" ref="AP1102" si="3270">AP1101</f>
        <v>0</v>
      </c>
      <c r="AQ1102" s="407">
        <f t="shared" ref="AQ1102" si="3271">AQ1101</f>
        <v>0</v>
      </c>
      <c r="AR1102" s="407">
        <f t="shared" ref="AR1102" si="3272">AR1101</f>
        <v>0</v>
      </c>
      <c r="AS1102" s="303"/>
    </row>
    <row r="1103" spans="1:45" ht="15"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customHeight="1" outlineLevel="1">
      <c r="A1104" s="521">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customHeight="1" outlineLevel="1">
      <c r="A1105" s="521"/>
      <c r="B1105" s="291" t="s">
        <v>345</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73">AF1104</f>
        <v>0</v>
      </c>
      <c r="AG1105" s="407">
        <f t="shared" ref="AG1105" si="3274">AG1104</f>
        <v>0</v>
      </c>
      <c r="AH1105" s="407">
        <f t="shared" ref="AH1105" si="3275">AH1104</f>
        <v>0</v>
      </c>
      <c r="AI1105" s="407">
        <f t="shared" ref="AI1105" si="3276">AI1104</f>
        <v>0</v>
      </c>
      <c r="AJ1105" s="407">
        <f t="shared" ref="AJ1105" si="3277">AJ1104</f>
        <v>0</v>
      </c>
      <c r="AK1105" s="407">
        <f t="shared" ref="AK1105" si="3278">AK1104</f>
        <v>0</v>
      </c>
      <c r="AL1105" s="407">
        <f t="shared" ref="AL1105" si="3279">AL1104</f>
        <v>0</v>
      </c>
      <c r="AM1105" s="407">
        <f t="shared" ref="AM1105" si="3280">AM1104</f>
        <v>0</v>
      </c>
      <c r="AN1105" s="407">
        <f t="shared" ref="AN1105" si="3281">AN1104</f>
        <v>0</v>
      </c>
      <c r="AO1105" s="407">
        <f t="shared" ref="AO1105" si="3282">AO1104</f>
        <v>0</v>
      </c>
      <c r="AP1105" s="407">
        <f t="shared" ref="AP1105" si="3283">AP1104</f>
        <v>0</v>
      </c>
      <c r="AQ1105" s="407">
        <f t="shared" ref="AQ1105" si="3284">AQ1104</f>
        <v>0</v>
      </c>
      <c r="AR1105" s="407">
        <f t="shared" ref="AR1105" si="3285">AR1104</f>
        <v>0</v>
      </c>
      <c r="AS1105" s="303"/>
    </row>
    <row r="1106" spans="1:45" ht="15" customHeight="1" outlineLevel="1">
      <c r="A1106" s="521"/>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customHeight="1" outlineLevel="1">
      <c r="A1107" s="521"/>
      <c r="B1107" s="285" t="s">
        <v>499</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customHeight="1" outlineLevel="1">
      <c r="A1108" s="521">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customHeight="1" outlineLevel="1">
      <c r="A1109" s="521"/>
      <c r="B1109" s="291" t="s">
        <v>345</v>
      </c>
      <c r="C1109" s="288" t="s">
        <v>163</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86">AF1108</f>
        <v>0</v>
      </c>
      <c r="AG1109" s="407">
        <f t="shared" ref="AG1109" si="3287">AG1108</f>
        <v>0</v>
      </c>
      <c r="AH1109" s="407">
        <f t="shared" ref="AH1109" si="3288">AH1108</f>
        <v>0</v>
      </c>
      <c r="AI1109" s="407">
        <f t="shared" ref="AI1109" si="3289">AI1108</f>
        <v>0</v>
      </c>
      <c r="AJ1109" s="407">
        <f t="shared" ref="AJ1109" si="3290">AJ1108</f>
        <v>0</v>
      </c>
      <c r="AK1109" s="407">
        <f t="shared" ref="AK1109" si="3291">AK1108</f>
        <v>0</v>
      </c>
      <c r="AL1109" s="407">
        <f t="shared" ref="AL1109" si="3292">AL1108</f>
        <v>0</v>
      </c>
      <c r="AM1109" s="407">
        <f t="shared" ref="AM1109" si="3293">AM1108</f>
        <v>0</v>
      </c>
      <c r="AN1109" s="407">
        <f t="shared" ref="AN1109" si="3294">AN1108</f>
        <v>0</v>
      </c>
      <c r="AO1109" s="407">
        <f t="shared" ref="AO1109" si="3295">AO1108</f>
        <v>0</v>
      </c>
      <c r="AP1109" s="407">
        <f t="shared" ref="AP1109" si="3296">AP1108</f>
        <v>0</v>
      </c>
      <c r="AQ1109" s="407">
        <f t="shared" ref="AQ1109" si="3297">AQ1108</f>
        <v>0</v>
      </c>
      <c r="AR1109" s="407">
        <f t="shared" ref="AR1109" si="3298">AR1108</f>
        <v>0</v>
      </c>
      <c r="AS1109" s="303"/>
    </row>
    <row r="1110" spans="1:45" ht="15" customHeight="1" outlineLevel="1">
      <c r="A1110" s="521"/>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customHeight="1" outlineLevel="1">
      <c r="A1111" s="521">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customHeight="1" outlineLevel="1">
      <c r="A1112" s="521"/>
      <c r="B1112" s="291" t="s">
        <v>345</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99">AF1111</f>
        <v>0</v>
      </c>
      <c r="AG1112" s="407">
        <f t="shared" ref="AG1112" si="3300">AG1111</f>
        <v>0</v>
      </c>
      <c r="AH1112" s="407">
        <f t="shared" ref="AH1112" si="3301">AH1111</f>
        <v>0</v>
      </c>
      <c r="AI1112" s="407">
        <f t="shared" ref="AI1112" si="3302">AI1111</f>
        <v>0</v>
      </c>
      <c r="AJ1112" s="407">
        <f t="shared" ref="AJ1112" si="3303">AJ1111</f>
        <v>0</v>
      </c>
      <c r="AK1112" s="407">
        <f t="shared" ref="AK1112" si="3304">AK1111</f>
        <v>0</v>
      </c>
      <c r="AL1112" s="407">
        <f t="shared" ref="AL1112" si="3305">AL1111</f>
        <v>0</v>
      </c>
      <c r="AM1112" s="407">
        <f t="shared" ref="AM1112" si="3306">AM1111</f>
        <v>0</v>
      </c>
      <c r="AN1112" s="407">
        <f t="shared" ref="AN1112" si="3307">AN1111</f>
        <v>0</v>
      </c>
      <c r="AO1112" s="407">
        <f t="shared" ref="AO1112" si="3308">AO1111</f>
        <v>0</v>
      </c>
      <c r="AP1112" s="407">
        <f t="shared" ref="AP1112" si="3309">AP1111</f>
        <v>0</v>
      </c>
      <c r="AQ1112" s="407">
        <f t="shared" ref="AQ1112" si="3310">AQ1111</f>
        <v>0</v>
      </c>
      <c r="AR1112" s="407">
        <f t="shared" ref="AR1112" si="3311">AR1111</f>
        <v>0</v>
      </c>
      <c r="AS1112" s="303"/>
    </row>
    <row r="1113" spans="1:45" ht="15"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customHeight="1" outlineLevel="1">
      <c r="A1114" s="521">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customHeight="1" outlineLevel="1">
      <c r="A1115" s="521"/>
      <c r="B1115" s="291" t="s">
        <v>345</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312">AF1114</f>
        <v>0</v>
      </c>
      <c r="AG1115" s="407">
        <f t="shared" ref="AG1115" si="3313">AG1114</f>
        <v>0</v>
      </c>
      <c r="AH1115" s="407">
        <f t="shared" ref="AH1115" si="3314">AH1114</f>
        <v>0</v>
      </c>
      <c r="AI1115" s="407">
        <f t="shared" ref="AI1115" si="3315">AI1114</f>
        <v>0</v>
      </c>
      <c r="AJ1115" s="407">
        <f t="shared" ref="AJ1115" si="3316">AJ1114</f>
        <v>0</v>
      </c>
      <c r="AK1115" s="407">
        <f t="shared" ref="AK1115" si="3317">AK1114</f>
        <v>0</v>
      </c>
      <c r="AL1115" s="407">
        <f t="shared" ref="AL1115" si="3318">AL1114</f>
        <v>0</v>
      </c>
      <c r="AM1115" s="407">
        <f t="shared" ref="AM1115" si="3319">AM1114</f>
        <v>0</v>
      </c>
      <c r="AN1115" s="407">
        <f t="shared" ref="AN1115" si="3320">AN1114</f>
        <v>0</v>
      </c>
      <c r="AO1115" s="407">
        <f t="shared" ref="AO1115" si="3321">AO1114</f>
        <v>0</v>
      </c>
      <c r="AP1115" s="407">
        <f t="shared" ref="AP1115" si="3322">AP1114</f>
        <v>0</v>
      </c>
      <c r="AQ1115" s="407">
        <f t="shared" ref="AQ1115" si="3323">AQ1114</f>
        <v>0</v>
      </c>
      <c r="AR1115" s="407">
        <f t="shared" ref="AR1115" si="3324">AR1114</f>
        <v>0</v>
      </c>
      <c r="AS1115" s="303"/>
    </row>
    <row r="1116" spans="1:45" ht="15"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customHeight="1" outlineLevel="1">
      <c r="A1117" s="521">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customHeight="1" outlineLevel="1">
      <c r="A1118" s="521"/>
      <c r="B1118" s="291" t="s">
        <v>345</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25">AF1117</f>
        <v>0</v>
      </c>
      <c r="AG1118" s="407">
        <f t="shared" ref="AG1118" si="3326">AG1117</f>
        <v>0</v>
      </c>
      <c r="AH1118" s="407">
        <f t="shared" ref="AH1118" si="3327">AH1117</f>
        <v>0</v>
      </c>
      <c r="AI1118" s="407">
        <f t="shared" ref="AI1118" si="3328">AI1117</f>
        <v>0</v>
      </c>
      <c r="AJ1118" s="407">
        <f t="shared" ref="AJ1118" si="3329">AJ1117</f>
        <v>0</v>
      </c>
      <c r="AK1118" s="407">
        <f t="shared" ref="AK1118" si="3330">AK1117</f>
        <v>0</v>
      </c>
      <c r="AL1118" s="407">
        <f t="shared" ref="AL1118" si="3331">AL1117</f>
        <v>0</v>
      </c>
      <c r="AM1118" s="407">
        <f t="shared" ref="AM1118" si="3332">AM1117</f>
        <v>0</v>
      </c>
      <c r="AN1118" s="407">
        <f t="shared" ref="AN1118" si="3333">AN1117</f>
        <v>0</v>
      </c>
      <c r="AO1118" s="407">
        <f t="shared" ref="AO1118" si="3334">AO1117</f>
        <v>0</v>
      </c>
      <c r="AP1118" s="407">
        <f t="shared" ref="AP1118" si="3335">AP1117</f>
        <v>0</v>
      </c>
      <c r="AQ1118" s="407">
        <f t="shared" ref="AQ1118" si="3336">AQ1117</f>
        <v>0</v>
      </c>
      <c r="AR1118" s="407">
        <f t="shared" ref="AR1118" si="3337">AR1117</f>
        <v>0</v>
      </c>
      <c r="AS1118" s="303"/>
    </row>
    <row r="1119" spans="1:45" ht="15"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customHeight="1" outlineLevel="1">
      <c r="A1120" s="521">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customHeight="1" outlineLevel="1">
      <c r="A1121" s="521"/>
      <c r="B1121" s="291" t="s">
        <v>345</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38">AF1120</f>
        <v>0</v>
      </c>
      <c r="AG1121" s="407">
        <f t="shared" ref="AG1121" si="3339">AG1120</f>
        <v>0</v>
      </c>
      <c r="AH1121" s="407">
        <f t="shared" ref="AH1121" si="3340">AH1120</f>
        <v>0</v>
      </c>
      <c r="AI1121" s="407">
        <f t="shared" ref="AI1121" si="3341">AI1120</f>
        <v>0</v>
      </c>
      <c r="AJ1121" s="407">
        <f t="shared" ref="AJ1121" si="3342">AJ1120</f>
        <v>0</v>
      </c>
      <c r="AK1121" s="407">
        <f t="shared" ref="AK1121" si="3343">AK1120</f>
        <v>0</v>
      </c>
      <c r="AL1121" s="407">
        <f t="shared" ref="AL1121" si="3344">AL1120</f>
        <v>0</v>
      </c>
      <c r="AM1121" s="407">
        <f t="shared" ref="AM1121" si="3345">AM1120</f>
        <v>0</v>
      </c>
      <c r="AN1121" s="407">
        <f t="shared" ref="AN1121" si="3346">AN1120</f>
        <v>0</v>
      </c>
      <c r="AO1121" s="407">
        <f t="shared" ref="AO1121" si="3347">AO1120</f>
        <v>0</v>
      </c>
      <c r="AP1121" s="407">
        <f t="shared" ref="AP1121" si="3348">AP1120</f>
        <v>0</v>
      </c>
      <c r="AQ1121" s="407">
        <f t="shared" ref="AQ1121" si="3349">AQ1120</f>
        <v>0</v>
      </c>
      <c r="AR1121" s="407">
        <f t="shared" ref="AR1121" si="3350">AR1120</f>
        <v>0</v>
      </c>
      <c r="AS1121" s="303"/>
    </row>
    <row r="1122" spans="1:45" ht="15"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customHeight="1" outlineLevel="1">
      <c r="A1123" s="521">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customHeight="1" outlineLevel="1">
      <c r="A1124" s="521"/>
      <c r="B1124" s="291" t="s">
        <v>345</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51">AF1123</f>
        <v>0</v>
      </c>
      <c r="AG1124" s="407">
        <f t="shared" ref="AG1124" si="3352">AG1123</f>
        <v>0</v>
      </c>
      <c r="AH1124" s="407">
        <f t="shared" ref="AH1124" si="3353">AH1123</f>
        <v>0</v>
      </c>
      <c r="AI1124" s="407">
        <f t="shared" ref="AI1124" si="3354">AI1123</f>
        <v>0</v>
      </c>
      <c r="AJ1124" s="407">
        <f t="shared" ref="AJ1124" si="3355">AJ1123</f>
        <v>0</v>
      </c>
      <c r="AK1124" s="407">
        <f t="shared" ref="AK1124" si="3356">AK1123</f>
        <v>0</v>
      </c>
      <c r="AL1124" s="407">
        <f t="shared" ref="AL1124" si="3357">AL1123</f>
        <v>0</v>
      </c>
      <c r="AM1124" s="407">
        <f t="shared" ref="AM1124" si="3358">AM1123</f>
        <v>0</v>
      </c>
      <c r="AN1124" s="407">
        <f t="shared" ref="AN1124" si="3359">AN1123</f>
        <v>0</v>
      </c>
      <c r="AO1124" s="407">
        <f t="shared" ref="AO1124" si="3360">AO1123</f>
        <v>0</v>
      </c>
      <c r="AP1124" s="407">
        <f t="shared" ref="AP1124" si="3361">AP1123</f>
        <v>0</v>
      </c>
      <c r="AQ1124" s="407">
        <f t="shared" ref="AQ1124" si="3362">AQ1123</f>
        <v>0</v>
      </c>
      <c r="AR1124" s="407">
        <f t="shared" ref="AR1124" si="3363">AR1123</f>
        <v>0</v>
      </c>
      <c r="AS1124" s="303"/>
    </row>
    <row r="1125" spans="1:45" ht="15"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customHeight="1" outlineLevel="1">
      <c r="A1126" s="521">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customHeight="1" outlineLevel="1">
      <c r="A1127" s="521"/>
      <c r="B1127" s="291" t="s">
        <v>345</v>
      </c>
      <c r="C1127" s="288" t="s">
        <v>163</v>
      </c>
      <c r="D1127" s="292"/>
      <c r="E1127" s="292"/>
      <c r="F1127" s="292"/>
      <c r="G1127" s="292"/>
      <c r="H1127" s="292"/>
      <c r="I1127" s="292"/>
      <c r="J1127" s="292"/>
      <c r="K1127" s="292"/>
      <c r="L1127" s="292"/>
      <c r="M1127" s="292"/>
      <c r="N1127" s="292"/>
      <c r="O1127" s="292"/>
      <c r="P1127" s="292"/>
      <c r="Q1127" s="464"/>
      <c r="R1127" s="292"/>
      <c r="S1127" s="292"/>
      <c r="T1127" s="292"/>
      <c r="U1127" s="292"/>
      <c r="V1127" s="292"/>
      <c r="W1127" s="292"/>
      <c r="X1127" s="292"/>
      <c r="Y1127" s="292"/>
      <c r="Z1127" s="292"/>
      <c r="AA1127" s="292"/>
      <c r="AB1127" s="292"/>
      <c r="AC1127" s="292"/>
      <c r="AD1127" s="292"/>
      <c r="AE1127" s="407">
        <f>AE1126</f>
        <v>0</v>
      </c>
      <c r="AF1127" s="407">
        <f t="shared" ref="AF1127" si="3364">AF1126</f>
        <v>0</v>
      </c>
      <c r="AG1127" s="407">
        <f t="shared" ref="AG1127" si="3365">AG1126</f>
        <v>0</v>
      </c>
      <c r="AH1127" s="407">
        <f t="shared" ref="AH1127" si="3366">AH1126</f>
        <v>0</v>
      </c>
      <c r="AI1127" s="407">
        <f t="shared" ref="AI1127" si="3367">AI1126</f>
        <v>0</v>
      </c>
      <c r="AJ1127" s="407">
        <f t="shared" ref="AJ1127" si="3368">AJ1126</f>
        <v>0</v>
      </c>
      <c r="AK1127" s="407">
        <f t="shared" ref="AK1127" si="3369">AK1126</f>
        <v>0</v>
      </c>
      <c r="AL1127" s="407">
        <f t="shared" ref="AL1127" si="3370">AL1126</f>
        <v>0</v>
      </c>
      <c r="AM1127" s="407">
        <f t="shared" ref="AM1127" si="3371">AM1126</f>
        <v>0</v>
      </c>
      <c r="AN1127" s="407">
        <f t="shared" ref="AN1127" si="3372">AN1126</f>
        <v>0</v>
      </c>
      <c r="AO1127" s="407">
        <f t="shared" ref="AO1127" si="3373">AO1126</f>
        <v>0</v>
      </c>
      <c r="AP1127" s="407">
        <f t="shared" ref="AP1127" si="3374">AP1126</f>
        <v>0</v>
      </c>
      <c r="AQ1127" s="407">
        <f t="shared" ref="AQ1127" si="3375">AQ1126</f>
        <v>0</v>
      </c>
      <c r="AR1127" s="407">
        <f t="shared" ref="AR1127" si="3376">AR1126</f>
        <v>0</v>
      </c>
      <c r="AS1127" s="303"/>
    </row>
    <row r="1128" spans="1:45" ht="15"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customHeight="1" outlineLevel="1">
      <c r="A1129" s="521">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customHeight="1" outlineLevel="1">
      <c r="A1130" s="521"/>
      <c r="B1130" s="291" t="s">
        <v>345</v>
      </c>
      <c r="C1130" s="288" t="s">
        <v>163</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77">AF1129</f>
        <v>0</v>
      </c>
      <c r="AG1130" s="407">
        <f t="shared" ref="AG1130" si="3378">AG1129</f>
        <v>0</v>
      </c>
      <c r="AH1130" s="407">
        <f t="shared" ref="AH1130" si="3379">AH1129</f>
        <v>0</v>
      </c>
      <c r="AI1130" s="407">
        <f t="shared" ref="AI1130" si="3380">AI1129</f>
        <v>0</v>
      </c>
      <c r="AJ1130" s="407">
        <f t="shared" ref="AJ1130" si="3381">AJ1129</f>
        <v>0</v>
      </c>
      <c r="AK1130" s="407">
        <f t="shared" ref="AK1130" si="3382">AK1129</f>
        <v>0</v>
      </c>
      <c r="AL1130" s="407">
        <f t="shared" ref="AL1130" si="3383">AL1129</f>
        <v>0</v>
      </c>
      <c r="AM1130" s="407">
        <f t="shared" ref="AM1130" si="3384">AM1129</f>
        <v>0</v>
      </c>
      <c r="AN1130" s="407">
        <f t="shared" ref="AN1130" si="3385">AN1129</f>
        <v>0</v>
      </c>
      <c r="AO1130" s="407">
        <f t="shared" ref="AO1130" si="3386">AO1129</f>
        <v>0</v>
      </c>
      <c r="AP1130" s="407">
        <f t="shared" ref="AP1130" si="3387">AP1129</f>
        <v>0</v>
      </c>
      <c r="AQ1130" s="407">
        <f t="shared" ref="AQ1130" si="3388">AQ1129</f>
        <v>0</v>
      </c>
      <c r="AR1130" s="407">
        <f t="shared" ref="AR1130" si="3389">AR1129</f>
        <v>0</v>
      </c>
      <c r="AS1130" s="303"/>
    </row>
    <row r="1131" spans="1:45" ht="15"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customHeight="1" outlineLevel="1">
      <c r="A1132" s="521">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customHeight="1" outlineLevel="1">
      <c r="A1133" s="521"/>
      <c r="B1133" s="291" t="s">
        <v>345</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90">AF1132</f>
        <v>0</v>
      </c>
      <c r="AG1133" s="407">
        <f t="shared" ref="AG1133" si="3391">AG1132</f>
        <v>0</v>
      </c>
      <c r="AH1133" s="407">
        <f t="shared" ref="AH1133" si="3392">AH1132</f>
        <v>0</v>
      </c>
      <c r="AI1133" s="407">
        <f t="shared" ref="AI1133" si="3393">AI1132</f>
        <v>0</v>
      </c>
      <c r="AJ1133" s="407">
        <f t="shared" ref="AJ1133" si="3394">AJ1132</f>
        <v>0</v>
      </c>
      <c r="AK1133" s="407">
        <f t="shared" ref="AK1133" si="3395">AK1132</f>
        <v>0</v>
      </c>
      <c r="AL1133" s="407">
        <f t="shared" ref="AL1133" si="3396">AL1132</f>
        <v>0</v>
      </c>
      <c r="AM1133" s="407">
        <f t="shared" ref="AM1133" si="3397">AM1132</f>
        <v>0</v>
      </c>
      <c r="AN1133" s="407">
        <f t="shared" ref="AN1133" si="3398">AN1132</f>
        <v>0</v>
      </c>
      <c r="AO1133" s="407">
        <f t="shared" ref="AO1133" si="3399">AO1132</f>
        <v>0</v>
      </c>
      <c r="AP1133" s="407">
        <f t="shared" ref="AP1133" si="3400">AP1132</f>
        <v>0</v>
      </c>
      <c r="AQ1133" s="407">
        <f t="shared" ref="AQ1133" si="3401">AQ1132</f>
        <v>0</v>
      </c>
      <c r="AR1133" s="407">
        <f t="shared" ref="AR1133" si="3402">AR1132</f>
        <v>0</v>
      </c>
      <c r="AS1133" s="303"/>
    </row>
    <row r="1134" spans="1:45" ht="15"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450000000000003" customHeight="1" outlineLevel="1">
      <c r="A1135" s="521">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customHeight="1" outlineLevel="1">
      <c r="A1136" s="521"/>
      <c r="B1136" s="291" t="s">
        <v>345</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403">AF1135</f>
        <v>0</v>
      </c>
      <c r="AG1136" s="407">
        <f t="shared" ref="AG1136" si="3404">AG1135</f>
        <v>0</v>
      </c>
      <c r="AH1136" s="407">
        <f t="shared" ref="AH1136" si="3405">AH1135</f>
        <v>0</v>
      </c>
      <c r="AI1136" s="407">
        <f t="shared" ref="AI1136" si="3406">AI1135</f>
        <v>0</v>
      </c>
      <c r="AJ1136" s="407">
        <f t="shared" ref="AJ1136" si="3407">AJ1135</f>
        <v>0</v>
      </c>
      <c r="AK1136" s="407">
        <f t="shared" ref="AK1136" si="3408">AK1135</f>
        <v>0</v>
      </c>
      <c r="AL1136" s="407">
        <f t="shared" ref="AL1136" si="3409">AL1135</f>
        <v>0</v>
      </c>
      <c r="AM1136" s="407">
        <f t="shared" ref="AM1136" si="3410">AM1135</f>
        <v>0</v>
      </c>
      <c r="AN1136" s="407">
        <f t="shared" ref="AN1136" si="3411">AN1135</f>
        <v>0</v>
      </c>
      <c r="AO1136" s="407">
        <f t="shared" ref="AO1136" si="3412">AO1135</f>
        <v>0</v>
      </c>
      <c r="AP1136" s="407">
        <f t="shared" ref="AP1136" si="3413">AP1135</f>
        <v>0</v>
      </c>
      <c r="AQ1136" s="407">
        <f t="shared" ref="AQ1136" si="3414">AQ1135</f>
        <v>0</v>
      </c>
      <c r="AR1136" s="407">
        <f t="shared" ref="AR1136" si="3415">AR1135</f>
        <v>0</v>
      </c>
      <c r="AS1136" s="303"/>
    </row>
    <row r="1137" spans="1:45" ht="15"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 customHeight="1" outlineLevel="1">
      <c r="A1138" s="521">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customHeight="1" outlineLevel="1">
      <c r="A1139" s="521"/>
      <c r="B1139" s="291" t="s">
        <v>345</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416">AF1138</f>
        <v>0</v>
      </c>
      <c r="AG1139" s="407">
        <f t="shared" ref="AG1139" si="3417">AG1138</f>
        <v>0</v>
      </c>
      <c r="AH1139" s="407">
        <f t="shared" ref="AH1139" si="3418">AH1138</f>
        <v>0</v>
      </c>
      <c r="AI1139" s="407">
        <f t="shared" ref="AI1139" si="3419">AI1138</f>
        <v>0</v>
      </c>
      <c r="AJ1139" s="407">
        <f t="shared" ref="AJ1139" si="3420">AJ1138</f>
        <v>0</v>
      </c>
      <c r="AK1139" s="407">
        <f t="shared" ref="AK1139" si="3421">AK1138</f>
        <v>0</v>
      </c>
      <c r="AL1139" s="407">
        <f t="shared" ref="AL1139" si="3422">AL1138</f>
        <v>0</v>
      </c>
      <c r="AM1139" s="407">
        <f t="shared" ref="AM1139" si="3423">AM1138</f>
        <v>0</v>
      </c>
      <c r="AN1139" s="407">
        <f t="shared" ref="AN1139" si="3424">AN1138</f>
        <v>0</v>
      </c>
      <c r="AO1139" s="407">
        <f t="shared" ref="AO1139" si="3425">AO1138</f>
        <v>0</v>
      </c>
      <c r="AP1139" s="407">
        <f t="shared" ref="AP1139" si="3426">AP1138</f>
        <v>0</v>
      </c>
      <c r="AQ1139" s="407">
        <f t="shared" ref="AQ1139" si="3427">AQ1138</f>
        <v>0</v>
      </c>
      <c r="AR1139" s="407">
        <f t="shared" ref="AR1139" si="3428">AR1138</f>
        <v>0</v>
      </c>
      <c r="AS1139" s="303"/>
    </row>
    <row r="1140" spans="1:45" ht="15"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450000000000003" customHeight="1" outlineLevel="1">
      <c r="A1141" s="521">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customHeight="1" outlineLevel="1">
      <c r="A1142" s="521"/>
      <c r="B1142" s="291" t="s">
        <v>345</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29">AF1141</f>
        <v>0</v>
      </c>
      <c r="AG1142" s="407">
        <f t="shared" ref="AG1142" si="3430">AG1141</f>
        <v>0</v>
      </c>
      <c r="AH1142" s="407">
        <f t="shared" ref="AH1142" si="3431">AH1141</f>
        <v>0</v>
      </c>
      <c r="AI1142" s="407">
        <f t="shared" ref="AI1142" si="3432">AI1141</f>
        <v>0</v>
      </c>
      <c r="AJ1142" s="407">
        <f t="shared" ref="AJ1142" si="3433">AJ1141</f>
        <v>0</v>
      </c>
      <c r="AK1142" s="407">
        <f t="shared" ref="AK1142" si="3434">AK1141</f>
        <v>0</v>
      </c>
      <c r="AL1142" s="407">
        <f t="shared" ref="AL1142" si="3435">AL1141</f>
        <v>0</v>
      </c>
      <c r="AM1142" s="407">
        <f t="shared" ref="AM1142" si="3436">AM1141</f>
        <v>0</v>
      </c>
      <c r="AN1142" s="407">
        <f t="shared" ref="AN1142" si="3437">AN1141</f>
        <v>0</v>
      </c>
      <c r="AO1142" s="407">
        <f t="shared" ref="AO1142" si="3438">AO1141</f>
        <v>0</v>
      </c>
      <c r="AP1142" s="407">
        <f t="shared" ref="AP1142" si="3439">AP1141</f>
        <v>0</v>
      </c>
      <c r="AQ1142" s="407">
        <f t="shared" ref="AQ1142" si="3440">AQ1141</f>
        <v>0</v>
      </c>
      <c r="AR1142" s="407">
        <f t="shared" ref="AR1142" si="3441">AR1141</f>
        <v>0</v>
      </c>
      <c r="AS1142" s="303"/>
    </row>
    <row r="1143" spans="1:45" ht="15"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customHeight="1" outlineLevel="1">
      <c r="A1144" s="521">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customHeight="1" outlineLevel="1">
      <c r="A1145" s="521"/>
      <c r="B1145" s="291" t="s">
        <v>345</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42">AF1144</f>
        <v>0</v>
      </c>
      <c r="AG1145" s="407">
        <f t="shared" ref="AG1145" si="3443">AG1144</f>
        <v>0</v>
      </c>
      <c r="AH1145" s="407">
        <f t="shared" ref="AH1145" si="3444">AH1144</f>
        <v>0</v>
      </c>
      <c r="AI1145" s="407">
        <f t="shared" ref="AI1145" si="3445">AI1144</f>
        <v>0</v>
      </c>
      <c r="AJ1145" s="407">
        <f t="shared" ref="AJ1145" si="3446">AJ1144</f>
        <v>0</v>
      </c>
      <c r="AK1145" s="407">
        <f t="shared" ref="AK1145" si="3447">AK1144</f>
        <v>0</v>
      </c>
      <c r="AL1145" s="407">
        <f t="shared" ref="AL1145" si="3448">AL1144</f>
        <v>0</v>
      </c>
      <c r="AM1145" s="407">
        <f t="shared" ref="AM1145" si="3449">AM1144</f>
        <v>0</v>
      </c>
      <c r="AN1145" s="407">
        <f t="shared" ref="AN1145" si="3450">AN1144</f>
        <v>0</v>
      </c>
      <c r="AO1145" s="407">
        <f t="shared" ref="AO1145" si="3451">AO1144</f>
        <v>0</v>
      </c>
      <c r="AP1145" s="407">
        <f t="shared" ref="AP1145" si="3452">AP1144</f>
        <v>0</v>
      </c>
      <c r="AQ1145" s="407">
        <f t="shared" ref="AQ1145" si="3453">AQ1144</f>
        <v>0</v>
      </c>
      <c r="AR1145" s="407">
        <f t="shared" ref="AR1145" si="3454">AR1144</f>
        <v>0</v>
      </c>
      <c r="AS1145" s="303"/>
    </row>
    <row r="1146" spans="1:45" ht="15"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customHeight="1" outlineLevel="1">
      <c r="A1147" s="521">
        <v>49</v>
      </c>
      <c r="B1147" s="424" t="s">
        <v>141</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customHeight="1" outlineLevel="1">
      <c r="A1148" s="521"/>
      <c r="B1148" s="291" t="s">
        <v>345</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55">AF1147</f>
        <v>0</v>
      </c>
      <c r="AG1148" s="407">
        <f t="shared" ref="AG1148" si="3456">AG1147</f>
        <v>0</v>
      </c>
      <c r="AH1148" s="407">
        <f t="shared" ref="AH1148" si="3457">AH1147</f>
        <v>0</v>
      </c>
      <c r="AI1148" s="407">
        <f t="shared" ref="AI1148" si="3458">AI1147</f>
        <v>0</v>
      </c>
      <c r="AJ1148" s="407">
        <f t="shared" ref="AJ1148" si="3459">AJ1147</f>
        <v>0</v>
      </c>
      <c r="AK1148" s="407">
        <f t="shared" ref="AK1148" si="3460">AK1147</f>
        <v>0</v>
      </c>
      <c r="AL1148" s="407">
        <f t="shared" ref="AL1148" si="3461">AL1147</f>
        <v>0</v>
      </c>
      <c r="AM1148" s="407">
        <f t="shared" ref="AM1148" si="3462">AM1147</f>
        <v>0</v>
      </c>
      <c r="AN1148" s="407">
        <f t="shared" ref="AN1148" si="3463">AN1147</f>
        <v>0</v>
      </c>
      <c r="AO1148" s="407">
        <f t="shared" ref="AO1148" si="3464">AO1147</f>
        <v>0</v>
      </c>
      <c r="AP1148" s="407">
        <f t="shared" ref="AP1148" si="3465">AP1147</f>
        <v>0</v>
      </c>
      <c r="AQ1148" s="407">
        <f t="shared" ref="AQ1148" si="3466">AQ1147</f>
        <v>0</v>
      </c>
      <c r="AR1148" s="407">
        <f t="shared" ref="AR1148" si="3467">AR1147</f>
        <v>0</v>
      </c>
      <c r="AS1148" s="303"/>
    </row>
    <row r="1149" spans="1:45" ht="15" customHeight="1" outlineLevel="1">
      <c r="A1149" s="521"/>
      <c r="B1149" s="291"/>
      <c r="C1149" s="288"/>
      <c r="D1149" s="759"/>
      <c r="E1149" s="759"/>
      <c r="F1149" s="759"/>
      <c r="G1149" s="759"/>
      <c r="H1149" s="759"/>
      <c r="I1149" s="759"/>
      <c r="J1149" s="759"/>
      <c r="K1149" s="759"/>
      <c r="L1149" s="759"/>
      <c r="M1149" s="759"/>
      <c r="N1149" s="759"/>
      <c r="O1149" s="759"/>
      <c r="P1149" s="759"/>
      <c r="Q1149" s="759"/>
      <c r="R1149" s="759"/>
      <c r="S1149" s="759"/>
      <c r="T1149" s="759"/>
      <c r="U1149" s="759"/>
      <c r="V1149" s="759"/>
      <c r="W1149" s="759"/>
      <c r="X1149" s="759"/>
      <c r="Y1149" s="759"/>
      <c r="Z1149" s="759"/>
      <c r="AA1149" s="759"/>
      <c r="AB1149" s="759"/>
      <c r="AC1149" s="759"/>
      <c r="AD1149" s="759"/>
      <c r="AE1149" s="407"/>
      <c r="AF1149" s="407"/>
      <c r="AG1149" s="407"/>
      <c r="AH1149" s="407"/>
      <c r="AI1149" s="407"/>
      <c r="AJ1149" s="407"/>
      <c r="AK1149" s="407"/>
      <c r="AL1149" s="407"/>
      <c r="AM1149" s="407"/>
      <c r="AN1149" s="407"/>
      <c r="AO1149" s="407"/>
      <c r="AP1149" s="407"/>
      <c r="AQ1149" s="407"/>
      <c r="AR1149" s="407"/>
      <c r="AS1149" s="303"/>
    </row>
    <row r="1150" spans="1:45" ht="15.75" outlineLevel="1">
      <c r="A1150" s="521"/>
      <c r="B1150" s="764" t="s">
        <v>934</v>
      </c>
      <c r="AS1150" s="760"/>
    </row>
    <row r="1151" spans="1:45" outlineLevel="1">
      <c r="A1151" s="521">
        <v>50</v>
      </c>
      <c r="B1151" s="291"/>
      <c r="AS1151" s="760"/>
    </row>
    <row r="1152" spans="1:45" ht="15.75" outlineLevel="1">
      <c r="A1152" s="521"/>
      <c r="B1152" s="424" t="s">
        <v>933</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outlineLevel="1">
      <c r="A1153" s="521"/>
      <c r="B1153" s="291" t="s">
        <v>345</v>
      </c>
      <c r="C1153" s="288" t="s">
        <v>163</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68">AF1152</f>
        <v>0</v>
      </c>
      <c r="AG1153" s="407">
        <f t="shared" si="3468"/>
        <v>0</v>
      </c>
      <c r="AH1153" s="407">
        <f t="shared" si="3468"/>
        <v>0</v>
      </c>
      <c r="AI1153" s="407">
        <f t="shared" si="3468"/>
        <v>0</v>
      </c>
      <c r="AJ1153" s="407">
        <f t="shared" si="3468"/>
        <v>0</v>
      </c>
      <c r="AK1153" s="407">
        <f t="shared" si="3468"/>
        <v>0</v>
      </c>
      <c r="AL1153" s="407">
        <f t="shared" si="3468"/>
        <v>0</v>
      </c>
      <c r="AM1153" s="407">
        <f t="shared" si="3468"/>
        <v>0</v>
      </c>
      <c r="AN1153" s="407">
        <f t="shared" si="3468"/>
        <v>0</v>
      </c>
      <c r="AO1153" s="407">
        <f t="shared" si="3468"/>
        <v>0</v>
      </c>
      <c r="AP1153" s="407">
        <f t="shared" si="3468"/>
        <v>0</v>
      </c>
      <c r="AQ1153" s="407">
        <f t="shared" si="3468"/>
        <v>0</v>
      </c>
      <c r="AR1153" s="407">
        <f t="shared" si="3468"/>
        <v>0</v>
      </c>
      <c r="AS1153" s="303"/>
    </row>
    <row r="1154" spans="1:45" outlineLevel="1">
      <c r="A1154" s="521"/>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75">
      <c r="B1155" s="324" t="s">
        <v>346</v>
      </c>
      <c r="C1155" s="326"/>
      <c r="D1155" s="326">
        <f>SUM(D993:D1148)</f>
        <v>0</v>
      </c>
      <c r="E1155" s="326"/>
      <c r="F1155" s="326"/>
      <c r="G1155" s="326"/>
      <c r="H1155" s="326"/>
      <c r="I1155" s="326"/>
      <c r="J1155" s="326"/>
      <c r="K1155" s="326"/>
      <c r="L1155" s="326"/>
      <c r="M1155" s="326"/>
      <c r="N1155" s="326"/>
      <c r="O1155" s="326"/>
      <c r="P1155" s="326"/>
      <c r="Q1155" s="326"/>
      <c r="R1155" s="326">
        <f>SUM(R993:R1148)</f>
        <v>0</v>
      </c>
      <c r="S1155" s="326"/>
      <c r="T1155" s="326"/>
      <c r="U1155" s="326"/>
      <c r="V1155" s="326"/>
      <c r="W1155" s="326"/>
      <c r="X1155" s="326"/>
      <c r="Y1155" s="326"/>
      <c r="Z1155" s="326"/>
      <c r="AA1155" s="326"/>
      <c r="AB1155" s="326"/>
      <c r="AC1155" s="326"/>
      <c r="AD1155" s="326"/>
      <c r="AE1155" s="326">
        <f>IF(AE991="kWh",SUMPRODUCT(D993:D1153,AE993:AE1153))</f>
        <v>0</v>
      </c>
      <c r="AF1155" s="326">
        <f>IF(AF991="kWh",SUMPRODUCT(E993:E1153,AF993:AF1153))</f>
        <v>0</v>
      </c>
      <c r="AG1155" s="326">
        <f>IF(AG991="kw",SUMPRODUCT($Q$993:$Q$1153,$R$993:$R$1153,AG993:AG1153),SUMPRODUCT($D$993:$D$1153,AG993:AG1153))</f>
        <v>0</v>
      </c>
      <c r="AH1155" s="326">
        <f t="shared" ref="AH1155:AR1155" si="3469">IF(AH991="kw",SUMPRODUCT($Q$993:$Q$1153,$R$993:$R$1153,AH993:AH1153),SUMPRODUCT($D$993:$D$1153,AH993:AH1153))</f>
        <v>0</v>
      </c>
      <c r="AI1155" s="326">
        <f t="shared" si="3469"/>
        <v>0</v>
      </c>
      <c r="AJ1155" s="326">
        <f t="shared" si="3469"/>
        <v>0</v>
      </c>
      <c r="AK1155" s="326">
        <f t="shared" si="3469"/>
        <v>0</v>
      </c>
      <c r="AL1155" s="326">
        <f t="shared" si="3469"/>
        <v>0</v>
      </c>
      <c r="AM1155" s="326">
        <f t="shared" si="3469"/>
        <v>0</v>
      </c>
      <c r="AN1155" s="326">
        <f t="shared" si="3469"/>
        <v>0</v>
      </c>
      <c r="AO1155" s="326">
        <f t="shared" si="3469"/>
        <v>0</v>
      </c>
      <c r="AP1155" s="326">
        <f t="shared" si="3469"/>
        <v>0</v>
      </c>
      <c r="AQ1155" s="326">
        <f t="shared" si="3469"/>
        <v>0</v>
      </c>
      <c r="AR1155" s="326">
        <f t="shared" si="3469"/>
        <v>0</v>
      </c>
      <c r="AS1155" s="327"/>
    </row>
    <row r="1156" spans="1:45" ht="15.75">
      <c r="B1156" s="387" t="s">
        <v>347</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Threshold'!$B$42:$Q$60,12,FALSE)</f>
        <v>1122360</v>
      </c>
      <c r="AF1156" s="388">
        <f>HLOOKUP(AF990,'2. LRAMVA Threshold'!$B$42:$Q$53,12,FALSE)</f>
        <v>374120</v>
      </c>
      <c r="AG1156" s="388">
        <f>HLOOKUP(AG795,'2. LRAMVA Threshold'!$B$42:$Q$53,12,FALSE)</f>
        <v>1002</v>
      </c>
      <c r="AH1156" s="388">
        <f>HLOOKUP(AH795,'2. LRAMVA Threshold'!$B$42:$Q$53,12,FALSE)</f>
        <v>0</v>
      </c>
      <c r="AI1156" s="388">
        <f>HLOOKUP(AI795,'2. LRAMVA Threshold'!$B$42:$Q$53,12,FALSE)</f>
        <v>0</v>
      </c>
      <c r="AJ1156" s="388">
        <f>HLOOKUP(AJ795,'2. LRAMVA Threshold'!$B$42:$Q$53,12,FALSE)</f>
        <v>0</v>
      </c>
      <c r="AK1156" s="388">
        <f>HLOOKUP(AK795,'2. LRAMVA Threshold'!$B$42:$Q$53,12,FALSE)</f>
        <v>0</v>
      </c>
      <c r="AL1156" s="388">
        <f>HLOOKUP(AL795,'2. LRAMVA Threshold'!$B$42:$Q$53,12,FALSE)</f>
        <v>0</v>
      </c>
      <c r="AM1156" s="388">
        <f>HLOOKUP(AM795,'2. LRAMVA Threshold'!$B$42:$Q$53,12,FALSE)</f>
        <v>0</v>
      </c>
      <c r="AN1156" s="388">
        <f>HLOOKUP(AN795,'2. LRAMVA Threshold'!$B$42:$Q$53,12,FALSE)</f>
        <v>0</v>
      </c>
      <c r="AO1156" s="388">
        <f>HLOOKUP(AO795,'2. LRAMVA Threshold'!$B$42:$Q$53,12,FALSE)</f>
        <v>0</v>
      </c>
      <c r="AP1156" s="388">
        <f>HLOOKUP(AP795,'2. LRAMVA Threshold'!$B$42:$Q$53,12,FALSE)</f>
        <v>0</v>
      </c>
      <c r="AQ1156" s="388">
        <f>HLOOKUP(AQ795,'2. LRAMVA Threshold'!$B$42:$Q$53,12,FALSE)</f>
        <v>0</v>
      </c>
      <c r="AR1156" s="388">
        <f>HLOOKUP(AR795,'2. LRAMVA Threshold'!$B$42:$Q$53,12,FALSE)</f>
        <v>0</v>
      </c>
      <c r="AS1156" s="438"/>
    </row>
    <row r="1157" spans="1:4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82"/>
    </row>
    <row r="1158" spans="1:45">
      <c r="B1158" s="321" t="s">
        <v>348</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25">
        <f>HLOOKUP(AE$35,'3.  Distribution Rates'!$C$122:$P$135,12,FALSE)</f>
        <v>0</v>
      </c>
      <c r="AF1158" s="825">
        <f>HLOOKUP(AF$35,'3.  Distribution Rates'!$C$122:$P$135,12,FALSE)</f>
        <v>1.9900000000000001E-2</v>
      </c>
      <c r="AG1158" s="338">
        <f>HLOOKUP(AG$35,'3.  Distribution Rates'!$C$122:$P$135,12,FALSE)</f>
        <v>3.1352000000000002</v>
      </c>
      <c r="AH1158" s="338">
        <f>HLOOKUP(AH$35,'3.  Distribution Rates'!$C$122:$P$135,12,FALSE)</f>
        <v>5.9703999999999997</v>
      </c>
      <c r="AI1158" s="338">
        <f>HLOOKUP(AI$35,'3.  Distribution Rates'!$C$122:$P$135,12,FALSE)</f>
        <v>5.9703999999999997</v>
      </c>
      <c r="AJ1158" s="338">
        <f>HLOOKUP(AJ$35,'3.  Distribution Rates'!$C$122:$P$135,12,FALSE)</f>
        <v>5.9703999999999997</v>
      </c>
      <c r="AK1158" s="338">
        <f>HLOOKUP(AK$35,'3.  Distribution Rates'!$C$122:$P$135,12,FALSE)</f>
        <v>5.9703999999999997</v>
      </c>
      <c r="AL1158" s="338">
        <f>HLOOKUP(AL$35,'3.  Distribution Rates'!$C$122:$P$135,12,FALSE)</f>
        <v>5.9703999999999997</v>
      </c>
      <c r="AM1158" s="338">
        <f>HLOOKUP(AM$35,'3.  Distribution Rates'!$C$122:$P$135,12,FALSE)</f>
        <v>5.9703999999999997</v>
      </c>
      <c r="AN1158" s="338">
        <f>HLOOKUP(AN$35,'3.  Distribution Rates'!$C$122:$P$135,12,FALSE)</f>
        <v>5.9703999999999997</v>
      </c>
      <c r="AO1158" s="338">
        <f>HLOOKUP(AO$35,'3.  Distribution Rates'!$C$122:$P$135,12,FALSE)</f>
        <v>5.9703999999999997</v>
      </c>
      <c r="AP1158" s="338">
        <f>HLOOKUP(AP$35,'3.  Distribution Rates'!$C$122:$P$135,12,FALSE)</f>
        <v>5.9703999999999997</v>
      </c>
      <c r="AQ1158" s="338">
        <f>HLOOKUP(AQ$35,'3.  Distribution Rates'!$C$122:$P$135,12,FALSE)</f>
        <v>5.9703999999999997</v>
      </c>
      <c r="AR1158" s="338">
        <f>HLOOKUP(AR$35,'3.  Distribution Rates'!$C$122:$P$135,12,FALSE)</f>
        <v>5.9703999999999997</v>
      </c>
      <c r="AS1158" s="783"/>
    </row>
    <row r="1159" spans="1:45">
      <c r="B1159" s="321" t="s">
        <v>352</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374">
        <f>'4.  2011-2014 LRAM'!AM143*AE1158</f>
        <v>0</v>
      </c>
      <c r="AF1159" s="374">
        <f>'4.  2011-2014 LRAM'!AN143*AF1158</f>
        <v>0</v>
      </c>
      <c r="AG1159" s="374">
        <f>'4.  2011-2014 LRAM'!AO143*AG1158</f>
        <v>0</v>
      </c>
      <c r="AH1159" s="374">
        <f>'4.  2011-2014 LRAM'!AP143*AH1158</f>
        <v>0</v>
      </c>
      <c r="AI1159" s="374">
        <f>'4.  2011-2014 LRAM'!AQ143*AI1158</f>
        <v>0</v>
      </c>
      <c r="AJ1159" s="374">
        <f>'4.  2011-2014 LRAM'!AR143*AJ1158</f>
        <v>0</v>
      </c>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84">
        <f t="shared" ref="AS1159:AS1168" si="3470">SUM(AE1159:AR1159)</f>
        <v>0</v>
      </c>
    </row>
    <row r="1160" spans="1:45">
      <c r="B1160" s="321" t="s">
        <v>353</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374">
        <f>'4.  2011-2014 LRAM'!AM282*AE1158</f>
        <v>0</v>
      </c>
      <c r="AF1160" s="374">
        <f>'4.  2011-2014 LRAM'!AN282*AF1158</f>
        <v>0</v>
      </c>
      <c r="AG1160" s="374">
        <f>'4.  2011-2014 LRAM'!AO282*AG1158</f>
        <v>0</v>
      </c>
      <c r="AH1160" s="374">
        <f>'4.  2011-2014 LRAM'!AP282*AH1158</f>
        <v>0</v>
      </c>
      <c r="AI1160" s="374">
        <f>'4.  2011-2014 LRAM'!AQ282*AI1158</f>
        <v>0</v>
      </c>
      <c r="AJ1160" s="374">
        <f>'4.  2011-2014 LRAM'!AR282*AJ1158</f>
        <v>0</v>
      </c>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84">
        <f t="shared" si="3470"/>
        <v>0</v>
      </c>
    </row>
    <row r="1161" spans="1:45">
      <c r="B1161" s="321" t="s">
        <v>354</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374">
        <f>'4.  2011-2014 LRAM'!AM418*AE1158</f>
        <v>0</v>
      </c>
      <c r="AF1161" s="374">
        <f>'4.  2011-2014 LRAM'!AN418*AF1158</f>
        <v>0</v>
      </c>
      <c r="AG1161" s="374">
        <f>'4.  2011-2014 LRAM'!AO418*AG1158</f>
        <v>0</v>
      </c>
      <c r="AH1161" s="374">
        <f>'4.  2011-2014 LRAM'!AP418*AH1158</f>
        <v>0</v>
      </c>
      <c r="AI1161" s="374">
        <f>'4.  2011-2014 LRAM'!AQ418*AI1158</f>
        <v>0</v>
      </c>
      <c r="AJ1161" s="374">
        <f>'4.  2011-2014 LRAM'!AR418*AJ1158</f>
        <v>0</v>
      </c>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84">
        <f t="shared" si="3470"/>
        <v>0</v>
      </c>
    </row>
    <row r="1162" spans="1:45">
      <c r="B1162" s="321" t="s">
        <v>355</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LRAM'!AM555*AE1158</f>
        <v>0</v>
      </c>
      <c r="AF1162" s="374">
        <f>'4.  2011-2014 LRAM'!AN555*AF1158</f>
        <v>0</v>
      </c>
      <c r="AG1162" s="374">
        <f>'4.  2011-2014 LRAM'!AO555*AG1158</f>
        <v>0</v>
      </c>
      <c r="AH1162" s="374">
        <f>'4.  2011-2014 LRAM'!AP555*AH1158</f>
        <v>0</v>
      </c>
      <c r="AI1162" s="374">
        <f>'4.  2011-2014 LRAM'!AQ555*AI1158</f>
        <v>0</v>
      </c>
      <c r="AJ1162" s="374">
        <f>'4.  2011-2014 LRAM'!AR555*AJ1158</f>
        <v>0</v>
      </c>
      <c r="AK1162" s="374">
        <f>'4.  2011-2014 LRAM'!AS555*AK1158</f>
        <v>0</v>
      </c>
      <c r="AL1162" s="374">
        <f>'4.  2011-2014 LRAM'!AT555*AL1158</f>
        <v>0</v>
      </c>
      <c r="AM1162" s="374">
        <f>'4.  2011-2014 LRAM'!AU555*AM1158</f>
        <v>0</v>
      </c>
      <c r="AN1162" s="374">
        <f>'4.  2011-2014 LRAM'!AV555*AN1158</f>
        <v>0</v>
      </c>
      <c r="AO1162" s="374">
        <f>'4.  2011-2014 LRAM'!AW555*AO1158</f>
        <v>0</v>
      </c>
      <c r="AP1162" s="374">
        <f>'4.  2011-2014 LRAM'!AX555*AP1158</f>
        <v>0</v>
      </c>
      <c r="AQ1162" s="374">
        <f>'4.  2011-2014 LRAM'!AY555*AQ1158</f>
        <v>0</v>
      </c>
      <c r="AR1162" s="374">
        <f>'4.  2011-2014 LRAM'!AZ555*AR1158</f>
        <v>0</v>
      </c>
      <c r="AS1162" s="784">
        <f>SUM(AE1162:AR1162)</f>
        <v>0</v>
      </c>
    </row>
    <row r="1163" spans="1:45">
      <c r="B1163" s="321" t="s">
        <v>356</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AE212*AE1158</f>
        <v>0</v>
      </c>
      <c r="AF1163" s="374">
        <f t="shared" ref="AF1163:AR1163" si="3471">AF212*AF1158</f>
        <v>2627.2766726600003</v>
      </c>
      <c r="AG1163" s="374">
        <f t="shared" si="3471"/>
        <v>7079.3355254400012</v>
      </c>
      <c r="AH1163" s="374">
        <f t="shared" si="3471"/>
        <v>0</v>
      </c>
      <c r="AI1163" s="374">
        <f t="shared" si="3471"/>
        <v>0</v>
      </c>
      <c r="AJ1163" s="374">
        <f t="shared" si="3471"/>
        <v>0</v>
      </c>
      <c r="AK1163" s="374">
        <f t="shared" si="3471"/>
        <v>0</v>
      </c>
      <c r="AL1163" s="374">
        <f t="shared" si="3471"/>
        <v>0</v>
      </c>
      <c r="AM1163" s="374">
        <f t="shared" si="3471"/>
        <v>0</v>
      </c>
      <c r="AN1163" s="374">
        <f t="shared" si="3471"/>
        <v>0</v>
      </c>
      <c r="AO1163" s="374">
        <f t="shared" si="3471"/>
        <v>0</v>
      </c>
      <c r="AP1163" s="374">
        <f t="shared" si="3471"/>
        <v>0</v>
      </c>
      <c r="AQ1163" s="374">
        <f t="shared" si="3471"/>
        <v>0</v>
      </c>
      <c r="AR1163" s="374">
        <f t="shared" si="3471"/>
        <v>0</v>
      </c>
      <c r="AS1163" s="784">
        <f t="shared" si="3470"/>
        <v>9706.6121981000015</v>
      </c>
    </row>
    <row r="1164" spans="1:45">
      <c r="B1164" s="321" t="s">
        <v>357</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AE402*AE1158</f>
        <v>0</v>
      </c>
      <c r="AF1164" s="374">
        <f t="shared" ref="AF1164:AR1164" si="3472">AF402*AF1158</f>
        <v>4921.1507194000005</v>
      </c>
      <c r="AG1164" s="374">
        <f t="shared" si="3472"/>
        <v>4714.5381888000002</v>
      </c>
      <c r="AH1164" s="374">
        <f t="shared" si="3472"/>
        <v>0</v>
      </c>
      <c r="AI1164" s="374">
        <f t="shared" si="3472"/>
        <v>0</v>
      </c>
      <c r="AJ1164" s="374">
        <f t="shared" si="3472"/>
        <v>0</v>
      </c>
      <c r="AK1164" s="374">
        <f t="shared" si="3472"/>
        <v>0</v>
      </c>
      <c r="AL1164" s="374">
        <f t="shared" si="3472"/>
        <v>0</v>
      </c>
      <c r="AM1164" s="374">
        <f t="shared" si="3472"/>
        <v>0</v>
      </c>
      <c r="AN1164" s="374">
        <f t="shared" si="3472"/>
        <v>0</v>
      </c>
      <c r="AO1164" s="374">
        <f t="shared" si="3472"/>
        <v>0</v>
      </c>
      <c r="AP1164" s="374">
        <f t="shared" si="3472"/>
        <v>0</v>
      </c>
      <c r="AQ1164" s="374">
        <f t="shared" si="3472"/>
        <v>0</v>
      </c>
      <c r="AR1164" s="374">
        <f t="shared" si="3472"/>
        <v>0</v>
      </c>
      <c r="AS1164" s="784">
        <f t="shared" si="3470"/>
        <v>9635.6889082000016</v>
      </c>
    </row>
    <row r="1165" spans="1:45">
      <c r="B1165" s="321" t="s">
        <v>358</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73">AF592*AF1158</f>
        <v>5068.8011275499994</v>
      </c>
      <c r="AG1165" s="374">
        <f t="shared" si="3473"/>
        <v>1702.7279254199184</v>
      </c>
      <c r="AH1165" s="374">
        <f t="shared" si="3473"/>
        <v>0</v>
      </c>
      <c r="AI1165" s="374">
        <f t="shared" si="3473"/>
        <v>0</v>
      </c>
      <c r="AJ1165" s="374">
        <f t="shared" si="3473"/>
        <v>0</v>
      </c>
      <c r="AK1165" s="374">
        <f t="shared" si="3473"/>
        <v>0</v>
      </c>
      <c r="AL1165" s="374">
        <f t="shared" si="3473"/>
        <v>0</v>
      </c>
      <c r="AM1165" s="374">
        <f t="shared" si="3473"/>
        <v>0</v>
      </c>
      <c r="AN1165" s="374">
        <f t="shared" si="3473"/>
        <v>0</v>
      </c>
      <c r="AO1165" s="374">
        <f t="shared" si="3473"/>
        <v>0</v>
      </c>
      <c r="AP1165" s="374">
        <f t="shared" si="3473"/>
        <v>0</v>
      </c>
      <c r="AQ1165" s="374">
        <f t="shared" si="3473"/>
        <v>0</v>
      </c>
      <c r="AR1165" s="374">
        <f t="shared" si="3473"/>
        <v>0</v>
      </c>
      <c r="AS1165" s="784">
        <f t="shared" si="3470"/>
        <v>6771.5290529699178</v>
      </c>
    </row>
    <row r="1166" spans="1:45">
      <c r="B1166" s="321" t="s">
        <v>359</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 t="shared" ref="AF1166:AR1166" si="3474">AF782*AF1158</f>
        <v>3522.74908529</v>
      </c>
      <c r="AG1166" s="374">
        <f t="shared" si="3474"/>
        <v>1442.2532708632357</v>
      </c>
      <c r="AH1166" s="374">
        <f t="shared" si="3474"/>
        <v>0</v>
      </c>
      <c r="AI1166" s="374">
        <f t="shared" si="3474"/>
        <v>0</v>
      </c>
      <c r="AJ1166" s="374">
        <f t="shared" si="3474"/>
        <v>0</v>
      </c>
      <c r="AK1166" s="374">
        <f t="shared" si="3474"/>
        <v>0</v>
      </c>
      <c r="AL1166" s="374">
        <f t="shared" si="3474"/>
        <v>0</v>
      </c>
      <c r="AM1166" s="374">
        <f t="shared" si="3474"/>
        <v>0</v>
      </c>
      <c r="AN1166" s="374">
        <f t="shared" si="3474"/>
        <v>0</v>
      </c>
      <c r="AO1166" s="374">
        <f t="shared" si="3474"/>
        <v>0</v>
      </c>
      <c r="AP1166" s="374">
        <f t="shared" si="3474"/>
        <v>0</v>
      </c>
      <c r="AQ1166" s="374">
        <f t="shared" si="3474"/>
        <v>0</v>
      </c>
      <c r="AR1166" s="374">
        <f t="shared" si="3474"/>
        <v>0</v>
      </c>
      <c r="AS1166" s="784">
        <f t="shared" si="3470"/>
        <v>4965.0023561532362</v>
      </c>
    </row>
    <row r="1167" spans="1:45">
      <c r="B1167" s="321" t="s">
        <v>360</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75">AF977*AF1158</f>
        <v>2122.7728000000002</v>
      </c>
      <c r="AG1167" s="374">
        <f t="shared" si="3475"/>
        <v>191.89942764992659</v>
      </c>
      <c r="AH1167" s="374">
        <f t="shared" si="3475"/>
        <v>0</v>
      </c>
      <c r="AI1167" s="374">
        <f t="shared" si="3475"/>
        <v>0</v>
      </c>
      <c r="AJ1167" s="374">
        <f t="shared" si="3475"/>
        <v>0</v>
      </c>
      <c r="AK1167" s="374">
        <f t="shared" si="3475"/>
        <v>0</v>
      </c>
      <c r="AL1167" s="374">
        <f t="shared" si="3475"/>
        <v>0</v>
      </c>
      <c r="AM1167" s="374">
        <f t="shared" si="3475"/>
        <v>0</v>
      </c>
      <c r="AN1167" s="374">
        <f t="shared" si="3475"/>
        <v>0</v>
      </c>
      <c r="AO1167" s="374">
        <f t="shared" si="3475"/>
        <v>0</v>
      </c>
      <c r="AP1167" s="374">
        <f t="shared" si="3475"/>
        <v>0</v>
      </c>
      <c r="AQ1167" s="374">
        <f t="shared" si="3475"/>
        <v>0</v>
      </c>
      <c r="AR1167" s="374">
        <f t="shared" si="3475"/>
        <v>0</v>
      </c>
      <c r="AS1167" s="784">
        <f t="shared" si="3470"/>
        <v>2314.6722276499268</v>
      </c>
    </row>
    <row r="1168" spans="1:45">
      <c r="B1168" s="321" t="s">
        <v>361</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76">AF1155*AF1158</f>
        <v>0</v>
      </c>
      <c r="AG1168" s="374">
        <f t="shared" si="3476"/>
        <v>0</v>
      </c>
      <c r="AH1168" s="374">
        <f t="shared" si="3476"/>
        <v>0</v>
      </c>
      <c r="AI1168" s="374">
        <f t="shared" si="3476"/>
        <v>0</v>
      </c>
      <c r="AJ1168" s="374">
        <f t="shared" si="3476"/>
        <v>0</v>
      </c>
      <c r="AK1168" s="374">
        <f t="shared" si="3476"/>
        <v>0</v>
      </c>
      <c r="AL1168" s="374">
        <f t="shared" si="3476"/>
        <v>0</v>
      </c>
      <c r="AM1168" s="374">
        <f t="shared" si="3476"/>
        <v>0</v>
      </c>
      <c r="AN1168" s="374">
        <f t="shared" si="3476"/>
        <v>0</v>
      </c>
      <c r="AO1168" s="374">
        <f t="shared" si="3476"/>
        <v>0</v>
      </c>
      <c r="AP1168" s="374">
        <f t="shared" si="3476"/>
        <v>0</v>
      </c>
      <c r="AQ1168" s="374">
        <f t="shared" si="3476"/>
        <v>0</v>
      </c>
      <c r="AR1168" s="374">
        <f t="shared" si="3476"/>
        <v>0</v>
      </c>
      <c r="AS1168" s="784">
        <f t="shared" si="3470"/>
        <v>0</v>
      </c>
    </row>
    <row r="1169" spans="2:45" ht="15.75">
      <c r="B1169" s="346" t="s">
        <v>351</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18262.750404899998</v>
      </c>
      <c r="AG1169" s="343">
        <f t="shared" ref="AG1169:AK1169" si="3477">SUM(AG1159:AG1168)</f>
        <v>15130.754338173083</v>
      </c>
      <c r="AH1169" s="343">
        <f t="shared" si="3477"/>
        <v>0</v>
      </c>
      <c r="AI1169" s="343">
        <f t="shared" si="3477"/>
        <v>0</v>
      </c>
      <c r="AJ1169" s="343">
        <f t="shared" si="3477"/>
        <v>0</v>
      </c>
      <c r="AK1169" s="343">
        <f t="shared" si="3477"/>
        <v>0</v>
      </c>
      <c r="AL1169" s="343">
        <f>SUM(AL1159:AL1168)</f>
        <v>0</v>
      </c>
      <c r="AM1169" s="343">
        <f t="shared" ref="AM1169:AR1169" si="3478">SUM(AM1159:AM1168)</f>
        <v>0</v>
      </c>
      <c r="AN1169" s="343">
        <f t="shared" si="3478"/>
        <v>0</v>
      </c>
      <c r="AO1169" s="343">
        <f t="shared" si="3478"/>
        <v>0</v>
      </c>
      <c r="AP1169" s="343">
        <f t="shared" si="3478"/>
        <v>0</v>
      </c>
      <c r="AQ1169" s="343">
        <f t="shared" si="3478"/>
        <v>0</v>
      </c>
      <c r="AR1169" s="343">
        <f t="shared" si="3478"/>
        <v>0</v>
      </c>
      <c r="AS1169" s="785">
        <f>SUM(AS1159:AS1168)</f>
        <v>33393.504743073085</v>
      </c>
    </row>
    <row r="1170" spans="2:45" ht="15.75">
      <c r="B1170" s="346" t="s">
        <v>350</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79">AF1156*AF1158</f>
        <v>7444.9880000000003</v>
      </c>
      <c r="AG1170" s="344">
        <f>AG1156*AG1158</f>
        <v>3141.4704000000002</v>
      </c>
      <c r="AH1170" s="344">
        <f t="shared" si="3479"/>
        <v>0</v>
      </c>
      <c r="AI1170" s="344">
        <f t="shared" si="3479"/>
        <v>0</v>
      </c>
      <c r="AJ1170" s="344">
        <f t="shared" si="3479"/>
        <v>0</v>
      </c>
      <c r="AK1170" s="344">
        <f t="shared" si="3479"/>
        <v>0</v>
      </c>
      <c r="AL1170" s="344">
        <f t="shared" ref="AL1170:AR1170" si="3480">AL1156*AL1158</f>
        <v>0</v>
      </c>
      <c r="AM1170" s="344">
        <f t="shared" si="3480"/>
        <v>0</v>
      </c>
      <c r="AN1170" s="344">
        <f t="shared" si="3480"/>
        <v>0</v>
      </c>
      <c r="AO1170" s="344">
        <f t="shared" si="3480"/>
        <v>0</v>
      </c>
      <c r="AP1170" s="344">
        <f t="shared" si="3480"/>
        <v>0</v>
      </c>
      <c r="AQ1170" s="344">
        <f t="shared" si="3480"/>
        <v>0</v>
      </c>
      <c r="AR1170" s="344">
        <f t="shared" si="3480"/>
        <v>0</v>
      </c>
      <c r="AS1170" s="403">
        <f>SUM(AE1170:AR1170)</f>
        <v>10586.4584</v>
      </c>
    </row>
    <row r="1171" spans="2:45" ht="15.75">
      <c r="B1171" s="346" t="s">
        <v>349</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22807.046343073085</v>
      </c>
    </row>
    <row r="1172" spans="2:45" ht="15.7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c r="B1173" s="321" t="s">
        <v>876</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71">
        <f>SUMPRODUCT($E$993:$E$1153,AE993:AE1153)</f>
        <v>0</v>
      </c>
      <c r="AF1173" s="771">
        <f>SUMPRODUCT($E$993:$E$1153,AF993:AF1153)</f>
        <v>0</v>
      </c>
      <c r="AG1173" s="771">
        <f>IF(AG991="kw",SUMPRODUCT($Q$993:$Q$1153,$S$993:$S$1153,AG993:AG1153),SUMPRODUCT($E$993:$E$1153,AG993:AG1153))</f>
        <v>0</v>
      </c>
      <c r="AH1173" s="771">
        <f t="shared" ref="AH1173:AR1173" si="3481">IF(AH991="kw",SUMPRODUCT($Q$993:$Q$1153,$S$993:$S$1153,AH993:AH1153),SUMPRODUCT($E$993:$E$1153,AH993:AH1153))</f>
        <v>0</v>
      </c>
      <c r="AI1173" s="771">
        <f t="shared" si="3481"/>
        <v>0</v>
      </c>
      <c r="AJ1173" s="771">
        <f t="shared" si="3481"/>
        <v>0</v>
      </c>
      <c r="AK1173" s="771">
        <f t="shared" si="3481"/>
        <v>0</v>
      </c>
      <c r="AL1173" s="771">
        <f t="shared" si="3481"/>
        <v>0</v>
      </c>
      <c r="AM1173" s="771">
        <f t="shared" si="3481"/>
        <v>0</v>
      </c>
      <c r="AN1173" s="771">
        <f t="shared" si="3481"/>
        <v>0</v>
      </c>
      <c r="AO1173" s="771">
        <f t="shared" si="3481"/>
        <v>0</v>
      </c>
      <c r="AP1173" s="771">
        <f t="shared" si="3481"/>
        <v>0</v>
      </c>
      <c r="AQ1173" s="771">
        <f t="shared" si="3481"/>
        <v>0</v>
      </c>
      <c r="AR1173" s="771">
        <f t="shared" si="3481"/>
        <v>0</v>
      </c>
      <c r="AS1173" s="334"/>
    </row>
    <row r="1174" spans="2:45">
      <c r="B1174" s="321" t="s">
        <v>877</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71">
        <f>SUMPRODUCT($F$993:$F$1153,AE993:AE1153)</f>
        <v>0</v>
      </c>
      <c r="AF1174" s="771">
        <f>SUMPRODUCT($F$993:$F$1153,AF993:AF1153)</f>
        <v>0</v>
      </c>
      <c r="AG1174" s="771">
        <f>IF(AG991="kw",SUMPRODUCT($Q$993:$Q$1153,$T$993:$T$1153,AG993:AG1153),SUMPRODUCT($F$993:$F$1153,AG993:AG1153))</f>
        <v>0</v>
      </c>
      <c r="AH1174" s="771">
        <f t="shared" ref="AH1174:AR1174" si="3482">IF(AH991="kw",SUMPRODUCT($Q$993:$Q$1153,$T$993:$T$1153,AH993:AH1153),SUMPRODUCT($F$993:$F$1153,AH993:AH1153))</f>
        <v>0</v>
      </c>
      <c r="AI1174" s="771">
        <f t="shared" si="3482"/>
        <v>0</v>
      </c>
      <c r="AJ1174" s="771">
        <f t="shared" si="3482"/>
        <v>0</v>
      </c>
      <c r="AK1174" s="771">
        <f t="shared" si="3482"/>
        <v>0</v>
      </c>
      <c r="AL1174" s="771">
        <f t="shared" si="3482"/>
        <v>0</v>
      </c>
      <c r="AM1174" s="771">
        <f t="shared" si="3482"/>
        <v>0</v>
      </c>
      <c r="AN1174" s="771">
        <f t="shared" si="3482"/>
        <v>0</v>
      </c>
      <c r="AO1174" s="771">
        <f t="shared" si="3482"/>
        <v>0</v>
      </c>
      <c r="AP1174" s="771">
        <f t="shared" si="3482"/>
        <v>0</v>
      </c>
      <c r="AQ1174" s="771">
        <f t="shared" si="3482"/>
        <v>0</v>
      </c>
      <c r="AR1174" s="771">
        <f t="shared" si="3482"/>
        <v>0</v>
      </c>
      <c r="AS1174" s="334"/>
    </row>
    <row r="1175" spans="2:45">
      <c r="B1175" s="321" t="s">
        <v>878</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71">
        <f>SUMPRODUCT($G$993:$G$1153,AE993:AE1153)</f>
        <v>0</v>
      </c>
      <c r="AF1175" s="771">
        <f>SUMPRODUCT($G$993:$G$1153,AF993:AF1153)</f>
        <v>0</v>
      </c>
      <c r="AG1175" s="771">
        <f>IF(AG991="kw",SUMPRODUCT($Q$993:$Q$1153,$U$993:$U$1153,AG993:AG1153),SUMPRODUCT($G$993:$G$1153,AG993:AG1153))</f>
        <v>0</v>
      </c>
      <c r="AH1175" s="771">
        <f t="shared" ref="AH1175:AR1175" si="3483">IF(AH991="kw",SUMPRODUCT($Q$993:$Q$1153,$U$993:$U$1153,AH993:AH1153),SUMPRODUCT($G$993:$G$1153,AH993:AH1153))</f>
        <v>0</v>
      </c>
      <c r="AI1175" s="771">
        <f t="shared" si="3483"/>
        <v>0</v>
      </c>
      <c r="AJ1175" s="771">
        <f t="shared" si="3483"/>
        <v>0</v>
      </c>
      <c r="AK1175" s="771">
        <f t="shared" si="3483"/>
        <v>0</v>
      </c>
      <c r="AL1175" s="771">
        <f t="shared" si="3483"/>
        <v>0</v>
      </c>
      <c r="AM1175" s="771">
        <f t="shared" si="3483"/>
        <v>0</v>
      </c>
      <c r="AN1175" s="771">
        <f t="shared" si="3483"/>
        <v>0</v>
      </c>
      <c r="AO1175" s="771">
        <f t="shared" si="3483"/>
        <v>0</v>
      </c>
      <c r="AP1175" s="771">
        <f t="shared" si="3483"/>
        <v>0</v>
      </c>
      <c r="AQ1175" s="771">
        <f t="shared" si="3483"/>
        <v>0</v>
      </c>
      <c r="AR1175" s="771">
        <f t="shared" si="3483"/>
        <v>0</v>
      </c>
      <c r="AS1175" s="334"/>
    </row>
    <row r="1176" spans="2:45">
      <c r="B1176" s="321" t="s">
        <v>879</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71">
        <f>SUMPRODUCT($H$993:$H$1153,AE993:AE1153)</f>
        <v>0</v>
      </c>
      <c r="AF1176" s="771">
        <f>SUMPRODUCT($H$993:$H$1153,AF993:AF1153)</f>
        <v>0</v>
      </c>
      <c r="AG1176" s="771">
        <f>IF(AG991="kw",SUMPRODUCT($Q$993:$Q$1153,$V$993:$V$1153,AG993:AG1153),SUMPRODUCT($H$993:$H$1153,AG993:AG1153))</f>
        <v>0</v>
      </c>
      <c r="AH1176" s="771">
        <f t="shared" ref="AH1176:AR1176" si="3484">IF(AH991="kw",SUMPRODUCT($Q$993:$Q$1153,$V$993:$V$1153,AH993:AH1153),SUMPRODUCT($H$993:$H$1153,AH993:AH1153))</f>
        <v>0</v>
      </c>
      <c r="AI1176" s="771">
        <f t="shared" si="3484"/>
        <v>0</v>
      </c>
      <c r="AJ1176" s="771">
        <f t="shared" si="3484"/>
        <v>0</v>
      </c>
      <c r="AK1176" s="771">
        <f t="shared" si="3484"/>
        <v>0</v>
      </c>
      <c r="AL1176" s="771">
        <f t="shared" si="3484"/>
        <v>0</v>
      </c>
      <c r="AM1176" s="771">
        <f t="shared" si="3484"/>
        <v>0</v>
      </c>
      <c r="AN1176" s="771">
        <f t="shared" si="3484"/>
        <v>0</v>
      </c>
      <c r="AO1176" s="771">
        <f t="shared" si="3484"/>
        <v>0</v>
      </c>
      <c r="AP1176" s="771">
        <f t="shared" si="3484"/>
        <v>0</v>
      </c>
      <c r="AQ1176" s="771">
        <f t="shared" si="3484"/>
        <v>0</v>
      </c>
      <c r="AR1176" s="771">
        <f t="shared" si="3484"/>
        <v>0</v>
      </c>
      <c r="AS1176" s="334"/>
    </row>
    <row r="1177" spans="2:45">
      <c r="B1177" s="321" t="s">
        <v>880</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71">
        <f>SUMPRODUCT($I$993:$I$1153,AE993:AE1153)</f>
        <v>0</v>
      </c>
      <c r="AF1177" s="771">
        <f>SUMPRODUCT($I$993:$I$1153,AF993:AF1153)</f>
        <v>0</v>
      </c>
      <c r="AG1177" s="771">
        <f>IF(AG991="kw",SUMPRODUCT($Q$993:$Q$1153,$W$993:$W$1153,AG993:AG1153),SUMPRODUCT($I$993:$I$1153,AG993:AG1153))</f>
        <v>0</v>
      </c>
      <c r="AH1177" s="771">
        <f t="shared" ref="AH1177:AR1177" si="3485">IF(AH991="kw",SUMPRODUCT($Q$993:$Q$1153,$W$993:$W$1153,AH993:AH1153),SUMPRODUCT($I$993:$I$1153,AH993:AH1153))</f>
        <v>0</v>
      </c>
      <c r="AI1177" s="771">
        <f t="shared" si="3485"/>
        <v>0</v>
      </c>
      <c r="AJ1177" s="771">
        <f t="shared" si="3485"/>
        <v>0</v>
      </c>
      <c r="AK1177" s="771">
        <f t="shared" si="3485"/>
        <v>0</v>
      </c>
      <c r="AL1177" s="771">
        <f t="shared" si="3485"/>
        <v>0</v>
      </c>
      <c r="AM1177" s="771">
        <f t="shared" si="3485"/>
        <v>0</v>
      </c>
      <c r="AN1177" s="771">
        <f t="shared" si="3485"/>
        <v>0</v>
      </c>
      <c r="AO1177" s="771">
        <f t="shared" si="3485"/>
        <v>0</v>
      </c>
      <c r="AP1177" s="771">
        <f t="shared" si="3485"/>
        <v>0</v>
      </c>
      <c r="AQ1177" s="771">
        <f t="shared" si="3485"/>
        <v>0</v>
      </c>
      <c r="AR1177" s="771">
        <f t="shared" si="3485"/>
        <v>0</v>
      </c>
      <c r="AS1177" s="334"/>
    </row>
    <row r="1178" spans="2:45">
      <c r="B1178" s="321" t="s">
        <v>881</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71">
        <f>SUMPRODUCT($J$993:$J$1153,AE993:AE1153)</f>
        <v>0</v>
      </c>
      <c r="AF1178" s="771">
        <f>SUMPRODUCT($J$993:$J$1153,AF993:AF1153)</f>
        <v>0</v>
      </c>
      <c r="AG1178" s="771">
        <f>IF(AG991="kw",SUMPRODUCT($Q$993:$Q$1153,$X$993:$X$1153,AG993:AG1153),SUMPRODUCT($J$993:$J$1153,AG993:AG1153))</f>
        <v>0</v>
      </c>
      <c r="AH1178" s="771">
        <f t="shared" ref="AH1178:AR1178" si="3486">IF(AH991="kw",SUMPRODUCT($Q$993:$Q$1153,$X$993:$X$1153,AH993:AH1153),SUMPRODUCT($J$993:$J$1153,AH993:AH1153))</f>
        <v>0</v>
      </c>
      <c r="AI1178" s="771">
        <f t="shared" si="3486"/>
        <v>0</v>
      </c>
      <c r="AJ1178" s="771">
        <f t="shared" si="3486"/>
        <v>0</v>
      </c>
      <c r="AK1178" s="771">
        <f t="shared" si="3486"/>
        <v>0</v>
      </c>
      <c r="AL1178" s="771">
        <f t="shared" si="3486"/>
        <v>0</v>
      </c>
      <c r="AM1178" s="771">
        <f t="shared" si="3486"/>
        <v>0</v>
      </c>
      <c r="AN1178" s="771">
        <f t="shared" si="3486"/>
        <v>0</v>
      </c>
      <c r="AO1178" s="771">
        <f t="shared" si="3486"/>
        <v>0</v>
      </c>
      <c r="AP1178" s="771">
        <f t="shared" si="3486"/>
        <v>0</v>
      </c>
      <c r="AQ1178" s="771">
        <f t="shared" si="3486"/>
        <v>0</v>
      </c>
      <c r="AR1178" s="771">
        <f t="shared" si="3486"/>
        <v>0</v>
      </c>
      <c r="AS1178" s="334"/>
    </row>
    <row r="1179" spans="2:45">
      <c r="B1179" s="436" t="s">
        <v>882</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72">
        <f>SUMPRODUCT($K$993:$K$1153,AE993:AE1153)</f>
        <v>0</v>
      </c>
      <c r="AF1179" s="772">
        <f>SUMPRODUCT($K$993:$K$1153,AF993:AF1153)</f>
        <v>0</v>
      </c>
      <c r="AG1179" s="772">
        <f>IF(AG991="kw",SUMPRODUCT($Q$993:$Q$1153,$Y$993:$Y$1153,AG993:AG1153),SUMPRODUCT($K$993:$K$1153,AG993:AG1153))</f>
        <v>0</v>
      </c>
      <c r="AH1179" s="772">
        <f t="shared" ref="AH1179:AR1179" si="3487">IF(AH991="kw",SUMPRODUCT($Q$993:$Q$1153,$Y$993:$Y$1153,AH993:AH1153),SUMPRODUCT($K$993:$K$1153,AH993:AH1153))</f>
        <v>0</v>
      </c>
      <c r="AI1179" s="772">
        <f t="shared" si="3487"/>
        <v>0</v>
      </c>
      <c r="AJ1179" s="772">
        <f t="shared" si="3487"/>
        <v>0</v>
      </c>
      <c r="AK1179" s="772">
        <f t="shared" si="3487"/>
        <v>0</v>
      </c>
      <c r="AL1179" s="772">
        <f t="shared" si="3487"/>
        <v>0</v>
      </c>
      <c r="AM1179" s="772">
        <f t="shared" si="3487"/>
        <v>0</v>
      </c>
      <c r="AN1179" s="772">
        <f t="shared" si="3487"/>
        <v>0</v>
      </c>
      <c r="AO1179" s="772">
        <f t="shared" si="3487"/>
        <v>0</v>
      </c>
      <c r="AP1179" s="772">
        <f t="shared" si="3487"/>
        <v>0</v>
      </c>
      <c r="AQ1179" s="772">
        <f t="shared" si="3487"/>
        <v>0</v>
      </c>
      <c r="AR1179" s="772">
        <f t="shared" si="3487"/>
        <v>0</v>
      </c>
      <c r="AS1179" s="382"/>
    </row>
    <row r="1180" spans="2:45" ht="19.5" customHeight="1">
      <c r="B1180" s="364" t="s">
        <v>578</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9" t="s">
        <v>523</v>
      </c>
    </row>
    <row r="1183" spans="2:45" ht="15.75">
      <c r="B1183" s="277" t="s">
        <v>812</v>
      </c>
      <c r="C1183" s="278"/>
      <c r="D1183" s="579" t="s">
        <v>523</v>
      </c>
      <c r="E1183" s="250"/>
      <c r="F1183" s="579"/>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19" t="s">
        <v>211</v>
      </c>
      <c r="C1184" s="921" t="s">
        <v>33</v>
      </c>
      <c r="D1184" s="281" t="s">
        <v>421</v>
      </c>
      <c r="E1184" s="925" t="s">
        <v>209</v>
      </c>
      <c r="F1184" s="926"/>
      <c r="G1184" s="926"/>
      <c r="H1184" s="926"/>
      <c r="I1184" s="926"/>
      <c r="J1184" s="926"/>
      <c r="K1184" s="926"/>
      <c r="L1184" s="926"/>
      <c r="M1184" s="926"/>
      <c r="N1184" s="926"/>
      <c r="O1184" s="926"/>
      <c r="P1184" s="927"/>
      <c r="Q1184" s="923" t="s">
        <v>213</v>
      </c>
      <c r="R1184" s="281" t="s">
        <v>422</v>
      </c>
      <c r="S1184" s="916" t="s">
        <v>212</v>
      </c>
      <c r="T1184" s="917"/>
      <c r="U1184" s="917"/>
      <c r="V1184" s="917"/>
      <c r="W1184" s="917"/>
      <c r="X1184" s="917"/>
      <c r="Y1184" s="917"/>
      <c r="Z1184" s="917"/>
      <c r="AA1184" s="917"/>
      <c r="AB1184" s="917"/>
      <c r="AC1184" s="917"/>
      <c r="AD1184" s="928"/>
      <c r="AE1184" s="916" t="s">
        <v>242</v>
      </c>
      <c r="AF1184" s="917"/>
      <c r="AG1184" s="917"/>
      <c r="AH1184" s="917"/>
      <c r="AI1184" s="917"/>
      <c r="AJ1184" s="917"/>
      <c r="AK1184" s="917"/>
      <c r="AL1184" s="917"/>
      <c r="AM1184" s="917"/>
      <c r="AN1184" s="917"/>
      <c r="AO1184" s="917"/>
      <c r="AP1184" s="917"/>
      <c r="AQ1184" s="917"/>
      <c r="AR1184" s="917"/>
      <c r="AS1184" s="918"/>
    </row>
    <row r="1185" spans="1:45" ht="65.25" customHeight="1">
      <c r="B1185" s="920"/>
      <c r="C1185" s="922"/>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24"/>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GS 50 - 4,999 kW</v>
      </c>
      <c r="AH1185" s="282" t="str">
        <f>'1.  LRAMVA Summary'!$G$53</f>
        <v/>
      </c>
      <c r="AI1185" s="282" t="str">
        <f>'1.  LRAMVA Summary'!$H$53</f>
        <v/>
      </c>
      <c r="AJ1185" s="282" t="str">
        <f>'1.  LRAMVA Summary'!$I$53</f>
        <v/>
      </c>
      <c r="AK1185" s="282" t="str">
        <f>'1.  LRAMVA Summary'!$J$53</f>
        <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21"/>
      <c r="B1186" s="507" t="s">
        <v>501</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t="str">
        <f>'1.  LRAMVA Summary'!$F$54</f>
        <v>kW</v>
      </c>
      <c r="AH1186" s="288">
        <f>'1.  LRAMVA Summary'!$G$54</f>
        <v>0</v>
      </c>
      <c r="AI1186" s="288">
        <f>'1.  LRAMVA Summary'!$H$54</f>
        <v>0</v>
      </c>
      <c r="AJ1186" s="288">
        <f>'1.  LRAMVA Summary'!$I$54</f>
        <v>0</v>
      </c>
      <c r="AK1186" s="288">
        <f>'1.  LRAMVA Summary'!$J$54</f>
        <v>0</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customHeight="1" outlineLevel="1">
      <c r="A1187" s="521"/>
      <c r="B1187" s="493" t="s">
        <v>494</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customHeight="1" outlineLevel="1">
      <c r="A1188" s="521">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f>SUM(AE1188:AR1188)</f>
        <v>0</v>
      </c>
    </row>
    <row r="1189" spans="1:45" ht="15" customHeight="1" outlineLevel="1">
      <c r="A1189" s="521"/>
      <c r="B1189" s="291" t="s">
        <v>723</v>
      </c>
      <c r="C1189" s="288" t="s">
        <v>163</v>
      </c>
      <c r="D1189" s="292"/>
      <c r="E1189" s="292"/>
      <c r="F1189" s="292"/>
      <c r="G1189" s="292"/>
      <c r="H1189" s="292"/>
      <c r="I1189" s="292"/>
      <c r="J1189" s="292"/>
      <c r="K1189" s="292"/>
      <c r="L1189" s="292"/>
      <c r="M1189" s="292"/>
      <c r="N1189" s="292"/>
      <c r="O1189" s="292"/>
      <c r="P1189" s="292"/>
      <c r="Q1189" s="464"/>
      <c r="R1189" s="292"/>
      <c r="S1189" s="292"/>
      <c r="T1189" s="292"/>
      <c r="U1189" s="292"/>
      <c r="V1189" s="292"/>
      <c r="W1189" s="292"/>
      <c r="X1189" s="292"/>
      <c r="Y1189" s="292"/>
      <c r="Z1189" s="292"/>
      <c r="AA1189" s="292"/>
      <c r="AB1189" s="292"/>
      <c r="AC1189" s="292"/>
      <c r="AD1189" s="292"/>
      <c r="AE1189" s="407">
        <f>AE1188</f>
        <v>0</v>
      </c>
      <c r="AF1189" s="407">
        <f t="shared" ref="AF1189:AR1189" si="3488">AF1188</f>
        <v>0</v>
      </c>
      <c r="AG1189" s="407">
        <f t="shared" si="3488"/>
        <v>0</v>
      </c>
      <c r="AH1189" s="407">
        <f t="shared" si="3488"/>
        <v>0</v>
      </c>
      <c r="AI1189" s="407">
        <f t="shared" si="3488"/>
        <v>0</v>
      </c>
      <c r="AJ1189" s="407">
        <f t="shared" si="3488"/>
        <v>0</v>
      </c>
      <c r="AK1189" s="407">
        <f t="shared" si="3488"/>
        <v>0</v>
      </c>
      <c r="AL1189" s="407">
        <f t="shared" si="3488"/>
        <v>0</v>
      </c>
      <c r="AM1189" s="407">
        <f t="shared" si="3488"/>
        <v>0</v>
      </c>
      <c r="AN1189" s="407">
        <f t="shared" si="3488"/>
        <v>0</v>
      </c>
      <c r="AO1189" s="407">
        <f t="shared" si="3488"/>
        <v>0</v>
      </c>
      <c r="AP1189" s="407">
        <f t="shared" si="3488"/>
        <v>0</v>
      </c>
      <c r="AQ1189" s="407">
        <f t="shared" si="3488"/>
        <v>0</v>
      </c>
      <c r="AR1189" s="407">
        <f t="shared" si="3488"/>
        <v>0</v>
      </c>
      <c r="AS1189" s="294"/>
    </row>
    <row r="1190" spans="1:45" ht="15" customHeight="1" outlineLevel="1">
      <c r="A1190" s="521"/>
      <c r="B1190" s="295"/>
      <c r="C1190" s="296"/>
      <c r="D1190" s="296"/>
      <c r="E1190" s="296"/>
      <c r="F1190" s="296"/>
      <c r="G1190" s="296"/>
      <c r="H1190" s="296"/>
      <c r="I1190" s="296"/>
      <c r="J1190" s="748"/>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customHeight="1" outlineLevel="1">
      <c r="A1191" s="521">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customHeight="1" outlineLevel="1">
      <c r="A1192" s="521"/>
      <c r="B1192" s="291" t="s">
        <v>723</v>
      </c>
      <c r="C1192" s="288" t="s">
        <v>163</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f>AE1191</f>
        <v>0</v>
      </c>
      <c r="AF1192" s="407">
        <f t="shared" ref="AF1192:AR1192" si="3489">AF1191</f>
        <v>0</v>
      </c>
      <c r="AG1192" s="407">
        <f t="shared" si="3489"/>
        <v>0</v>
      </c>
      <c r="AH1192" s="407">
        <f t="shared" si="3489"/>
        <v>0</v>
      </c>
      <c r="AI1192" s="407">
        <f t="shared" si="3489"/>
        <v>0</v>
      </c>
      <c r="AJ1192" s="407">
        <f t="shared" si="3489"/>
        <v>0</v>
      </c>
      <c r="AK1192" s="407">
        <f t="shared" si="3489"/>
        <v>0</v>
      </c>
      <c r="AL1192" s="407">
        <f t="shared" si="3489"/>
        <v>0</v>
      </c>
      <c r="AM1192" s="407">
        <f t="shared" si="3489"/>
        <v>0</v>
      </c>
      <c r="AN1192" s="407">
        <f t="shared" si="3489"/>
        <v>0</v>
      </c>
      <c r="AO1192" s="407">
        <f t="shared" si="3489"/>
        <v>0</v>
      </c>
      <c r="AP1192" s="407">
        <f t="shared" si="3489"/>
        <v>0</v>
      </c>
      <c r="AQ1192" s="407">
        <f t="shared" si="3489"/>
        <v>0</v>
      </c>
      <c r="AR1192" s="407">
        <f t="shared" si="3489"/>
        <v>0</v>
      </c>
      <c r="AS1192" s="294"/>
    </row>
    <row r="1193" spans="1:45" ht="15" customHeight="1" outlineLevel="1">
      <c r="A1193" s="521"/>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customHeight="1" outlineLevel="1">
      <c r="A1194" s="521">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customHeight="1" outlineLevel="1">
      <c r="A1195" s="521"/>
      <c r="B1195" s="291" t="s">
        <v>723</v>
      </c>
      <c r="C1195" s="288" t="s">
        <v>163</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f>AE1194</f>
        <v>0</v>
      </c>
      <c r="AF1195" s="407">
        <f t="shared" ref="AF1195:AR1195" si="3490">AF1194</f>
        <v>0</v>
      </c>
      <c r="AG1195" s="407">
        <f t="shared" si="3490"/>
        <v>0</v>
      </c>
      <c r="AH1195" s="407">
        <f t="shared" si="3490"/>
        <v>0</v>
      </c>
      <c r="AI1195" s="407">
        <f t="shared" si="3490"/>
        <v>0</v>
      </c>
      <c r="AJ1195" s="407">
        <f t="shared" si="3490"/>
        <v>0</v>
      </c>
      <c r="AK1195" s="407">
        <f t="shared" si="3490"/>
        <v>0</v>
      </c>
      <c r="AL1195" s="407">
        <f t="shared" si="3490"/>
        <v>0</v>
      </c>
      <c r="AM1195" s="407">
        <f t="shared" si="3490"/>
        <v>0</v>
      </c>
      <c r="AN1195" s="407">
        <f t="shared" si="3490"/>
        <v>0</v>
      </c>
      <c r="AO1195" s="407">
        <f t="shared" si="3490"/>
        <v>0</v>
      </c>
      <c r="AP1195" s="407">
        <f t="shared" si="3490"/>
        <v>0</v>
      </c>
      <c r="AQ1195" s="407">
        <f t="shared" si="3490"/>
        <v>0</v>
      </c>
      <c r="AR1195" s="407">
        <f t="shared" si="3490"/>
        <v>0</v>
      </c>
      <c r="AS1195" s="294"/>
    </row>
    <row r="1196" spans="1:45" ht="15" customHeight="1" outlineLevel="1">
      <c r="A1196" s="521"/>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customHeight="1" outlineLevel="1">
      <c r="A1197" s="521">
        <v>4</v>
      </c>
      <c r="B1197" s="509" t="s">
        <v>653</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customHeight="1" outlineLevel="1">
      <c r="A1198" s="521"/>
      <c r="B1198" s="291" t="s">
        <v>723</v>
      </c>
      <c r="C1198" s="288" t="s">
        <v>163</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f>AE1197</f>
        <v>0</v>
      </c>
      <c r="AF1198" s="407">
        <f t="shared" ref="AF1198:AR1198" si="3491">AF1197</f>
        <v>0</v>
      </c>
      <c r="AG1198" s="407">
        <f t="shared" si="3491"/>
        <v>0</v>
      </c>
      <c r="AH1198" s="407">
        <f t="shared" si="3491"/>
        <v>0</v>
      </c>
      <c r="AI1198" s="407">
        <f t="shared" si="3491"/>
        <v>0</v>
      </c>
      <c r="AJ1198" s="407">
        <f t="shared" si="3491"/>
        <v>0</v>
      </c>
      <c r="AK1198" s="407">
        <f t="shared" si="3491"/>
        <v>0</v>
      </c>
      <c r="AL1198" s="407">
        <f t="shared" si="3491"/>
        <v>0</v>
      </c>
      <c r="AM1198" s="407">
        <f t="shared" si="3491"/>
        <v>0</v>
      </c>
      <c r="AN1198" s="407">
        <f t="shared" si="3491"/>
        <v>0</v>
      </c>
      <c r="AO1198" s="407">
        <f t="shared" si="3491"/>
        <v>0</v>
      </c>
      <c r="AP1198" s="407">
        <f t="shared" si="3491"/>
        <v>0</v>
      </c>
      <c r="AQ1198" s="407">
        <f t="shared" si="3491"/>
        <v>0</v>
      </c>
      <c r="AR1198" s="407">
        <f t="shared" si="3491"/>
        <v>0</v>
      </c>
      <c r="AS1198" s="294"/>
    </row>
    <row r="1199" spans="1:45" ht="15" customHeight="1" outlineLevel="1">
      <c r="A1199" s="521"/>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customHeight="1" outlineLevel="1">
      <c r="A1200" s="521">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customHeight="1" outlineLevel="1">
      <c r="A1201" s="521"/>
      <c r="B1201" s="291" t="s">
        <v>723</v>
      </c>
      <c r="C1201" s="288" t="s">
        <v>163</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f>AE1200</f>
        <v>0</v>
      </c>
      <c r="AF1201" s="407">
        <f t="shared" ref="AF1201:AR1201" si="3492">AF1200</f>
        <v>0</v>
      </c>
      <c r="AG1201" s="407">
        <f t="shared" si="3492"/>
        <v>0</v>
      </c>
      <c r="AH1201" s="407">
        <f t="shared" si="3492"/>
        <v>0</v>
      </c>
      <c r="AI1201" s="407">
        <f t="shared" si="3492"/>
        <v>0</v>
      </c>
      <c r="AJ1201" s="407">
        <f t="shared" si="3492"/>
        <v>0</v>
      </c>
      <c r="AK1201" s="407">
        <f t="shared" si="3492"/>
        <v>0</v>
      </c>
      <c r="AL1201" s="407">
        <f t="shared" si="3492"/>
        <v>0</v>
      </c>
      <c r="AM1201" s="407">
        <f t="shared" si="3492"/>
        <v>0</v>
      </c>
      <c r="AN1201" s="407">
        <f t="shared" si="3492"/>
        <v>0</v>
      </c>
      <c r="AO1201" s="407">
        <f t="shared" si="3492"/>
        <v>0</v>
      </c>
      <c r="AP1201" s="407">
        <f t="shared" si="3492"/>
        <v>0</v>
      </c>
      <c r="AQ1201" s="407">
        <f t="shared" si="3492"/>
        <v>0</v>
      </c>
      <c r="AR1201" s="407">
        <f t="shared" si="3492"/>
        <v>0</v>
      </c>
      <c r="AS1201" s="294"/>
    </row>
    <row r="1202" spans="1:45" ht="15" customHeight="1" outlineLevel="1">
      <c r="A1202" s="521"/>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75" outlineLevel="1">
      <c r="A1203" s="521"/>
      <c r="B1203" s="316" t="s">
        <v>495</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customHeight="1" outlineLevel="1">
      <c r="A1204" s="521">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f>SUM(AE1204:AR1204)</f>
        <v>0</v>
      </c>
    </row>
    <row r="1205" spans="1:45" ht="15" customHeight="1" outlineLevel="1">
      <c r="A1205" s="521"/>
      <c r="B1205" s="291" t="s">
        <v>723</v>
      </c>
      <c r="C1205" s="288" t="s">
        <v>163</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f>AE1204</f>
        <v>0</v>
      </c>
      <c r="AF1205" s="407">
        <f t="shared" ref="AF1205:AR1205" si="3493">AF1204</f>
        <v>0</v>
      </c>
      <c r="AG1205" s="407">
        <f t="shared" si="3493"/>
        <v>0</v>
      </c>
      <c r="AH1205" s="407">
        <f t="shared" si="3493"/>
        <v>0</v>
      </c>
      <c r="AI1205" s="407">
        <f t="shared" si="3493"/>
        <v>0</v>
      </c>
      <c r="AJ1205" s="407">
        <f t="shared" si="3493"/>
        <v>0</v>
      </c>
      <c r="AK1205" s="407">
        <f t="shared" si="3493"/>
        <v>0</v>
      </c>
      <c r="AL1205" s="407">
        <f t="shared" si="3493"/>
        <v>0</v>
      </c>
      <c r="AM1205" s="407">
        <f t="shared" si="3493"/>
        <v>0</v>
      </c>
      <c r="AN1205" s="407">
        <f t="shared" si="3493"/>
        <v>0</v>
      </c>
      <c r="AO1205" s="407">
        <f t="shared" si="3493"/>
        <v>0</v>
      </c>
      <c r="AP1205" s="407">
        <f t="shared" si="3493"/>
        <v>0</v>
      </c>
      <c r="AQ1205" s="407">
        <f t="shared" si="3493"/>
        <v>0</v>
      </c>
      <c r="AR1205" s="407">
        <f t="shared" si="3493"/>
        <v>0</v>
      </c>
      <c r="AS1205" s="308"/>
    </row>
    <row r="1206" spans="1:45" ht="15" customHeight="1" outlineLevel="1">
      <c r="A1206" s="521"/>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customHeight="1" outlineLevel="1">
      <c r="A1207" s="521">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customHeight="1" outlineLevel="1">
      <c r="A1208" s="521"/>
      <c r="B1208" s="291" t="s">
        <v>723</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94">AF1207</f>
        <v>0</v>
      </c>
      <c r="AG1208" s="407">
        <f t="shared" si="3494"/>
        <v>0</v>
      </c>
      <c r="AH1208" s="407">
        <f t="shared" si="3494"/>
        <v>0</v>
      </c>
      <c r="AI1208" s="407">
        <f t="shared" si="3494"/>
        <v>0</v>
      </c>
      <c r="AJ1208" s="407">
        <f t="shared" si="3494"/>
        <v>0</v>
      </c>
      <c r="AK1208" s="407">
        <f t="shared" si="3494"/>
        <v>0</v>
      </c>
      <c r="AL1208" s="407">
        <f t="shared" si="3494"/>
        <v>0</v>
      </c>
      <c r="AM1208" s="407">
        <f t="shared" si="3494"/>
        <v>0</v>
      </c>
      <c r="AN1208" s="407">
        <f t="shared" si="3494"/>
        <v>0</v>
      </c>
      <c r="AO1208" s="407">
        <f t="shared" si="3494"/>
        <v>0</v>
      </c>
      <c r="AP1208" s="407">
        <f t="shared" si="3494"/>
        <v>0</v>
      </c>
      <c r="AQ1208" s="407">
        <f t="shared" si="3494"/>
        <v>0</v>
      </c>
      <c r="AR1208" s="407">
        <f t="shared" si="3494"/>
        <v>0</v>
      </c>
      <c r="AS1208" s="308"/>
    </row>
    <row r="1209" spans="1:45" ht="15" customHeight="1" outlineLevel="1">
      <c r="A1209" s="521"/>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customHeight="1" outlineLevel="1">
      <c r="A1210" s="521">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customHeight="1" outlineLevel="1">
      <c r="A1211" s="521"/>
      <c r="B1211" s="291" t="s">
        <v>723</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95">AF1210</f>
        <v>0</v>
      </c>
      <c r="AG1211" s="407">
        <f t="shared" si="3495"/>
        <v>0</v>
      </c>
      <c r="AH1211" s="407">
        <f t="shared" si="3495"/>
        <v>0</v>
      </c>
      <c r="AI1211" s="407">
        <f t="shared" si="3495"/>
        <v>0</v>
      </c>
      <c r="AJ1211" s="407">
        <f t="shared" si="3495"/>
        <v>0</v>
      </c>
      <c r="AK1211" s="407">
        <f t="shared" si="3495"/>
        <v>0</v>
      </c>
      <c r="AL1211" s="407">
        <f t="shared" si="3495"/>
        <v>0</v>
      </c>
      <c r="AM1211" s="407">
        <f t="shared" si="3495"/>
        <v>0</v>
      </c>
      <c r="AN1211" s="407">
        <f t="shared" si="3495"/>
        <v>0</v>
      </c>
      <c r="AO1211" s="407">
        <f t="shared" si="3495"/>
        <v>0</v>
      </c>
      <c r="AP1211" s="407">
        <f t="shared" si="3495"/>
        <v>0</v>
      </c>
      <c r="AQ1211" s="407">
        <f t="shared" si="3495"/>
        <v>0</v>
      </c>
      <c r="AR1211" s="407">
        <f t="shared" si="3495"/>
        <v>0</v>
      </c>
      <c r="AS1211" s="308"/>
    </row>
    <row r="1212" spans="1:45" ht="15" customHeight="1" outlineLevel="1">
      <c r="A1212" s="521"/>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customHeight="1" outlineLevel="1">
      <c r="A1213" s="521">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customHeight="1" outlineLevel="1">
      <c r="A1214" s="521"/>
      <c r="B1214" s="291" t="s">
        <v>723</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96">AF1213</f>
        <v>0</v>
      </c>
      <c r="AG1214" s="407">
        <f t="shared" si="3496"/>
        <v>0</v>
      </c>
      <c r="AH1214" s="407">
        <f t="shared" si="3496"/>
        <v>0</v>
      </c>
      <c r="AI1214" s="407">
        <f t="shared" si="3496"/>
        <v>0</v>
      </c>
      <c r="AJ1214" s="407">
        <f t="shared" si="3496"/>
        <v>0</v>
      </c>
      <c r="AK1214" s="407">
        <f t="shared" si="3496"/>
        <v>0</v>
      </c>
      <c r="AL1214" s="407">
        <f t="shared" si="3496"/>
        <v>0</v>
      </c>
      <c r="AM1214" s="407">
        <f t="shared" si="3496"/>
        <v>0</v>
      </c>
      <c r="AN1214" s="407">
        <f t="shared" si="3496"/>
        <v>0</v>
      </c>
      <c r="AO1214" s="407">
        <f t="shared" si="3496"/>
        <v>0</v>
      </c>
      <c r="AP1214" s="407">
        <f t="shared" si="3496"/>
        <v>0</v>
      </c>
      <c r="AQ1214" s="407">
        <f t="shared" si="3496"/>
        <v>0</v>
      </c>
      <c r="AR1214" s="407">
        <f t="shared" si="3496"/>
        <v>0</v>
      </c>
      <c r="AS1214" s="308"/>
    </row>
    <row r="1215" spans="1:45" ht="15"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customHeight="1" outlineLevel="1">
      <c r="A1216" s="521">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6" ht="15" customHeight="1" outlineLevel="1">
      <c r="A1217" s="521"/>
      <c r="B1217" s="291" t="s">
        <v>723</v>
      </c>
      <c r="C1217" s="288" t="s">
        <v>163</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f>AE1216</f>
        <v>0</v>
      </c>
      <c r="AF1217" s="407">
        <f t="shared" ref="AF1217:AR1217" si="3497">AF1216</f>
        <v>0</v>
      </c>
      <c r="AG1217" s="407">
        <f t="shared" si="3497"/>
        <v>0</v>
      </c>
      <c r="AH1217" s="407">
        <f t="shared" si="3497"/>
        <v>0</v>
      </c>
      <c r="AI1217" s="407">
        <f t="shared" si="3497"/>
        <v>0</v>
      </c>
      <c r="AJ1217" s="407">
        <f t="shared" si="3497"/>
        <v>0</v>
      </c>
      <c r="AK1217" s="407">
        <f t="shared" si="3497"/>
        <v>0</v>
      </c>
      <c r="AL1217" s="407">
        <f t="shared" si="3497"/>
        <v>0</v>
      </c>
      <c r="AM1217" s="407">
        <f t="shared" si="3497"/>
        <v>0</v>
      </c>
      <c r="AN1217" s="407">
        <f t="shared" si="3497"/>
        <v>0</v>
      </c>
      <c r="AO1217" s="407">
        <f t="shared" si="3497"/>
        <v>0</v>
      </c>
      <c r="AP1217" s="407">
        <f t="shared" si="3497"/>
        <v>0</v>
      </c>
      <c r="AQ1217" s="407">
        <f t="shared" si="3497"/>
        <v>0</v>
      </c>
      <c r="AR1217" s="407">
        <f t="shared" si="3497"/>
        <v>0</v>
      </c>
      <c r="AS1217" s="308"/>
    </row>
    <row r="1218" spans="1:46" ht="15"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customHeight="1" outlineLevel="1">
      <c r="A1219" s="521"/>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customHeight="1" outlineLevel="1">
      <c r="A1220" s="521">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f>SUM(AE1220:AR1220)</f>
        <v>0</v>
      </c>
    </row>
    <row r="1221" spans="1:46" ht="15" customHeight="1" outlineLevel="1">
      <c r="A1221" s="521"/>
      <c r="B1221" s="291" t="s">
        <v>723</v>
      </c>
      <c r="C1221" s="288" t="s">
        <v>163</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f>AE1220</f>
        <v>0</v>
      </c>
      <c r="AF1221" s="407">
        <f t="shared" ref="AF1221:AR1221" si="3498">AF1220</f>
        <v>0</v>
      </c>
      <c r="AG1221" s="407">
        <f t="shared" si="3498"/>
        <v>0</v>
      </c>
      <c r="AH1221" s="407">
        <f t="shared" si="3498"/>
        <v>0</v>
      </c>
      <c r="AI1221" s="407">
        <f t="shared" si="3498"/>
        <v>0</v>
      </c>
      <c r="AJ1221" s="407">
        <f t="shared" si="3498"/>
        <v>0</v>
      </c>
      <c r="AK1221" s="407">
        <f t="shared" si="3498"/>
        <v>0</v>
      </c>
      <c r="AL1221" s="407">
        <f t="shared" si="3498"/>
        <v>0</v>
      </c>
      <c r="AM1221" s="407">
        <f t="shared" si="3498"/>
        <v>0</v>
      </c>
      <c r="AN1221" s="407">
        <f t="shared" si="3498"/>
        <v>0</v>
      </c>
      <c r="AO1221" s="407">
        <f t="shared" si="3498"/>
        <v>0</v>
      </c>
      <c r="AP1221" s="407">
        <f t="shared" si="3498"/>
        <v>0</v>
      </c>
      <c r="AQ1221" s="407">
        <f t="shared" si="3498"/>
        <v>0</v>
      </c>
      <c r="AR1221" s="407">
        <f t="shared" si="3498"/>
        <v>0</v>
      </c>
      <c r="AS1221" s="294"/>
    </row>
    <row r="1222" spans="1:46" ht="15" customHeight="1" outlineLevel="1">
      <c r="A1222" s="521"/>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customHeight="1" outlineLevel="1">
      <c r="A1223" s="521">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f>SUM(AE1223:AR1223)</f>
        <v>0</v>
      </c>
    </row>
    <row r="1224" spans="1:46" ht="15" customHeight="1" outlineLevel="1">
      <c r="A1224" s="521"/>
      <c r="B1224" s="291" t="s">
        <v>723</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99">AF1223</f>
        <v>0</v>
      </c>
      <c r="AG1224" s="407">
        <f t="shared" si="3499"/>
        <v>0</v>
      </c>
      <c r="AH1224" s="407">
        <f t="shared" si="3499"/>
        <v>0</v>
      </c>
      <c r="AI1224" s="407">
        <f t="shared" si="3499"/>
        <v>0</v>
      </c>
      <c r="AJ1224" s="407">
        <f t="shared" si="3499"/>
        <v>0</v>
      </c>
      <c r="AK1224" s="407">
        <f t="shared" si="3499"/>
        <v>0</v>
      </c>
      <c r="AL1224" s="407">
        <f t="shared" si="3499"/>
        <v>0</v>
      </c>
      <c r="AM1224" s="407">
        <f t="shared" si="3499"/>
        <v>0</v>
      </c>
      <c r="AN1224" s="407">
        <f t="shared" si="3499"/>
        <v>0</v>
      </c>
      <c r="AO1224" s="407">
        <f t="shared" si="3499"/>
        <v>0</v>
      </c>
      <c r="AP1224" s="407">
        <f t="shared" si="3499"/>
        <v>0</v>
      </c>
      <c r="AQ1224" s="407">
        <f t="shared" si="3499"/>
        <v>0</v>
      </c>
      <c r="AR1224" s="407">
        <f t="shared" si="3499"/>
        <v>0</v>
      </c>
      <c r="AS1224" s="294"/>
    </row>
    <row r="1225" spans="1:46" ht="15"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customHeight="1" outlineLevel="1">
      <c r="A1226" s="521">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6" ht="15" customHeight="1" outlineLevel="1">
      <c r="A1227" s="521"/>
      <c r="B1227" s="291" t="s">
        <v>723</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500">AF1226</f>
        <v>0</v>
      </c>
      <c r="AG1227" s="407">
        <f t="shared" si="3500"/>
        <v>0</v>
      </c>
      <c r="AH1227" s="407">
        <f t="shared" si="3500"/>
        <v>0</v>
      </c>
      <c r="AI1227" s="407">
        <f t="shared" si="3500"/>
        <v>0</v>
      </c>
      <c r="AJ1227" s="407">
        <f t="shared" si="3500"/>
        <v>0</v>
      </c>
      <c r="AK1227" s="407">
        <f t="shared" si="3500"/>
        <v>0</v>
      </c>
      <c r="AL1227" s="407">
        <f t="shared" si="3500"/>
        <v>0</v>
      </c>
      <c r="AM1227" s="407">
        <f t="shared" si="3500"/>
        <v>0</v>
      </c>
      <c r="AN1227" s="407">
        <f t="shared" si="3500"/>
        <v>0</v>
      </c>
      <c r="AO1227" s="407">
        <f t="shared" si="3500"/>
        <v>0</v>
      </c>
      <c r="AP1227" s="407">
        <f t="shared" si="3500"/>
        <v>0</v>
      </c>
      <c r="AQ1227" s="407">
        <f t="shared" si="3500"/>
        <v>0</v>
      </c>
      <c r="AR1227" s="407">
        <f t="shared" si="3500"/>
        <v>0</v>
      </c>
      <c r="AS1227" s="303"/>
    </row>
    <row r="1228" spans="1:46" ht="15"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customHeight="1" outlineLevel="1">
      <c r="A1229" s="521"/>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customHeight="1" outlineLevel="1">
      <c r="A1230" s="521">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f>SUM(AE1230:AR1230)</f>
        <v>0</v>
      </c>
    </row>
    <row r="1231" spans="1:46" ht="15" customHeight="1" outlineLevel="1">
      <c r="A1231" s="521"/>
      <c r="B1231" s="291" t="s">
        <v>723</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3501">AF1230</f>
        <v>0</v>
      </c>
      <c r="AG1231" s="407">
        <f t="shared" si="3501"/>
        <v>0</v>
      </c>
      <c r="AH1231" s="407">
        <f t="shared" si="3501"/>
        <v>0</v>
      </c>
      <c r="AI1231" s="407">
        <f t="shared" si="3501"/>
        <v>0</v>
      </c>
      <c r="AJ1231" s="407">
        <f t="shared" si="3501"/>
        <v>0</v>
      </c>
      <c r="AK1231" s="407">
        <f t="shared" si="3501"/>
        <v>0</v>
      </c>
      <c r="AL1231" s="407">
        <f t="shared" si="3501"/>
        <v>0</v>
      </c>
      <c r="AM1231" s="407">
        <f t="shared" si="3501"/>
        <v>0</v>
      </c>
      <c r="AN1231" s="407">
        <f t="shared" si="3501"/>
        <v>0</v>
      </c>
      <c r="AO1231" s="407">
        <f t="shared" si="3501"/>
        <v>0</v>
      </c>
      <c r="AP1231" s="407">
        <f t="shared" si="3501"/>
        <v>0</v>
      </c>
      <c r="AQ1231" s="407">
        <f t="shared" si="3501"/>
        <v>0</v>
      </c>
      <c r="AR1231" s="407">
        <f t="shared" si="3501"/>
        <v>0</v>
      </c>
      <c r="AS1231" s="294"/>
    </row>
    <row r="1232" spans="1:46" ht="15" customHeight="1" outlineLevel="1">
      <c r="A1232" s="521"/>
      <c r="B1232" s="312"/>
      <c r="C1232" s="302"/>
      <c r="D1232" s="288"/>
      <c r="E1232" s="288"/>
      <c r="F1232" s="288"/>
      <c r="G1232" s="288"/>
      <c r="H1232" s="288"/>
      <c r="I1232" s="288"/>
      <c r="J1232" s="288"/>
      <c r="K1232" s="288"/>
      <c r="L1232" s="288"/>
      <c r="M1232" s="288"/>
      <c r="N1232" s="288"/>
      <c r="O1232" s="288"/>
      <c r="P1232" s="288"/>
      <c r="Q1232" s="464"/>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6"/>
    </row>
    <row r="1233" spans="1:46" s="306" customFormat="1" ht="15.75" outlineLevel="1">
      <c r="A1233" s="521"/>
      <c r="B1233" s="285" t="s">
        <v>487</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6"/>
      <c r="AT1233" s="617"/>
    </row>
    <row r="1234" spans="1:46" outlineLevel="1">
      <c r="A1234" s="521">
        <v>15</v>
      </c>
      <c r="B1234" s="291" t="s">
        <v>492</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8">
        <f>SUM(AE1234:AR1234)</f>
        <v>0</v>
      </c>
      <c r="AT1234" s="616"/>
    </row>
    <row r="1235" spans="1:46" outlineLevel="1">
      <c r="A1235" s="521"/>
      <c r="B1235" s="291" t="s">
        <v>723</v>
      </c>
      <c r="C1235" s="288" t="s">
        <v>163</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f>AE1234</f>
        <v>0</v>
      </c>
      <c r="AF1235" s="407">
        <f>AF1234</f>
        <v>0</v>
      </c>
      <c r="AG1235" s="407">
        <f t="shared" ref="AG1235:AI1235" si="3502">AG1234</f>
        <v>0</v>
      </c>
      <c r="AH1235" s="407">
        <f t="shared" si="3502"/>
        <v>0</v>
      </c>
      <c r="AI1235" s="407">
        <f t="shared" si="3502"/>
        <v>0</v>
      </c>
      <c r="AJ1235" s="407">
        <f>AJ1234</f>
        <v>0</v>
      </c>
      <c r="AK1235" s="407">
        <f t="shared" ref="AK1235:AR1235" si="3503">AK1234</f>
        <v>0</v>
      </c>
      <c r="AL1235" s="407">
        <f t="shared" si="3503"/>
        <v>0</v>
      </c>
      <c r="AM1235" s="407">
        <f t="shared" si="3503"/>
        <v>0</v>
      </c>
      <c r="AN1235" s="407">
        <f t="shared" si="3503"/>
        <v>0</v>
      </c>
      <c r="AO1235" s="407">
        <f t="shared" si="3503"/>
        <v>0</v>
      </c>
      <c r="AP1235" s="407">
        <f t="shared" si="3503"/>
        <v>0</v>
      </c>
      <c r="AQ1235" s="407">
        <f t="shared" si="3503"/>
        <v>0</v>
      </c>
      <c r="AR1235" s="407">
        <f t="shared" si="3503"/>
        <v>0</v>
      </c>
      <c r="AS1235" s="294"/>
    </row>
    <row r="1236" spans="1:46" outlineLevel="1">
      <c r="A1236" s="521"/>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outlineLevel="1">
      <c r="A1237" s="521">
        <v>16</v>
      </c>
      <c r="B1237" s="321" t="s">
        <v>488</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f>SUM(AE1237:AR1237)</f>
        <v>0</v>
      </c>
    </row>
    <row r="1238" spans="1:46" s="280" customFormat="1" outlineLevel="1">
      <c r="A1238" s="521"/>
      <c r="B1238" s="291" t="s">
        <v>723</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 t="shared" ref="AF1238:AQ1238" si="3504">AF1237</f>
        <v>0</v>
      </c>
      <c r="AG1238" s="407">
        <f t="shared" si="3504"/>
        <v>0</v>
      </c>
      <c r="AH1238" s="407">
        <f t="shared" si="3504"/>
        <v>0</v>
      </c>
      <c r="AI1238" s="407">
        <f t="shared" si="3504"/>
        <v>0</v>
      </c>
      <c r="AJ1238" s="407">
        <f t="shared" si="3504"/>
        <v>0</v>
      </c>
      <c r="AK1238" s="407">
        <f t="shared" si="3504"/>
        <v>0</v>
      </c>
      <c r="AL1238" s="407">
        <f t="shared" si="3504"/>
        <v>0</v>
      </c>
      <c r="AM1238" s="407">
        <f t="shared" si="3504"/>
        <v>0</v>
      </c>
      <c r="AN1238" s="407">
        <f t="shared" si="3504"/>
        <v>0</v>
      </c>
      <c r="AO1238" s="407">
        <f t="shared" si="3504"/>
        <v>0</v>
      </c>
      <c r="AP1238" s="407">
        <f t="shared" si="3504"/>
        <v>0</v>
      </c>
      <c r="AQ1238" s="407">
        <f t="shared" si="3504"/>
        <v>0</v>
      </c>
      <c r="AR1238" s="407">
        <f>AR1237</f>
        <v>0</v>
      </c>
      <c r="AS1238" s="294"/>
    </row>
    <row r="1239" spans="1:46" s="280" customFormat="1" outlineLevel="1">
      <c r="A1239" s="521"/>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75" outlineLevel="1">
      <c r="A1240" s="521"/>
      <c r="B1240" s="508" t="s">
        <v>493</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outlineLevel="1">
      <c r="A1241" s="521">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f>SUM(AE1241:AR1241)</f>
        <v>0</v>
      </c>
    </row>
    <row r="1242" spans="1:46" outlineLevel="1">
      <c r="A1242" s="521"/>
      <c r="B1242" s="291" t="s">
        <v>723</v>
      </c>
      <c r="C1242" s="288" t="s">
        <v>163</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f>AE1241</f>
        <v>0</v>
      </c>
      <c r="AF1242" s="407">
        <f t="shared" ref="AF1242:AR1242" si="3505">AF1241</f>
        <v>0</v>
      </c>
      <c r="AG1242" s="407">
        <f t="shared" si="3505"/>
        <v>0</v>
      </c>
      <c r="AH1242" s="407">
        <f t="shared" si="3505"/>
        <v>0</v>
      </c>
      <c r="AI1242" s="407">
        <f t="shared" si="3505"/>
        <v>0</v>
      </c>
      <c r="AJ1242" s="407">
        <f t="shared" si="3505"/>
        <v>0</v>
      </c>
      <c r="AK1242" s="407">
        <f t="shared" si="3505"/>
        <v>0</v>
      </c>
      <c r="AL1242" s="407">
        <f t="shared" si="3505"/>
        <v>0</v>
      </c>
      <c r="AM1242" s="407">
        <f t="shared" si="3505"/>
        <v>0</v>
      </c>
      <c r="AN1242" s="407">
        <f t="shared" si="3505"/>
        <v>0</v>
      </c>
      <c r="AO1242" s="407">
        <f t="shared" si="3505"/>
        <v>0</v>
      </c>
      <c r="AP1242" s="407">
        <f t="shared" si="3505"/>
        <v>0</v>
      </c>
      <c r="AQ1242" s="407">
        <f t="shared" si="3505"/>
        <v>0</v>
      </c>
      <c r="AR1242" s="407">
        <f t="shared" si="3505"/>
        <v>0</v>
      </c>
      <c r="AS1242" s="303"/>
    </row>
    <row r="1243" spans="1:46" outlineLevel="1">
      <c r="A1243" s="521"/>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outlineLevel="1">
      <c r="A1244" s="521">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outlineLevel="1">
      <c r="A1245" s="521"/>
      <c r="B1245" s="291" t="s">
        <v>723</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506">AF1244</f>
        <v>0</v>
      </c>
      <c r="AG1245" s="407">
        <f t="shared" si="3506"/>
        <v>0</v>
      </c>
      <c r="AH1245" s="407">
        <f t="shared" si="3506"/>
        <v>0</v>
      </c>
      <c r="AI1245" s="407">
        <f t="shared" si="3506"/>
        <v>0</v>
      </c>
      <c r="AJ1245" s="407">
        <f t="shared" si="3506"/>
        <v>0</v>
      </c>
      <c r="AK1245" s="407">
        <f t="shared" si="3506"/>
        <v>0</v>
      </c>
      <c r="AL1245" s="407">
        <f t="shared" si="3506"/>
        <v>0</v>
      </c>
      <c r="AM1245" s="407">
        <f t="shared" si="3506"/>
        <v>0</v>
      </c>
      <c r="AN1245" s="407">
        <f t="shared" si="3506"/>
        <v>0</v>
      </c>
      <c r="AO1245" s="407">
        <f t="shared" si="3506"/>
        <v>0</v>
      </c>
      <c r="AP1245" s="407">
        <f t="shared" si="3506"/>
        <v>0</v>
      </c>
      <c r="AQ1245" s="407">
        <f t="shared" si="3506"/>
        <v>0</v>
      </c>
      <c r="AR1245" s="407">
        <f t="shared" si="3506"/>
        <v>0</v>
      </c>
      <c r="AS1245" s="303"/>
    </row>
    <row r="1246" spans="1:46" outlineLevel="1">
      <c r="A1246" s="521"/>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outlineLevel="1">
      <c r="A1247" s="521">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outlineLevel="1">
      <c r="A1248" s="521"/>
      <c r="B1248" s="291" t="s">
        <v>723</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507">AF1247</f>
        <v>0</v>
      </c>
      <c r="AG1248" s="407">
        <f t="shared" si="3507"/>
        <v>0</v>
      </c>
      <c r="AH1248" s="407">
        <f t="shared" si="3507"/>
        <v>0</v>
      </c>
      <c r="AI1248" s="407">
        <f t="shared" si="3507"/>
        <v>0</v>
      </c>
      <c r="AJ1248" s="407">
        <f t="shared" si="3507"/>
        <v>0</v>
      </c>
      <c r="AK1248" s="407">
        <f t="shared" si="3507"/>
        <v>0</v>
      </c>
      <c r="AL1248" s="407">
        <f t="shared" si="3507"/>
        <v>0</v>
      </c>
      <c r="AM1248" s="407">
        <f t="shared" si="3507"/>
        <v>0</v>
      </c>
      <c r="AN1248" s="407">
        <f t="shared" si="3507"/>
        <v>0</v>
      </c>
      <c r="AO1248" s="407">
        <f t="shared" si="3507"/>
        <v>0</v>
      </c>
      <c r="AP1248" s="407">
        <f t="shared" si="3507"/>
        <v>0</v>
      </c>
      <c r="AQ1248" s="407">
        <f t="shared" si="3507"/>
        <v>0</v>
      </c>
      <c r="AR1248" s="407">
        <f t="shared" si="3507"/>
        <v>0</v>
      </c>
      <c r="AS1248" s="294"/>
    </row>
    <row r="1249" spans="1:45"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outlineLevel="1">
      <c r="A1250" s="521">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outlineLevel="1">
      <c r="A1251" s="521"/>
      <c r="B1251" s="291" t="s">
        <v>723</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 t="shared" ref="AE1251:AR1251" si="3508">AE1250</f>
        <v>0</v>
      </c>
      <c r="AF1251" s="407">
        <f t="shared" si="3508"/>
        <v>0</v>
      </c>
      <c r="AG1251" s="407">
        <f t="shared" si="3508"/>
        <v>0</v>
      </c>
      <c r="AH1251" s="407">
        <f t="shared" si="3508"/>
        <v>0</v>
      </c>
      <c r="AI1251" s="407">
        <f t="shared" si="3508"/>
        <v>0</v>
      </c>
      <c r="AJ1251" s="407">
        <f t="shared" si="3508"/>
        <v>0</v>
      </c>
      <c r="AK1251" s="407">
        <f t="shared" si="3508"/>
        <v>0</v>
      </c>
      <c r="AL1251" s="407">
        <f t="shared" si="3508"/>
        <v>0</v>
      </c>
      <c r="AM1251" s="407">
        <f t="shared" si="3508"/>
        <v>0</v>
      </c>
      <c r="AN1251" s="407">
        <f t="shared" si="3508"/>
        <v>0</v>
      </c>
      <c r="AO1251" s="407">
        <f t="shared" si="3508"/>
        <v>0</v>
      </c>
      <c r="AP1251" s="407">
        <f t="shared" si="3508"/>
        <v>0</v>
      </c>
      <c r="AQ1251" s="407">
        <f t="shared" si="3508"/>
        <v>0</v>
      </c>
      <c r="AR1251" s="407">
        <f t="shared" si="3508"/>
        <v>0</v>
      </c>
      <c r="AS1251" s="303"/>
    </row>
    <row r="1252" spans="1:45" ht="15.75" outlineLevel="1">
      <c r="A1252" s="521"/>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75" outlineLevel="1">
      <c r="A1253" s="521"/>
      <c r="B1253" s="507" t="s">
        <v>500</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75" outlineLevel="1">
      <c r="A1254" s="521"/>
      <c r="B1254" s="493" t="s">
        <v>496</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customHeight="1" outlineLevel="1">
      <c r="A1255" s="521">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f>SUM(AE1255:AR1255)</f>
        <v>0</v>
      </c>
    </row>
    <row r="1256" spans="1:45" ht="15" customHeight="1" outlineLevel="1">
      <c r="A1256" s="521"/>
      <c r="B1256" s="291" t="s">
        <v>723</v>
      </c>
      <c r="C1256" s="288" t="s">
        <v>163</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f>AE1255</f>
        <v>0</v>
      </c>
      <c r="AF1256" s="407">
        <f t="shared" ref="AF1256:AR1256" si="3509">AF1255</f>
        <v>0</v>
      </c>
      <c r="AG1256" s="407">
        <f t="shared" si="3509"/>
        <v>0</v>
      </c>
      <c r="AH1256" s="407">
        <f t="shared" si="3509"/>
        <v>0</v>
      </c>
      <c r="AI1256" s="407">
        <f t="shared" si="3509"/>
        <v>0</v>
      </c>
      <c r="AJ1256" s="407">
        <f t="shared" si="3509"/>
        <v>0</v>
      </c>
      <c r="AK1256" s="407">
        <f t="shared" si="3509"/>
        <v>0</v>
      </c>
      <c r="AL1256" s="407">
        <f t="shared" si="3509"/>
        <v>0</v>
      </c>
      <c r="AM1256" s="407">
        <f t="shared" si="3509"/>
        <v>0</v>
      </c>
      <c r="AN1256" s="407">
        <f t="shared" si="3509"/>
        <v>0</v>
      </c>
      <c r="AO1256" s="407">
        <f t="shared" si="3509"/>
        <v>0</v>
      </c>
      <c r="AP1256" s="407">
        <f t="shared" si="3509"/>
        <v>0</v>
      </c>
      <c r="AQ1256" s="407">
        <f t="shared" si="3509"/>
        <v>0</v>
      </c>
      <c r="AR1256" s="407">
        <f t="shared" si="3509"/>
        <v>0</v>
      </c>
      <c r="AS1256" s="303"/>
    </row>
    <row r="1257" spans="1:45" ht="15" customHeight="1" outlineLevel="1">
      <c r="A1257" s="521"/>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customHeight="1" outlineLevel="1">
      <c r="A1258" s="521">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customHeight="1" outlineLevel="1">
      <c r="A1259" s="521"/>
      <c r="B1259" s="291" t="s">
        <v>723</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510">AF1258</f>
        <v>0</v>
      </c>
      <c r="AG1259" s="407">
        <f t="shared" si="3510"/>
        <v>0</v>
      </c>
      <c r="AH1259" s="407">
        <f t="shared" si="3510"/>
        <v>0</v>
      </c>
      <c r="AI1259" s="407">
        <f t="shared" si="3510"/>
        <v>0</v>
      </c>
      <c r="AJ1259" s="407">
        <f t="shared" si="3510"/>
        <v>0</v>
      </c>
      <c r="AK1259" s="407">
        <f t="shared" si="3510"/>
        <v>0</v>
      </c>
      <c r="AL1259" s="407">
        <f t="shared" si="3510"/>
        <v>0</v>
      </c>
      <c r="AM1259" s="407">
        <f t="shared" si="3510"/>
        <v>0</v>
      </c>
      <c r="AN1259" s="407">
        <f t="shared" si="3510"/>
        <v>0</v>
      </c>
      <c r="AO1259" s="407">
        <f t="shared" si="3510"/>
        <v>0</v>
      </c>
      <c r="AP1259" s="407">
        <f t="shared" si="3510"/>
        <v>0</v>
      </c>
      <c r="AQ1259" s="407">
        <f t="shared" si="3510"/>
        <v>0</v>
      </c>
      <c r="AR1259" s="407">
        <f t="shared" si="3510"/>
        <v>0</v>
      </c>
      <c r="AS1259" s="303"/>
    </row>
    <row r="1260" spans="1:45" ht="15"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customHeight="1" outlineLevel="1">
      <c r="A1261" s="521">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customHeight="1" outlineLevel="1">
      <c r="A1262" s="521"/>
      <c r="B1262" s="291" t="s">
        <v>723</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511">AF1261</f>
        <v>0</v>
      </c>
      <c r="AG1262" s="407">
        <f t="shared" si="3511"/>
        <v>0</v>
      </c>
      <c r="AH1262" s="407">
        <f t="shared" si="3511"/>
        <v>0</v>
      </c>
      <c r="AI1262" s="407">
        <f t="shared" si="3511"/>
        <v>0</v>
      </c>
      <c r="AJ1262" s="407">
        <f t="shared" si="3511"/>
        <v>0</v>
      </c>
      <c r="AK1262" s="407">
        <f t="shared" si="3511"/>
        <v>0</v>
      </c>
      <c r="AL1262" s="407">
        <f t="shared" si="3511"/>
        <v>0</v>
      </c>
      <c r="AM1262" s="407">
        <f t="shared" si="3511"/>
        <v>0</v>
      </c>
      <c r="AN1262" s="407">
        <f t="shared" si="3511"/>
        <v>0</v>
      </c>
      <c r="AO1262" s="407">
        <f t="shared" si="3511"/>
        <v>0</v>
      </c>
      <c r="AP1262" s="407">
        <f t="shared" si="3511"/>
        <v>0</v>
      </c>
      <c r="AQ1262" s="407">
        <f t="shared" si="3511"/>
        <v>0</v>
      </c>
      <c r="AR1262" s="407">
        <f t="shared" si="3511"/>
        <v>0</v>
      </c>
      <c r="AS1262" s="303"/>
    </row>
    <row r="1263" spans="1:45" ht="15" customHeight="1" outlineLevel="1">
      <c r="A1263" s="521"/>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customHeight="1" outlineLevel="1">
      <c r="A1264" s="521">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customHeight="1" outlineLevel="1">
      <c r="A1265" s="521"/>
      <c r="B1265" s="291" t="s">
        <v>723</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512">AF1264</f>
        <v>0</v>
      </c>
      <c r="AG1265" s="407">
        <f t="shared" si="3512"/>
        <v>0</v>
      </c>
      <c r="AH1265" s="407">
        <f t="shared" si="3512"/>
        <v>0</v>
      </c>
      <c r="AI1265" s="407">
        <f t="shared" si="3512"/>
        <v>0</v>
      </c>
      <c r="AJ1265" s="407">
        <f t="shared" si="3512"/>
        <v>0</v>
      </c>
      <c r="AK1265" s="407">
        <f t="shared" si="3512"/>
        <v>0</v>
      </c>
      <c r="AL1265" s="407">
        <f t="shared" si="3512"/>
        <v>0</v>
      </c>
      <c r="AM1265" s="407">
        <f t="shared" si="3512"/>
        <v>0</v>
      </c>
      <c r="AN1265" s="407">
        <f t="shared" si="3512"/>
        <v>0</v>
      </c>
      <c r="AO1265" s="407">
        <f t="shared" si="3512"/>
        <v>0</v>
      </c>
      <c r="AP1265" s="407">
        <f t="shared" si="3512"/>
        <v>0</v>
      </c>
      <c r="AQ1265" s="407">
        <f t="shared" si="3512"/>
        <v>0</v>
      </c>
      <c r="AR1265" s="407">
        <f t="shared" si="3512"/>
        <v>0</v>
      </c>
      <c r="AS1265" s="303"/>
    </row>
    <row r="1266" spans="1:45" ht="15" customHeight="1" outlineLevel="1">
      <c r="A1266" s="521"/>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customHeight="1" outlineLevel="1">
      <c r="A1267" s="521"/>
      <c r="B1267" s="285" t="s">
        <v>497</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customHeight="1" outlineLevel="1">
      <c r="A1268" s="521">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f>SUM(AE1268:AR1268)</f>
        <v>0</v>
      </c>
    </row>
    <row r="1269" spans="1:45" ht="15" customHeight="1" outlineLevel="1">
      <c r="A1269" s="521"/>
      <c r="B1269" s="291" t="s">
        <v>723</v>
      </c>
      <c r="C1269" s="288" t="s">
        <v>163</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f>AE1268</f>
        <v>0</v>
      </c>
      <c r="AF1269" s="407">
        <f t="shared" ref="AF1269:AR1269" si="3513">AF1268</f>
        <v>0</v>
      </c>
      <c r="AG1269" s="407">
        <f t="shared" si="3513"/>
        <v>0</v>
      </c>
      <c r="AH1269" s="407">
        <f t="shared" si="3513"/>
        <v>0</v>
      </c>
      <c r="AI1269" s="407">
        <f t="shared" si="3513"/>
        <v>0</v>
      </c>
      <c r="AJ1269" s="407">
        <f t="shared" si="3513"/>
        <v>0</v>
      </c>
      <c r="AK1269" s="407">
        <f t="shared" si="3513"/>
        <v>0</v>
      </c>
      <c r="AL1269" s="407">
        <f t="shared" si="3513"/>
        <v>0</v>
      </c>
      <c r="AM1269" s="407">
        <f t="shared" si="3513"/>
        <v>0</v>
      </c>
      <c r="AN1269" s="407">
        <f t="shared" si="3513"/>
        <v>0</v>
      </c>
      <c r="AO1269" s="407">
        <f t="shared" si="3513"/>
        <v>0</v>
      </c>
      <c r="AP1269" s="407">
        <f t="shared" si="3513"/>
        <v>0</v>
      </c>
      <c r="AQ1269" s="407">
        <f t="shared" si="3513"/>
        <v>0</v>
      </c>
      <c r="AR1269" s="407">
        <f t="shared" si="3513"/>
        <v>0</v>
      </c>
      <c r="AS1269" s="303"/>
    </row>
    <row r="1270" spans="1:45" ht="15" customHeight="1" outlineLevel="1">
      <c r="A1270" s="521"/>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customHeight="1" outlineLevel="1">
      <c r="A1271" s="521">
        <v>26</v>
      </c>
      <c r="B1271" s="424" t="s">
        <v>118</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f>SUM(AE1271:AR1271)</f>
        <v>0</v>
      </c>
    </row>
    <row r="1272" spans="1:45" ht="15" customHeight="1" outlineLevel="1">
      <c r="A1272" s="521"/>
      <c r="B1272" s="291" t="s">
        <v>723</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514">AF1271</f>
        <v>0</v>
      </c>
      <c r="AG1272" s="407">
        <f t="shared" si="3514"/>
        <v>0</v>
      </c>
      <c r="AH1272" s="407">
        <f t="shared" si="3514"/>
        <v>0</v>
      </c>
      <c r="AI1272" s="407">
        <f t="shared" si="3514"/>
        <v>0</v>
      </c>
      <c r="AJ1272" s="407">
        <f t="shared" si="3514"/>
        <v>0</v>
      </c>
      <c r="AK1272" s="407">
        <f t="shared" si="3514"/>
        <v>0</v>
      </c>
      <c r="AL1272" s="407">
        <f t="shared" si="3514"/>
        <v>0</v>
      </c>
      <c r="AM1272" s="407">
        <f t="shared" si="3514"/>
        <v>0</v>
      </c>
      <c r="AN1272" s="407">
        <f t="shared" si="3514"/>
        <v>0</v>
      </c>
      <c r="AO1272" s="407">
        <f t="shared" si="3514"/>
        <v>0</v>
      </c>
      <c r="AP1272" s="407">
        <f t="shared" si="3514"/>
        <v>0</v>
      </c>
      <c r="AQ1272" s="407">
        <f t="shared" si="3514"/>
        <v>0</v>
      </c>
      <c r="AR1272" s="407">
        <f t="shared" si="3514"/>
        <v>0</v>
      </c>
      <c r="AS1272" s="303"/>
    </row>
    <row r="1273" spans="1:45" ht="15"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customHeight="1" outlineLevel="1">
      <c r="A1274" s="521">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customHeight="1" outlineLevel="1">
      <c r="A1275" s="521"/>
      <c r="B1275" s="291" t="s">
        <v>723</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515">AF1274</f>
        <v>0</v>
      </c>
      <c r="AG1275" s="407">
        <f t="shared" si="3515"/>
        <v>0</v>
      </c>
      <c r="AH1275" s="407">
        <f t="shared" si="3515"/>
        <v>0</v>
      </c>
      <c r="AI1275" s="407">
        <f t="shared" si="3515"/>
        <v>0</v>
      </c>
      <c r="AJ1275" s="407">
        <f t="shared" si="3515"/>
        <v>0</v>
      </c>
      <c r="AK1275" s="407">
        <f t="shared" si="3515"/>
        <v>0</v>
      </c>
      <c r="AL1275" s="407">
        <f t="shared" si="3515"/>
        <v>0</v>
      </c>
      <c r="AM1275" s="407">
        <f t="shared" si="3515"/>
        <v>0</v>
      </c>
      <c r="AN1275" s="407">
        <f t="shared" si="3515"/>
        <v>0</v>
      </c>
      <c r="AO1275" s="407">
        <f t="shared" si="3515"/>
        <v>0</v>
      </c>
      <c r="AP1275" s="407">
        <f t="shared" si="3515"/>
        <v>0</v>
      </c>
      <c r="AQ1275" s="407">
        <f t="shared" si="3515"/>
        <v>0</v>
      </c>
      <c r="AR1275" s="407">
        <f t="shared" si="3515"/>
        <v>0</v>
      </c>
      <c r="AS1275" s="303"/>
    </row>
    <row r="1276" spans="1:45" ht="15"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customHeight="1" outlineLevel="1">
      <c r="A1277" s="521">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customHeight="1" outlineLevel="1">
      <c r="A1278" s="521"/>
      <c r="B1278" s="291" t="s">
        <v>723</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AF1277</f>
        <v>0</v>
      </c>
      <c r="AG1278" s="407">
        <f t="shared" ref="AG1278:AJ1278" si="3516">AG1277</f>
        <v>0</v>
      </c>
      <c r="AH1278" s="407">
        <f t="shared" si="3516"/>
        <v>0</v>
      </c>
      <c r="AI1278" s="407">
        <f t="shared" si="3516"/>
        <v>0</v>
      </c>
      <c r="AJ1278" s="407">
        <f t="shared" si="3516"/>
        <v>0</v>
      </c>
      <c r="AK1278" s="407">
        <f>AK1277</f>
        <v>0</v>
      </c>
      <c r="AL1278" s="407">
        <f t="shared" ref="AL1278:AR1278" si="3517">AL1277</f>
        <v>0</v>
      </c>
      <c r="AM1278" s="407">
        <f t="shared" si="3517"/>
        <v>0</v>
      </c>
      <c r="AN1278" s="407">
        <f t="shared" si="3517"/>
        <v>0</v>
      </c>
      <c r="AO1278" s="407">
        <f t="shared" si="3517"/>
        <v>0</v>
      </c>
      <c r="AP1278" s="407">
        <f t="shared" si="3517"/>
        <v>0</v>
      </c>
      <c r="AQ1278" s="407">
        <f t="shared" si="3517"/>
        <v>0</v>
      </c>
      <c r="AR1278" s="407">
        <f t="shared" si="3517"/>
        <v>0</v>
      </c>
      <c r="AS1278" s="303"/>
    </row>
    <row r="1279" spans="1:45" ht="15"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customHeight="1" outlineLevel="1">
      <c r="A1280" s="521">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customHeight="1" outlineLevel="1">
      <c r="A1281" s="521"/>
      <c r="B1281" s="291" t="s">
        <v>723</v>
      </c>
      <c r="C1281" s="288" t="s">
        <v>163</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f>AE1280</f>
        <v>0</v>
      </c>
      <c r="AF1281" s="407">
        <f t="shared" ref="AF1281:AR1281" si="3518">AF1280</f>
        <v>0</v>
      </c>
      <c r="AG1281" s="407">
        <f t="shared" si="3518"/>
        <v>0</v>
      </c>
      <c r="AH1281" s="407">
        <f t="shared" si="3518"/>
        <v>0</v>
      </c>
      <c r="AI1281" s="407">
        <f t="shared" si="3518"/>
        <v>0</v>
      </c>
      <c r="AJ1281" s="407">
        <f t="shared" si="3518"/>
        <v>0</v>
      </c>
      <c r="AK1281" s="407">
        <f t="shared" si="3518"/>
        <v>0</v>
      </c>
      <c r="AL1281" s="407">
        <f t="shared" si="3518"/>
        <v>0</v>
      </c>
      <c r="AM1281" s="407">
        <f t="shared" si="3518"/>
        <v>0</v>
      </c>
      <c r="AN1281" s="407">
        <f t="shared" si="3518"/>
        <v>0</v>
      </c>
      <c r="AO1281" s="407">
        <f t="shared" si="3518"/>
        <v>0</v>
      </c>
      <c r="AP1281" s="407">
        <f t="shared" si="3518"/>
        <v>0</v>
      </c>
      <c r="AQ1281" s="407">
        <f t="shared" si="3518"/>
        <v>0</v>
      </c>
      <c r="AR1281" s="407">
        <f t="shared" si="3518"/>
        <v>0</v>
      </c>
      <c r="AS1281" s="303"/>
    </row>
    <row r="1282" spans="1:45" ht="15"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customHeight="1" outlineLevel="1">
      <c r="A1283" s="521">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customHeight="1" outlineLevel="1">
      <c r="A1284" s="521"/>
      <c r="B1284" s="291" t="s">
        <v>723</v>
      </c>
      <c r="C1284" s="288" t="s">
        <v>163</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f>AE1283</f>
        <v>0</v>
      </c>
      <c r="AF1284" s="407">
        <f t="shared" ref="AF1284:AR1284" si="3519">AF1283</f>
        <v>0</v>
      </c>
      <c r="AG1284" s="407">
        <f t="shared" si="3519"/>
        <v>0</v>
      </c>
      <c r="AH1284" s="407">
        <f t="shared" si="3519"/>
        <v>0</v>
      </c>
      <c r="AI1284" s="407">
        <f t="shared" si="3519"/>
        <v>0</v>
      </c>
      <c r="AJ1284" s="407">
        <f t="shared" si="3519"/>
        <v>0</v>
      </c>
      <c r="AK1284" s="407">
        <f t="shared" si="3519"/>
        <v>0</v>
      </c>
      <c r="AL1284" s="407">
        <f t="shared" si="3519"/>
        <v>0</v>
      </c>
      <c r="AM1284" s="407">
        <f t="shared" si="3519"/>
        <v>0</v>
      </c>
      <c r="AN1284" s="407">
        <f t="shared" si="3519"/>
        <v>0</v>
      </c>
      <c r="AO1284" s="407">
        <f t="shared" si="3519"/>
        <v>0</v>
      </c>
      <c r="AP1284" s="407">
        <f t="shared" si="3519"/>
        <v>0</v>
      </c>
      <c r="AQ1284" s="407">
        <f t="shared" si="3519"/>
        <v>0</v>
      </c>
      <c r="AR1284" s="407">
        <f t="shared" si="3519"/>
        <v>0</v>
      </c>
      <c r="AS1284" s="303"/>
    </row>
    <row r="1285" spans="1:45" ht="15"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customHeight="1" outlineLevel="1">
      <c r="A1286" s="521">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customHeight="1" outlineLevel="1">
      <c r="A1287" s="521"/>
      <c r="B1287" s="291" t="s">
        <v>723</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520">AF1286</f>
        <v>0</v>
      </c>
      <c r="AG1287" s="407">
        <f t="shared" si="3520"/>
        <v>0</v>
      </c>
      <c r="AH1287" s="407">
        <f t="shared" si="3520"/>
        <v>0</v>
      </c>
      <c r="AI1287" s="407">
        <f t="shared" si="3520"/>
        <v>0</v>
      </c>
      <c r="AJ1287" s="407">
        <f t="shared" si="3520"/>
        <v>0</v>
      </c>
      <c r="AK1287" s="407">
        <f t="shared" si="3520"/>
        <v>0</v>
      </c>
      <c r="AL1287" s="407">
        <f t="shared" si="3520"/>
        <v>0</v>
      </c>
      <c r="AM1287" s="407">
        <f t="shared" si="3520"/>
        <v>0</v>
      </c>
      <c r="AN1287" s="407">
        <f t="shared" si="3520"/>
        <v>0</v>
      </c>
      <c r="AO1287" s="407">
        <f t="shared" si="3520"/>
        <v>0</v>
      </c>
      <c r="AP1287" s="407">
        <f t="shared" si="3520"/>
        <v>0</v>
      </c>
      <c r="AQ1287" s="407">
        <f t="shared" si="3520"/>
        <v>0</v>
      </c>
      <c r="AR1287" s="407">
        <f t="shared" si="3520"/>
        <v>0</v>
      </c>
      <c r="AS1287" s="303"/>
    </row>
    <row r="1288" spans="1:45" ht="15" customHeight="1" outlineLevel="1">
      <c r="A1288" s="521"/>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customHeight="1" outlineLevel="1">
      <c r="A1289" s="521">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customHeight="1" outlineLevel="1">
      <c r="A1290" s="521"/>
      <c r="B1290" s="291" t="s">
        <v>723</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521">AF1289</f>
        <v>0</v>
      </c>
      <c r="AG1290" s="407">
        <f t="shared" si="3521"/>
        <v>0</v>
      </c>
      <c r="AH1290" s="407">
        <f t="shared" si="3521"/>
        <v>0</v>
      </c>
      <c r="AI1290" s="407">
        <f t="shared" si="3521"/>
        <v>0</v>
      </c>
      <c r="AJ1290" s="407">
        <f t="shared" si="3521"/>
        <v>0</v>
      </c>
      <c r="AK1290" s="407">
        <f t="shared" si="3521"/>
        <v>0</v>
      </c>
      <c r="AL1290" s="407">
        <f t="shared" si="3521"/>
        <v>0</v>
      </c>
      <c r="AM1290" s="407">
        <f t="shared" si="3521"/>
        <v>0</v>
      </c>
      <c r="AN1290" s="407">
        <f t="shared" si="3521"/>
        <v>0</v>
      </c>
      <c r="AO1290" s="407">
        <f t="shared" si="3521"/>
        <v>0</v>
      </c>
      <c r="AP1290" s="407">
        <f t="shared" si="3521"/>
        <v>0</v>
      </c>
      <c r="AQ1290" s="407">
        <f t="shared" si="3521"/>
        <v>0</v>
      </c>
      <c r="AR1290" s="407">
        <f t="shared" si="3521"/>
        <v>0</v>
      </c>
      <c r="AS1290" s="303"/>
    </row>
    <row r="1291" spans="1:45" ht="15"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customHeight="1" outlineLevel="1">
      <c r="A1292" s="521"/>
      <c r="B1292" s="285" t="s">
        <v>498</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customHeight="1" outlineLevel="1">
      <c r="A1293" s="521">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customHeight="1" outlineLevel="1">
      <c r="A1294" s="521"/>
      <c r="B1294" s="291" t="s">
        <v>723</v>
      </c>
      <c r="C1294" s="288" t="s">
        <v>163</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f>AE1293</f>
        <v>0</v>
      </c>
      <c r="AF1294" s="407">
        <f t="shared" ref="AF1294:AR1294" si="3522">AF1293</f>
        <v>0</v>
      </c>
      <c r="AG1294" s="407">
        <f t="shared" si="3522"/>
        <v>0</v>
      </c>
      <c r="AH1294" s="407">
        <f t="shared" si="3522"/>
        <v>0</v>
      </c>
      <c r="AI1294" s="407">
        <f t="shared" si="3522"/>
        <v>0</v>
      </c>
      <c r="AJ1294" s="407">
        <f t="shared" si="3522"/>
        <v>0</v>
      </c>
      <c r="AK1294" s="407">
        <f t="shared" si="3522"/>
        <v>0</v>
      </c>
      <c r="AL1294" s="407">
        <f t="shared" si="3522"/>
        <v>0</v>
      </c>
      <c r="AM1294" s="407">
        <f t="shared" si="3522"/>
        <v>0</v>
      </c>
      <c r="AN1294" s="407">
        <f t="shared" si="3522"/>
        <v>0</v>
      </c>
      <c r="AO1294" s="407">
        <f t="shared" si="3522"/>
        <v>0</v>
      </c>
      <c r="AP1294" s="407">
        <f t="shared" si="3522"/>
        <v>0</v>
      </c>
      <c r="AQ1294" s="407">
        <f t="shared" si="3522"/>
        <v>0</v>
      </c>
      <c r="AR1294" s="407">
        <f t="shared" si="3522"/>
        <v>0</v>
      </c>
      <c r="AS1294" s="303"/>
    </row>
    <row r="1295" spans="1:45" ht="15"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customHeight="1" outlineLevel="1">
      <c r="A1296" s="521">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customHeight="1" outlineLevel="1">
      <c r="A1297" s="521"/>
      <c r="B1297" s="291" t="s">
        <v>723</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523">AF1296</f>
        <v>0</v>
      </c>
      <c r="AG1297" s="407">
        <f t="shared" si="3523"/>
        <v>0</v>
      </c>
      <c r="AH1297" s="407">
        <f t="shared" si="3523"/>
        <v>0</v>
      </c>
      <c r="AI1297" s="407">
        <f t="shared" si="3523"/>
        <v>0</v>
      </c>
      <c r="AJ1297" s="407">
        <f t="shared" si="3523"/>
        <v>0</v>
      </c>
      <c r="AK1297" s="407">
        <f t="shared" si="3523"/>
        <v>0</v>
      </c>
      <c r="AL1297" s="407">
        <f t="shared" si="3523"/>
        <v>0</v>
      </c>
      <c r="AM1297" s="407">
        <f t="shared" si="3523"/>
        <v>0</v>
      </c>
      <c r="AN1297" s="407">
        <f t="shared" si="3523"/>
        <v>0</v>
      </c>
      <c r="AO1297" s="407">
        <f t="shared" si="3523"/>
        <v>0</v>
      </c>
      <c r="AP1297" s="407">
        <f t="shared" si="3523"/>
        <v>0</v>
      </c>
      <c r="AQ1297" s="407">
        <f t="shared" si="3523"/>
        <v>0</v>
      </c>
      <c r="AR1297" s="407">
        <f t="shared" si="3523"/>
        <v>0</v>
      </c>
      <c r="AS1297" s="303"/>
    </row>
    <row r="1298" spans="1:45" ht="15"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customHeight="1" outlineLevel="1">
      <c r="A1299" s="521">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customHeight="1" outlineLevel="1">
      <c r="A1300" s="521"/>
      <c r="B1300" s="291" t="s">
        <v>723</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524">AF1299</f>
        <v>0</v>
      </c>
      <c r="AG1300" s="407">
        <f t="shared" si="3524"/>
        <v>0</v>
      </c>
      <c r="AH1300" s="407">
        <f t="shared" si="3524"/>
        <v>0</v>
      </c>
      <c r="AI1300" s="407">
        <f t="shared" si="3524"/>
        <v>0</v>
      </c>
      <c r="AJ1300" s="407">
        <f t="shared" si="3524"/>
        <v>0</v>
      </c>
      <c r="AK1300" s="407">
        <f t="shared" si="3524"/>
        <v>0</v>
      </c>
      <c r="AL1300" s="407">
        <f t="shared" si="3524"/>
        <v>0</v>
      </c>
      <c r="AM1300" s="407">
        <f t="shared" si="3524"/>
        <v>0</v>
      </c>
      <c r="AN1300" s="407">
        <f t="shared" si="3524"/>
        <v>0</v>
      </c>
      <c r="AO1300" s="407">
        <f t="shared" si="3524"/>
        <v>0</v>
      </c>
      <c r="AP1300" s="407">
        <f t="shared" si="3524"/>
        <v>0</v>
      </c>
      <c r="AQ1300" s="407">
        <f t="shared" si="3524"/>
        <v>0</v>
      </c>
      <c r="AR1300" s="407">
        <f t="shared" si="3524"/>
        <v>0</v>
      </c>
      <c r="AS1300" s="303"/>
    </row>
    <row r="1301" spans="1:45" ht="15" customHeight="1" outlineLevel="1">
      <c r="A1301" s="521"/>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customHeight="1" outlineLevel="1">
      <c r="A1302" s="521"/>
      <c r="B1302" s="285" t="s">
        <v>499</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customHeight="1" outlineLevel="1">
      <c r="A1303" s="521">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customHeight="1" outlineLevel="1">
      <c r="A1304" s="521"/>
      <c r="B1304" s="291" t="s">
        <v>723</v>
      </c>
      <c r="C1304" s="288" t="s">
        <v>163</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f>AE1303</f>
        <v>0</v>
      </c>
      <c r="AF1304" s="407">
        <f t="shared" ref="AF1304:AR1304" si="3525">AF1303</f>
        <v>0</v>
      </c>
      <c r="AG1304" s="407">
        <f t="shared" si="3525"/>
        <v>0</v>
      </c>
      <c r="AH1304" s="407">
        <f t="shared" si="3525"/>
        <v>0</v>
      </c>
      <c r="AI1304" s="407">
        <f t="shared" si="3525"/>
        <v>0</v>
      </c>
      <c r="AJ1304" s="407">
        <f t="shared" si="3525"/>
        <v>0</v>
      </c>
      <c r="AK1304" s="407">
        <f t="shared" si="3525"/>
        <v>0</v>
      </c>
      <c r="AL1304" s="407">
        <f t="shared" si="3525"/>
        <v>0</v>
      </c>
      <c r="AM1304" s="407">
        <f t="shared" si="3525"/>
        <v>0</v>
      </c>
      <c r="AN1304" s="407">
        <f t="shared" si="3525"/>
        <v>0</v>
      </c>
      <c r="AO1304" s="407">
        <f t="shared" si="3525"/>
        <v>0</v>
      </c>
      <c r="AP1304" s="407">
        <f t="shared" si="3525"/>
        <v>0</v>
      </c>
      <c r="AQ1304" s="407">
        <f t="shared" si="3525"/>
        <v>0</v>
      </c>
      <c r="AR1304" s="407">
        <f t="shared" si="3525"/>
        <v>0</v>
      </c>
      <c r="AS1304" s="303"/>
    </row>
    <row r="1305" spans="1:45" ht="15" customHeight="1" outlineLevel="1">
      <c r="A1305" s="521"/>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customHeight="1" outlineLevel="1">
      <c r="A1306" s="521">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customHeight="1" outlineLevel="1">
      <c r="A1307" s="521"/>
      <c r="B1307" s="291" t="s">
        <v>723</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526">AF1306</f>
        <v>0</v>
      </c>
      <c r="AG1307" s="407">
        <f t="shared" si="3526"/>
        <v>0</v>
      </c>
      <c r="AH1307" s="407">
        <f t="shared" si="3526"/>
        <v>0</v>
      </c>
      <c r="AI1307" s="407">
        <f t="shared" si="3526"/>
        <v>0</v>
      </c>
      <c r="AJ1307" s="407">
        <f t="shared" si="3526"/>
        <v>0</v>
      </c>
      <c r="AK1307" s="407">
        <f t="shared" si="3526"/>
        <v>0</v>
      </c>
      <c r="AL1307" s="407">
        <f t="shared" si="3526"/>
        <v>0</v>
      </c>
      <c r="AM1307" s="407">
        <f t="shared" si="3526"/>
        <v>0</v>
      </c>
      <c r="AN1307" s="407">
        <f t="shared" si="3526"/>
        <v>0</v>
      </c>
      <c r="AO1307" s="407">
        <f t="shared" si="3526"/>
        <v>0</v>
      </c>
      <c r="AP1307" s="407">
        <f t="shared" si="3526"/>
        <v>0</v>
      </c>
      <c r="AQ1307" s="407">
        <f t="shared" si="3526"/>
        <v>0</v>
      </c>
      <c r="AR1307" s="407">
        <f t="shared" si="3526"/>
        <v>0</v>
      </c>
      <c r="AS1307" s="303"/>
    </row>
    <row r="1308" spans="1:45" ht="15"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customHeight="1" outlineLevel="1">
      <c r="A1309" s="521">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customHeight="1" outlineLevel="1">
      <c r="A1310" s="521"/>
      <c r="B1310" s="291" t="s">
        <v>723</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527">AF1309</f>
        <v>0</v>
      </c>
      <c r="AG1310" s="407">
        <f t="shared" si="3527"/>
        <v>0</v>
      </c>
      <c r="AH1310" s="407">
        <f t="shared" si="3527"/>
        <v>0</v>
      </c>
      <c r="AI1310" s="407">
        <f t="shared" si="3527"/>
        <v>0</v>
      </c>
      <c r="AJ1310" s="407">
        <f t="shared" si="3527"/>
        <v>0</v>
      </c>
      <c r="AK1310" s="407">
        <f t="shared" si="3527"/>
        <v>0</v>
      </c>
      <c r="AL1310" s="407">
        <f t="shared" si="3527"/>
        <v>0</v>
      </c>
      <c r="AM1310" s="407">
        <f t="shared" si="3527"/>
        <v>0</v>
      </c>
      <c r="AN1310" s="407">
        <f t="shared" si="3527"/>
        <v>0</v>
      </c>
      <c r="AO1310" s="407">
        <f t="shared" si="3527"/>
        <v>0</v>
      </c>
      <c r="AP1310" s="407">
        <f t="shared" si="3527"/>
        <v>0</v>
      </c>
      <c r="AQ1310" s="407">
        <f t="shared" si="3527"/>
        <v>0</v>
      </c>
      <c r="AR1310" s="407">
        <f t="shared" si="3527"/>
        <v>0</v>
      </c>
      <c r="AS1310" s="303"/>
    </row>
    <row r="1311" spans="1:45" ht="15"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customHeight="1" outlineLevel="1">
      <c r="A1312" s="521">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customHeight="1" outlineLevel="1">
      <c r="A1313" s="521"/>
      <c r="B1313" s="291" t="s">
        <v>723</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528">AF1312</f>
        <v>0</v>
      </c>
      <c r="AG1313" s="407">
        <f t="shared" si="3528"/>
        <v>0</v>
      </c>
      <c r="AH1313" s="407">
        <f t="shared" si="3528"/>
        <v>0</v>
      </c>
      <c r="AI1313" s="407">
        <f t="shared" si="3528"/>
        <v>0</v>
      </c>
      <c r="AJ1313" s="407">
        <f t="shared" si="3528"/>
        <v>0</v>
      </c>
      <c r="AK1313" s="407">
        <f t="shared" si="3528"/>
        <v>0</v>
      </c>
      <c r="AL1313" s="407">
        <f t="shared" si="3528"/>
        <v>0</v>
      </c>
      <c r="AM1313" s="407">
        <f t="shared" si="3528"/>
        <v>0</v>
      </c>
      <c r="AN1313" s="407">
        <f t="shared" si="3528"/>
        <v>0</v>
      </c>
      <c r="AO1313" s="407">
        <f t="shared" si="3528"/>
        <v>0</v>
      </c>
      <c r="AP1313" s="407">
        <f t="shared" si="3528"/>
        <v>0</v>
      </c>
      <c r="AQ1313" s="407">
        <f t="shared" si="3528"/>
        <v>0</v>
      </c>
      <c r="AR1313" s="407">
        <f t="shared" si="3528"/>
        <v>0</v>
      </c>
      <c r="AS1313" s="303"/>
    </row>
    <row r="1314" spans="1:45" ht="15"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customHeight="1" outlineLevel="1">
      <c r="A1315" s="521">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customHeight="1" outlineLevel="1">
      <c r="A1316" s="521"/>
      <c r="B1316" s="291" t="s">
        <v>723</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529">AF1315</f>
        <v>0</v>
      </c>
      <c r="AG1316" s="407">
        <f t="shared" si="3529"/>
        <v>0</v>
      </c>
      <c r="AH1316" s="407">
        <f t="shared" si="3529"/>
        <v>0</v>
      </c>
      <c r="AI1316" s="407">
        <f t="shared" si="3529"/>
        <v>0</v>
      </c>
      <c r="AJ1316" s="407">
        <f t="shared" si="3529"/>
        <v>0</v>
      </c>
      <c r="AK1316" s="407">
        <f t="shared" si="3529"/>
        <v>0</v>
      </c>
      <c r="AL1316" s="407">
        <f t="shared" si="3529"/>
        <v>0</v>
      </c>
      <c r="AM1316" s="407">
        <f t="shared" si="3529"/>
        <v>0</v>
      </c>
      <c r="AN1316" s="407">
        <f t="shared" si="3529"/>
        <v>0</v>
      </c>
      <c r="AO1316" s="407">
        <f t="shared" si="3529"/>
        <v>0</v>
      </c>
      <c r="AP1316" s="407">
        <f t="shared" si="3529"/>
        <v>0</v>
      </c>
      <c r="AQ1316" s="407">
        <f t="shared" si="3529"/>
        <v>0</v>
      </c>
      <c r="AR1316" s="407">
        <f t="shared" si="3529"/>
        <v>0</v>
      </c>
      <c r="AS1316" s="303"/>
    </row>
    <row r="1317" spans="1:45" ht="15"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customHeight="1" outlineLevel="1">
      <c r="A1318" s="521">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customHeight="1" outlineLevel="1">
      <c r="A1319" s="521"/>
      <c r="B1319" s="291" t="s">
        <v>723</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530">AF1318</f>
        <v>0</v>
      </c>
      <c r="AG1319" s="407">
        <f t="shared" si="3530"/>
        <v>0</v>
      </c>
      <c r="AH1319" s="407">
        <f t="shared" si="3530"/>
        <v>0</v>
      </c>
      <c r="AI1319" s="407">
        <f t="shared" si="3530"/>
        <v>0</v>
      </c>
      <c r="AJ1319" s="407">
        <f t="shared" si="3530"/>
        <v>0</v>
      </c>
      <c r="AK1319" s="407">
        <f t="shared" si="3530"/>
        <v>0</v>
      </c>
      <c r="AL1319" s="407">
        <f t="shared" si="3530"/>
        <v>0</v>
      </c>
      <c r="AM1319" s="407">
        <f t="shared" si="3530"/>
        <v>0</v>
      </c>
      <c r="AN1319" s="407">
        <f t="shared" si="3530"/>
        <v>0</v>
      </c>
      <c r="AO1319" s="407">
        <f t="shared" si="3530"/>
        <v>0</v>
      </c>
      <c r="AP1319" s="407">
        <f t="shared" si="3530"/>
        <v>0</v>
      </c>
      <c r="AQ1319" s="407">
        <f t="shared" si="3530"/>
        <v>0</v>
      </c>
      <c r="AR1319" s="407">
        <f t="shared" si="3530"/>
        <v>0</v>
      </c>
      <c r="AS1319" s="303"/>
    </row>
    <row r="1320" spans="1:45" ht="15"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customHeight="1" outlineLevel="1">
      <c r="A1321" s="521">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customHeight="1" outlineLevel="1">
      <c r="A1322" s="521"/>
      <c r="B1322" s="291" t="s">
        <v>723</v>
      </c>
      <c r="C1322" s="288" t="s">
        <v>163</v>
      </c>
      <c r="D1322" s="292"/>
      <c r="E1322" s="292"/>
      <c r="F1322" s="292"/>
      <c r="G1322" s="292"/>
      <c r="H1322" s="292"/>
      <c r="I1322" s="292"/>
      <c r="J1322" s="292"/>
      <c r="K1322" s="292"/>
      <c r="L1322" s="292"/>
      <c r="M1322" s="292"/>
      <c r="N1322" s="292"/>
      <c r="O1322" s="292"/>
      <c r="P1322" s="292"/>
      <c r="Q1322" s="464"/>
      <c r="R1322" s="292"/>
      <c r="S1322" s="292"/>
      <c r="T1322" s="292"/>
      <c r="U1322" s="292"/>
      <c r="V1322" s="292"/>
      <c r="W1322" s="292"/>
      <c r="X1322" s="292"/>
      <c r="Y1322" s="292"/>
      <c r="Z1322" s="292"/>
      <c r="AA1322" s="292"/>
      <c r="AB1322" s="292"/>
      <c r="AC1322" s="292"/>
      <c r="AD1322" s="292"/>
      <c r="AE1322" s="407">
        <f>AE1321</f>
        <v>0</v>
      </c>
      <c r="AF1322" s="407">
        <f t="shared" ref="AF1322:AR1322" si="3531">AF1321</f>
        <v>0</v>
      </c>
      <c r="AG1322" s="407">
        <f t="shared" si="3531"/>
        <v>0</v>
      </c>
      <c r="AH1322" s="407">
        <f t="shared" si="3531"/>
        <v>0</v>
      </c>
      <c r="AI1322" s="407">
        <f t="shared" si="3531"/>
        <v>0</v>
      </c>
      <c r="AJ1322" s="407">
        <f t="shared" si="3531"/>
        <v>0</v>
      </c>
      <c r="AK1322" s="407">
        <f t="shared" si="3531"/>
        <v>0</v>
      </c>
      <c r="AL1322" s="407">
        <f t="shared" si="3531"/>
        <v>0</v>
      </c>
      <c r="AM1322" s="407">
        <f t="shared" si="3531"/>
        <v>0</v>
      </c>
      <c r="AN1322" s="407">
        <f t="shared" si="3531"/>
        <v>0</v>
      </c>
      <c r="AO1322" s="407">
        <f t="shared" si="3531"/>
        <v>0</v>
      </c>
      <c r="AP1322" s="407">
        <f t="shared" si="3531"/>
        <v>0</v>
      </c>
      <c r="AQ1322" s="407">
        <f t="shared" si="3531"/>
        <v>0</v>
      </c>
      <c r="AR1322" s="407">
        <f t="shared" si="3531"/>
        <v>0</v>
      </c>
      <c r="AS1322" s="303"/>
    </row>
    <row r="1323" spans="1:45" ht="15"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customHeight="1" outlineLevel="1">
      <c r="A1324" s="521">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customHeight="1" outlineLevel="1">
      <c r="A1325" s="521"/>
      <c r="B1325" s="291" t="s">
        <v>723</v>
      </c>
      <c r="C1325" s="288" t="s">
        <v>163</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f>AE1324</f>
        <v>0</v>
      </c>
      <c r="AF1325" s="407">
        <f t="shared" ref="AF1325:AR1325" si="3532">AF1324</f>
        <v>0</v>
      </c>
      <c r="AG1325" s="407">
        <f t="shared" si="3532"/>
        <v>0</v>
      </c>
      <c r="AH1325" s="407">
        <f t="shared" si="3532"/>
        <v>0</v>
      </c>
      <c r="AI1325" s="407">
        <f t="shared" si="3532"/>
        <v>0</v>
      </c>
      <c r="AJ1325" s="407">
        <f t="shared" si="3532"/>
        <v>0</v>
      </c>
      <c r="AK1325" s="407">
        <f t="shared" si="3532"/>
        <v>0</v>
      </c>
      <c r="AL1325" s="407">
        <f t="shared" si="3532"/>
        <v>0</v>
      </c>
      <c r="AM1325" s="407">
        <f t="shared" si="3532"/>
        <v>0</v>
      </c>
      <c r="AN1325" s="407">
        <f t="shared" si="3532"/>
        <v>0</v>
      </c>
      <c r="AO1325" s="407">
        <f t="shared" si="3532"/>
        <v>0</v>
      </c>
      <c r="AP1325" s="407">
        <f t="shared" si="3532"/>
        <v>0</v>
      </c>
      <c r="AQ1325" s="407">
        <f t="shared" si="3532"/>
        <v>0</v>
      </c>
      <c r="AR1325" s="407">
        <f t="shared" si="3532"/>
        <v>0</v>
      </c>
      <c r="AS1325" s="303"/>
    </row>
    <row r="1326" spans="1:45" ht="15"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customHeight="1" outlineLevel="1">
      <c r="A1327" s="521">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customHeight="1" outlineLevel="1">
      <c r="A1328" s="521"/>
      <c r="B1328" s="291" t="s">
        <v>723</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533">AF1327</f>
        <v>0</v>
      </c>
      <c r="AG1328" s="407">
        <f t="shared" si="3533"/>
        <v>0</v>
      </c>
      <c r="AH1328" s="407">
        <f t="shared" si="3533"/>
        <v>0</v>
      </c>
      <c r="AI1328" s="407">
        <f t="shared" si="3533"/>
        <v>0</v>
      </c>
      <c r="AJ1328" s="407">
        <f t="shared" si="3533"/>
        <v>0</v>
      </c>
      <c r="AK1328" s="407">
        <f t="shared" si="3533"/>
        <v>0</v>
      </c>
      <c r="AL1328" s="407">
        <f t="shared" si="3533"/>
        <v>0</v>
      </c>
      <c r="AM1328" s="407">
        <f t="shared" si="3533"/>
        <v>0</v>
      </c>
      <c r="AN1328" s="407">
        <f t="shared" si="3533"/>
        <v>0</v>
      </c>
      <c r="AO1328" s="407">
        <f t="shared" si="3533"/>
        <v>0</v>
      </c>
      <c r="AP1328" s="407">
        <f t="shared" si="3533"/>
        <v>0</v>
      </c>
      <c r="AQ1328" s="407">
        <f t="shared" si="3533"/>
        <v>0</v>
      </c>
      <c r="AR1328" s="407">
        <f t="shared" si="3533"/>
        <v>0</v>
      </c>
      <c r="AS1328" s="303"/>
    </row>
    <row r="1329" spans="1:45" ht="15"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450000000000003" customHeight="1" outlineLevel="1">
      <c r="A1330" s="521">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customHeight="1" outlineLevel="1">
      <c r="A1331" s="521"/>
      <c r="B1331" s="291" t="s">
        <v>723</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534">AF1330</f>
        <v>0</v>
      </c>
      <c r="AG1331" s="407">
        <f t="shared" si="3534"/>
        <v>0</v>
      </c>
      <c r="AH1331" s="407">
        <f t="shared" si="3534"/>
        <v>0</v>
      </c>
      <c r="AI1331" s="407">
        <f t="shared" si="3534"/>
        <v>0</v>
      </c>
      <c r="AJ1331" s="407">
        <f t="shared" si="3534"/>
        <v>0</v>
      </c>
      <c r="AK1331" s="407">
        <f t="shared" si="3534"/>
        <v>0</v>
      </c>
      <c r="AL1331" s="407">
        <f t="shared" si="3534"/>
        <v>0</v>
      </c>
      <c r="AM1331" s="407">
        <f t="shared" si="3534"/>
        <v>0</v>
      </c>
      <c r="AN1331" s="407">
        <f t="shared" si="3534"/>
        <v>0</v>
      </c>
      <c r="AO1331" s="407">
        <f t="shared" si="3534"/>
        <v>0</v>
      </c>
      <c r="AP1331" s="407">
        <f t="shared" si="3534"/>
        <v>0</v>
      </c>
      <c r="AQ1331" s="407">
        <f t="shared" si="3534"/>
        <v>0</v>
      </c>
      <c r="AR1331" s="407">
        <f t="shared" si="3534"/>
        <v>0</v>
      </c>
      <c r="AS1331" s="303"/>
    </row>
    <row r="1332" spans="1:45" ht="15"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 customHeight="1" outlineLevel="1">
      <c r="A1333" s="521">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customHeight="1" outlineLevel="1">
      <c r="A1334" s="521"/>
      <c r="B1334" s="291" t="s">
        <v>723</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535">AF1333</f>
        <v>0</v>
      </c>
      <c r="AG1334" s="407">
        <f t="shared" si="3535"/>
        <v>0</v>
      </c>
      <c r="AH1334" s="407">
        <f t="shared" si="3535"/>
        <v>0</v>
      </c>
      <c r="AI1334" s="407">
        <f t="shared" si="3535"/>
        <v>0</v>
      </c>
      <c r="AJ1334" s="407">
        <f t="shared" si="3535"/>
        <v>0</v>
      </c>
      <c r="AK1334" s="407">
        <f t="shared" si="3535"/>
        <v>0</v>
      </c>
      <c r="AL1334" s="407">
        <f t="shared" si="3535"/>
        <v>0</v>
      </c>
      <c r="AM1334" s="407">
        <f t="shared" si="3535"/>
        <v>0</v>
      </c>
      <c r="AN1334" s="407">
        <f t="shared" si="3535"/>
        <v>0</v>
      </c>
      <c r="AO1334" s="407">
        <f t="shared" si="3535"/>
        <v>0</v>
      </c>
      <c r="AP1334" s="407">
        <f t="shared" si="3535"/>
        <v>0</v>
      </c>
      <c r="AQ1334" s="407">
        <f t="shared" si="3535"/>
        <v>0</v>
      </c>
      <c r="AR1334" s="407">
        <f t="shared" si="3535"/>
        <v>0</v>
      </c>
      <c r="AS1334" s="303"/>
    </row>
    <row r="1335" spans="1:45" ht="15"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450000000000003" customHeight="1" outlineLevel="1">
      <c r="A1336" s="521">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customHeight="1" outlineLevel="1">
      <c r="A1337" s="521"/>
      <c r="B1337" s="291" t="s">
        <v>723</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536">AF1336</f>
        <v>0</v>
      </c>
      <c r="AG1337" s="407">
        <f t="shared" si="3536"/>
        <v>0</v>
      </c>
      <c r="AH1337" s="407">
        <f t="shared" si="3536"/>
        <v>0</v>
      </c>
      <c r="AI1337" s="407">
        <f t="shared" si="3536"/>
        <v>0</v>
      </c>
      <c r="AJ1337" s="407">
        <f t="shared" si="3536"/>
        <v>0</v>
      </c>
      <c r="AK1337" s="407">
        <f t="shared" si="3536"/>
        <v>0</v>
      </c>
      <c r="AL1337" s="407">
        <f t="shared" si="3536"/>
        <v>0</v>
      </c>
      <c r="AM1337" s="407">
        <f t="shared" si="3536"/>
        <v>0</v>
      </c>
      <c r="AN1337" s="407">
        <f t="shared" si="3536"/>
        <v>0</v>
      </c>
      <c r="AO1337" s="407">
        <f t="shared" si="3536"/>
        <v>0</v>
      </c>
      <c r="AP1337" s="407">
        <f t="shared" si="3536"/>
        <v>0</v>
      </c>
      <c r="AQ1337" s="407">
        <f t="shared" si="3536"/>
        <v>0</v>
      </c>
      <c r="AR1337" s="407">
        <f t="shared" si="3536"/>
        <v>0</v>
      </c>
      <c r="AS1337" s="303"/>
    </row>
    <row r="1338" spans="1:45" ht="15"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customHeight="1" outlineLevel="1">
      <c r="A1339" s="521">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customHeight="1" outlineLevel="1">
      <c r="A1340" s="521"/>
      <c r="B1340" s="291" t="s">
        <v>723</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537">AF1339</f>
        <v>0</v>
      </c>
      <c r="AG1340" s="407">
        <f t="shared" si="3537"/>
        <v>0</v>
      </c>
      <c r="AH1340" s="407">
        <f t="shared" si="3537"/>
        <v>0</v>
      </c>
      <c r="AI1340" s="407">
        <f t="shared" si="3537"/>
        <v>0</v>
      </c>
      <c r="AJ1340" s="407">
        <f t="shared" si="3537"/>
        <v>0</v>
      </c>
      <c r="AK1340" s="407">
        <f t="shared" si="3537"/>
        <v>0</v>
      </c>
      <c r="AL1340" s="407">
        <f t="shared" si="3537"/>
        <v>0</v>
      </c>
      <c r="AM1340" s="407">
        <f t="shared" si="3537"/>
        <v>0</v>
      </c>
      <c r="AN1340" s="407">
        <f t="shared" si="3537"/>
        <v>0</v>
      </c>
      <c r="AO1340" s="407">
        <f t="shared" si="3537"/>
        <v>0</v>
      </c>
      <c r="AP1340" s="407">
        <f t="shared" si="3537"/>
        <v>0</v>
      </c>
      <c r="AQ1340" s="407">
        <f t="shared" si="3537"/>
        <v>0</v>
      </c>
      <c r="AR1340" s="407">
        <f t="shared" si="3537"/>
        <v>0</v>
      </c>
      <c r="AS1340" s="303"/>
    </row>
    <row r="1341" spans="1:45" ht="15"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customHeight="1" outlineLevel="1">
      <c r="A1342" s="521">
        <v>49</v>
      </c>
      <c r="B1342" s="424" t="s">
        <v>141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customHeight="1" outlineLevel="1">
      <c r="A1343" s="521"/>
      <c r="B1343" s="291" t="s">
        <v>723</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538">AF1342</f>
        <v>0</v>
      </c>
      <c r="AG1343" s="407">
        <f t="shared" si="3538"/>
        <v>0</v>
      </c>
      <c r="AH1343" s="407">
        <f t="shared" si="3538"/>
        <v>0</v>
      </c>
      <c r="AI1343" s="407">
        <f t="shared" si="3538"/>
        <v>0</v>
      </c>
      <c r="AJ1343" s="407">
        <f t="shared" si="3538"/>
        <v>0</v>
      </c>
      <c r="AK1343" s="407">
        <f t="shared" si="3538"/>
        <v>0</v>
      </c>
      <c r="AL1343" s="407">
        <f t="shared" si="3538"/>
        <v>0</v>
      </c>
      <c r="AM1343" s="407">
        <f t="shared" si="3538"/>
        <v>0</v>
      </c>
      <c r="AN1343" s="407">
        <f t="shared" si="3538"/>
        <v>0</v>
      </c>
      <c r="AO1343" s="407">
        <f t="shared" si="3538"/>
        <v>0</v>
      </c>
      <c r="AP1343" s="407">
        <f t="shared" si="3538"/>
        <v>0</v>
      </c>
      <c r="AQ1343" s="407">
        <f t="shared" si="3538"/>
        <v>0</v>
      </c>
      <c r="AR1343" s="407">
        <f t="shared" si="3538"/>
        <v>0</v>
      </c>
      <c r="AS1343" s="303"/>
    </row>
    <row r="1344" spans="1:45" outlineLevel="1">
      <c r="A1344" s="521"/>
      <c r="AS1344" s="760"/>
    </row>
    <row r="1345" spans="1:45" ht="15.75" outlineLevel="1">
      <c r="A1345" s="521"/>
      <c r="B1345" s="764" t="s">
        <v>934</v>
      </c>
      <c r="AS1345" s="760"/>
    </row>
    <row r="1346" spans="1:45" outlineLevel="1">
      <c r="A1346" s="521">
        <v>50</v>
      </c>
      <c r="AS1346" s="760"/>
    </row>
    <row r="1347" spans="1:45" ht="15.75" outlineLevel="1">
      <c r="A1347" s="521"/>
      <c r="B1347" s="424" t="s">
        <v>933</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f>SUM(AE1347:AR1347)</f>
        <v>0</v>
      </c>
    </row>
    <row r="1348" spans="1:45" outlineLevel="1">
      <c r="A1348" s="521"/>
      <c r="B1348" s="291" t="s">
        <v>723</v>
      </c>
      <c r="C1348" s="288" t="s">
        <v>163</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f>AE1347</f>
        <v>0</v>
      </c>
      <c r="AF1348" s="407">
        <f t="shared" ref="AF1348:AR1348" si="3539">AF1347</f>
        <v>0</v>
      </c>
      <c r="AG1348" s="407">
        <f t="shared" si="3539"/>
        <v>0</v>
      </c>
      <c r="AH1348" s="407">
        <f t="shared" si="3539"/>
        <v>0</v>
      </c>
      <c r="AI1348" s="407">
        <f t="shared" si="3539"/>
        <v>0</v>
      </c>
      <c r="AJ1348" s="407">
        <f t="shared" si="3539"/>
        <v>0</v>
      </c>
      <c r="AK1348" s="407">
        <f t="shared" si="3539"/>
        <v>0</v>
      </c>
      <c r="AL1348" s="407">
        <f t="shared" si="3539"/>
        <v>0</v>
      </c>
      <c r="AM1348" s="407">
        <f t="shared" si="3539"/>
        <v>0</v>
      </c>
      <c r="AN1348" s="407">
        <f t="shared" si="3539"/>
        <v>0</v>
      </c>
      <c r="AO1348" s="407">
        <f t="shared" si="3539"/>
        <v>0</v>
      </c>
      <c r="AP1348" s="407">
        <f t="shared" si="3539"/>
        <v>0</v>
      </c>
      <c r="AQ1348" s="407">
        <f t="shared" si="3539"/>
        <v>0</v>
      </c>
      <c r="AR1348" s="407">
        <f t="shared" si="3539"/>
        <v>0</v>
      </c>
      <c r="AS1348" s="303"/>
    </row>
    <row r="1349" spans="1:45" ht="15" customHeight="1" outlineLevel="1">
      <c r="A1349" s="521"/>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75">
      <c r="B1350" s="324" t="s">
        <v>724</v>
      </c>
      <c r="C1350" s="326"/>
      <c r="D1350" s="326">
        <f>SUM(D1188:D1343)</f>
        <v>0</v>
      </c>
      <c r="E1350" s="326"/>
      <c r="F1350" s="326"/>
      <c r="G1350" s="326"/>
      <c r="H1350" s="326"/>
      <c r="I1350" s="326"/>
      <c r="J1350" s="326"/>
      <c r="K1350" s="326"/>
      <c r="L1350" s="326"/>
      <c r="M1350" s="326"/>
      <c r="N1350" s="326"/>
      <c r="O1350" s="326"/>
      <c r="P1350" s="326"/>
      <c r="Q1350" s="326"/>
      <c r="R1350" s="326">
        <f>SUM(R1188:R1343)</f>
        <v>0</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0</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row>
    <row r="1351" spans="1:45" ht="15.75">
      <c r="B1351" s="387" t="s">
        <v>725</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388">
        <f>HLOOKUP(AE1185,'2. LRAMVA Threshold'!$B$42:$Q$60,13,FALSE)</f>
        <v>1122360</v>
      </c>
      <c r="AF1351" s="388">
        <f>HLOOKUP(AF1185,'2. LRAMVA Threshold'!$B$42:$Q$60,13,FALSE)</f>
        <v>374120</v>
      </c>
      <c r="AG1351" s="388">
        <f>HLOOKUP(AG1185,'2. LRAMVA Threshold'!$B$42:$Q$60,13,FALSE)</f>
        <v>1002</v>
      </c>
      <c r="AH1351" s="388">
        <f>HLOOKUP(AH1185,'2. LRAMVA Threshold'!$B$42:$Q$60,13,FALSE)</f>
        <v>0</v>
      </c>
      <c r="AI1351" s="388">
        <f>HLOOKUP(AI1185,'2. LRAMVA Threshold'!$B$42:$Q$60,13,FALSE)</f>
        <v>0</v>
      </c>
      <c r="AJ1351" s="388">
        <f>HLOOKUP(AJ1185,'2. LRAMVA Threshold'!$B$42:$Q$60,13,FALSE)</f>
        <v>0</v>
      </c>
      <c r="AK1351" s="388">
        <f>HLOOKUP(AK1185,'2. LRAMVA Threshold'!$B$42:$Q$60,13,FALSE)</f>
        <v>0</v>
      </c>
      <c r="AL1351" s="388">
        <f>HLOOKUP(AL1185,'2. LRAMVA Threshold'!$B$42:$Q$60,13,FALSE)</f>
        <v>0</v>
      </c>
      <c r="AM1351" s="388">
        <f>HLOOKUP(AM1185,'2. LRAMVA Threshold'!$B$42:$Q$60,13,FALSE)</f>
        <v>0</v>
      </c>
      <c r="AN1351" s="388">
        <f>HLOOKUP(AN1185,'2. LRAMVA Threshold'!$B$42:$Q$60,13,FALSE)</f>
        <v>0</v>
      </c>
      <c r="AO1351" s="388">
        <f>HLOOKUP(AO1185,'2. LRAMVA Threshold'!$B$42:$Q$60,13,FALSE)</f>
        <v>0</v>
      </c>
      <c r="AP1351" s="388">
        <f>HLOOKUP(AP1185,'2. LRAMVA Threshold'!$B$42:$Q$60,13,FALSE)</f>
        <v>0</v>
      </c>
      <c r="AQ1351" s="388">
        <f>HLOOKUP(AQ1185,'2. LRAMVA Threshold'!$B$42:$Q$60,13,FALSE)</f>
        <v>0</v>
      </c>
      <c r="AR1351" s="388">
        <f>HLOOKUP(AR1185,'2. LRAMVA Threshold'!$B$42:$Q$60,13,FALSE)</f>
        <v>0</v>
      </c>
      <c r="AS1351" s="438"/>
    </row>
    <row r="1352" spans="1:4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c r="B1353" s="321" t="s">
        <v>726</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25">
        <f>HLOOKUP(AE$35,'3.  Distribution Rates'!$C$122:$P$135,13,FALSE)</f>
        <v>0</v>
      </c>
      <c r="AF1353" s="825">
        <f>HLOOKUP(AF$35,'3.  Distribution Rates'!$C$122:$P$135,13,FALSE)</f>
        <v>2.0299999999999999E-2</v>
      </c>
      <c r="AG1353" s="338">
        <f>HLOOKUP(AG$35,'3.  Distribution Rates'!$C$122:$P$135,13,FALSE)</f>
        <v>3.2042000000000002</v>
      </c>
      <c r="AH1353" s="338">
        <f>HLOOKUP(AH$35,'3.  Distribution Rates'!$C$122:$P$135,13,FALSE)</f>
        <v>6.1017000000000001</v>
      </c>
      <c r="AI1353" s="338">
        <f>HLOOKUP(AI$35,'3.  Distribution Rates'!$C$122:$P$135,13,FALSE)</f>
        <v>6.1017000000000001</v>
      </c>
      <c r="AJ1353" s="338">
        <f>HLOOKUP(AJ$35,'3.  Distribution Rates'!$C$122:$P$135,13,FALSE)</f>
        <v>6.1017000000000001</v>
      </c>
      <c r="AK1353" s="338">
        <f>HLOOKUP(AK$35,'3.  Distribution Rates'!$C$122:$P$135,13,FALSE)</f>
        <v>6.1017000000000001</v>
      </c>
      <c r="AL1353" s="338">
        <f>HLOOKUP(AL$35,'3.  Distribution Rates'!$C$122:$P$135,13,FALSE)</f>
        <v>6.1017000000000001</v>
      </c>
      <c r="AM1353" s="338">
        <f>HLOOKUP(AM$35,'3.  Distribution Rates'!$C$122:$P$135,13,FALSE)</f>
        <v>6.1017000000000001</v>
      </c>
      <c r="AN1353" s="338">
        <f>HLOOKUP(AN$35,'3.  Distribution Rates'!$C$122:$P$135,13,FALSE)</f>
        <v>6.1017000000000001</v>
      </c>
      <c r="AO1353" s="338">
        <f>HLOOKUP(AO$35,'3.  Distribution Rates'!$C$122:$P$135,13,FALSE)</f>
        <v>6.1017000000000001</v>
      </c>
      <c r="AP1353" s="338">
        <f>HLOOKUP(AP$35,'3.  Distribution Rates'!$C$122:$P$135,13,FALSE)</f>
        <v>6.1017000000000001</v>
      </c>
      <c r="AQ1353" s="338">
        <f>HLOOKUP(AQ$35,'3.  Distribution Rates'!$C$122:$P$135,13,FALSE)</f>
        <v>6.1017000000000001</v>
      </c>
      <c r="AR1353" s="338">
        <f>HLOOKUP(AR$35,'3.  Distribution Rates'!$C$122:$P$135,13,FALSE)</f>
        <v>6.1017000000000001</v>
      </c>
      <c r="AS1353" s="440"/>
    </row>
    <row r="1354" spans="1:45">
      <c r="B1354" s="321" t="s">
        <v>727</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374">
        <f>'4.  2011-2014 LRAM'!AM144*AE1353</f>
        <v>0</v>
      </c>
      <c r="AF1354" s="374">
        <f>'4.  2011-2014 LRAM'!AN144*AF1353</f>
        <v>0</v>
      </c>
      <c r="AG1354" s="374">
        <f>'4.  2011-2014 LRAM'!AO144*AG1353</f>
        <v>0</v>
      </c>
      <c r="AH1354" s="374">
        <f>'4.  2011-2014 LRAM'!AP144*AH1353</f>
        <v>0</v>
      </c>
      <c r="AI1354" s="374">
        <f>'4.  2011-2014 LRAM'!AQ144*AI1353</f>
        <v>0</v>
      </c>
      <c r="AJ1354" s="374">
        <f>'4.  2011-2014 LRAM'!AR144*AJ1353</f>
        <v>0</v>
      </c>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5">
        <f t="shared" ref="AS1354:AS1364" si="3540">SUM(AE1354:AR1354)</f>
        <v>0</v>
      </c>
    </row>
    <row r="1355" spans="1:45">
      <c r="B1355" s="321" t="s">
        <v>728</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374">
        <f>'4.  2011-2014 LRAM'!AM283*AE1353</f>
        <v>0</v>
      </c>
      <c r="AF1355" s="374">
        <f>'4.  2011-2014 LRAM'!AN283*AF1353</f>
        <v>0</v>
      </c>
      <c r="AG1355" s="374">
        <f>'4.  2011-2014 LRAM'!AO283*AG1353</f>
        <v>0</v>
      </c>
      <c r="AH1355" s="374">
        <f>'4.  2011-2014 LRAM'!AP283*AH1353</f>
        <v>0</v>
      </c>
      <c r="AI1355" s="374">
        <f>'4.  2011-2014 LRAM'!AQ283*AI1353</f>
        <v>0</v>
      </c>
      <c r="AJ1355" s="374">
        <f>'4.  2011-2014 LRAM'!AR283*AJ1353</f>
        <v>0</v>
      </c>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5">
        <f t="shared" si="3540"/>
        <v>0</v>
      </c>
    </row>
    <row r="1356" spans="1:45">
      <c r="B1356" s="321" t="s">
        <v>729</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374">
        <f>'4.  2011-2014 LRAM'!AM419*AE1353</f>
        <v>0</v>
      </c>
      <c r="AF1356" s="374">
        <f>'4.  2011-2014 LRAM'!AN419*AF1353</f>
        <v>0</v>
      </c>
      <c r="AG1356" s="374">
        <f>'4.  2011-2014 LRAM'!AO419*AG1353</f>
        <v>0</v>
      </c>
      <c r="AH1356" s="374">
        <f>'4.  2011-2014 LRAM'!AP419*AH1353</f>
        <v>0</v>
      </c>
      <c r="AI1356" s="374">
        <f>'4.  2011-2014 LRAM'!AQ419*AI1353</f>
        <v>0</v>
      </c>
      <c r="AJ1356" s="374">
        <f>'4.  2011-2014 LRAM'!AR419*AJ1353</f>
        <v>0</v>
      </c>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5">
        <f t="shared" si="3540"/>
        <v>0</v>
      </c>
    </row>
    <row r="1357" spans="1:45">
      <c r="B1357" s="321" t="s">
        <v>730</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LRAM'!AM556*AE1353</f>
        <v>0</v>
      </c>
      <c r="AF1357" s="374">
        <f>'4.  2011-2014 LRAM'!AN556*AF1353</f>
        <v>0</v>
      </c>
      <c r="AG1357" s="374">
        <f>'4.  2011-2014 LRAM'!AO556*AG1353</f>
        <v>0</v>
      </c>
      <c r="AH1357" s="374">
        <f>'4.  2011-2014 LRAM'!AP556*AH1353</f>
        <v>0</v>
      </c>
      <c r="AI1357" s="374">
        <f>'4.  2011-2014 LRAM'!AQ556*AI1353</f>
        <v>0</v>
      </c>
      <c r="AJ1357" s="374">
        <f>'4.  2011-2014 LRAM'!AR556*AJ1353</f>
        <v>0</v>
      </c>
      <c r="AK1357" s="374">
        <f>'4.  2011-2014 LRAM'!AS556*AK1353</f>
        <v>0</v>
      </c>
      <c r="AL1357" s="374">
        <f>'4.  2011-2014 LRAM'!AT556*AL1353</f>
        <v>0</v>
      </c>
      <c r="AM1357" s="374">
        <f>'4.  2011-2014 LRAM'!AU556*AM1353</f>
        <v>0</v>
      </c>
      <c r="AN1357" s="374">
        <f>'4.  2011-2014 LRAM'!AV556*AN1353</f>
        <v>0</v>
      </c>
      <c r="AO1357" s="374">
        <f>'4.  2011-2014 LRAM'!AW556*AO1353</f>
        <v>0</v>
      </c>
      <c r="AP1357" s="374">
        <f>'4.  2011-2014 LRAM'!AX556*AP1353</f>
        <v>0</v>
      </c>
      <c r="AQ1357" s="374">
        <f>'4.  2011-2014 LRAM'!AY556*AQ1353</f>
        <v>0</v>
      </c>
      <c r="AR1357" s="374">
        <f>'4.  2011-2014 LRAM'!AZ556*AR1353</f>
        <v>0</v>
      </c>
      <c r="AS1357" s="615">
        <f>SUM(AE1357:AR1357)</f>
        <v>0</v>
      </c>
    </row>
    <row r="1358" spans="1:45">
      <c r="B1358" s="321" t="s">
        <v>731</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AE213*AE1353</f>
        <v>0</v>
      </c>
      <c r="AF1358" s="374">
        <f t="shared" ref="AF1358:AR1358" si="3541">AF213*AF1353</f>
        <v>2680.0862540199996</v>
      </c>
      <c r="AG1358" s="374">
        <f t="shared" si="3541"/>
        <v>7235.138712240001</v>
      </c>
      <c r="AH1358" s="374">
        <f t="shared" si="3541"/>
        <v>0</v>
      </c>
      <c r="AI1358" s="374">
        <f t="shared" si="3541"/>
        <v>0</v>
      </c>
      <c r="AJ1358" s="374">
        <f t="shared" si="3541"/>
        <v>0</v>
      </c>
      <c r="AK1358" s="374">
        <f t="shared" si="3541"/>
        <v>0</v>
      </c>
      <c r="AL1358" s="374">
        <f t="shared" si="3541"/>
        <v>0</v>
      </c>
      <c r="AM1358" s="374">
        <f t="shared" si="3541"/>
        <v>0</v>
      </c>
      <c r="AN1358" s="374">
        <f t="shared" si="3541"/>
        <v>0</v>
      </c>
      <c r="AO1358" s="374">
        <f t="shared" si="3541"/>
        <v>0</v>
      </c>
      <c r="AP1358" s="374">
        <f t="shared" si="3541"/>
        <v>0</v>
      </c>
      <c r="AQ1358" s="374">
        <f t="shared" si="3541"/>
        <v>0</v>
      </c>
      <c r="AR1358" s="374">
        <f t="shared" si="3541"/>
        <v>0</v>
      </c>
      <c r="AS1358" s="615">
        <f t="shared" si="3540"/>
        <v>9915.2249662600007</v>
      </c>
    </row>
    <row r="1359" spans="1:45">
      <c r="B1359" s="321" t="s">
        <v>732</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AE403*AE1353</f>
        <v>0</v>
      </c>
      <c r="AF1359" s="374">
        <f t="shared" ref="AF1359:AR1359" si="3542">AF403*AF1353</f>
        <v>4325.4632217999997</v>
      </c>
      <c r="AG1359" s="374">
        <f t="shared" si="3542"/>
        <v>4818.2965248</v>
      </c>
      <c r="AH1359" s="374">
        <f t="shared" si="3542"/>
        <v>0</v>
      </c>
      <c r="AI1359" s="374">
        <f t="shared" si="3542"/>
        <v>0</v>
      </c>
      <c r="AJ1359" s="374">
        <f t="shared" si="3542"/>
        <v>0</v>
      </c>
      <c r="AK1359" s="374">
        <f t="shared" si="3542"/>
        <v>0</v>
      </c>
      <c r="AL1359" s="374">
        <f t="shared" si="3542"/>
        <v>0</v>
      </c>
      <c r="AM1359" s="374">
        <f t="shared" si="3542"/>
        <v>0</v>
      </c>
      <c r="AN1359" s="374">
        <f t="shared" si="3542"/>
        <v>0</v>
      </c>
      <c r="AO1359" s="374">
        <f t="shared" si="3542"/>
        <v>0</v>
      </c>
      <c r="AP1359" s="374">
        <f t="shared" si="3542"/>
        <v>0</v>
      </c>
      <c r="AQ1359" s="374">
        <f t="shared" si="3542"/>
        <v>0</v>
      </c>
      <c r="AR1359" s="374">
        <f t="shared" si="3542"/>
        <v>0</v>
      </c>
      <c r="AS1359" s="615">
        <f t="shared" si="3540"/>
        <v>9143.7597466000007</v>
      </c>
    </row>
    <row r="1360" spans="1:45">
      <c r="B1360" s="321" t="s">
        <v>733</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f t="shared" ref="AF1360:AR1360" si="3543">AF593*AF1353</f>
        <v>5170.6771538971498</v>
      </c>
      <c r="AG1360" s="374">
        <f t="shared" si="3543"/>
        <v>1740.1944585629633</v>
      </c>
      <c r="AH1360" s="374">
        <f t="shared" si="3543"/>
        <v>0</v>
      </c>
      <c r="AI1360" s="374">
        <f t="shared" si="3543"/>
        <v>0</v>
      </c>
      <c r="AJ1360" s="374">
        <f t="shared" si="3543"/>
        <v>0</v>
      </c>
      <c r="AK1360" s="374">
        <f t="shared" si="3543"/>
        <v>0</v>
      </c>
      <c r="AL1360" s="374">
        <f t="shared" si="3543"/>
        <v>0</v>
      </c>
      <c r="AM1360" s="374">
        <f t="shared" si="3543"/>
        <v>0</v>
      </c>
      <c r="AN1360" s="374">
        <f t="shared" si="3543"/>
        <v>0</v>
      </c>
      <c r="AO1360" s="374">
        <f t="shared" si="3543"/>
        <v>0</v>
      </c>
      <c r="AP1360" s="374">
        <f t="shared" si="3543"/>
        <v>0</v>
      </c>
      <c r="AQ1360" s="374">
        <f t="shared" si="3543"/>
        <v>0</v>
      </c>
      <c r="AR1360" s="374">
        <f t="shared" si="3543"/>
        <v>0</v>
      </c>
      <c r="AS1360" s="615">
        <f t="shared" si="3540"/>
        <v>6910.8716124601133</v>
      </c>
    </row>
    <row r="1361" spans="2:45">
      <c r="B1361" s="321" t="s">
        <v>734</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f t="shared" ref="AF1361:AR1361" si="3544">AF783*AF1353</f>
        <v>3589.5478065299994</v>
      </c>
      <c r="AG1361" s="374">
        <f t="shared" si="3544"/>
        <v>1473.9946193225248</v>
      </c>
      <c r="AH1361" s="374">
        <f t="shared" si="3544"/>
        <v>0</v>
      </c>
      <c r="AI1361" s="374">
        <f t="shared" si="3544"/>
        <v>0</v>
      </c>
      <c r="AJ1361" s="374">
        <f t="shared" si="3544"/>
        <v>0</v>
      </c>
      <c r="AK1361" s="374">
        <f t="shared" si="3544"/>
        <v>0</v>
      </c>
      <c r="AL1361" s="374">
        <f t="shared" si="3544"/>
        <v>0</v>
      </c>
      <c r="AM1361" s="374">
        <f t="shared" si="3544"/>
        <v>0</v>
      </c>
      <c r="AN1361" s="374">
        <f t="shared" si="3544"/>
        <v>0</v>
      </c>
      <c r="AO1361" s="374">
        <f t="shared" si="3544"/>
        <v>0</v>
      </c>
      <c r="AP1361" s="374">
        <f t="shared" si="3544"/>
        <v>0</v>
      </c>
      <c r="AQ1361" s="374">
        <f t="shared" si="3544"/>
        <v>0</v>
      </c>
      <c r="AR1361" s="374">
        <f t="shared" si="3544"/>
        <v>0</v>
      </c>
      <c r="AS1361" s="615">
        <f t="shared" si="3540"/>
        <v>5063.5424258525245</v>
      </c>
    </row>
    <row r="1362" spans="2:45">
      <c r="B1362" s="321" t="s">
        <v>735</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f t="shared" ref="AF1362:AR1362" si="3545">AF1353*AF978</f>
        <v>1741.5338738</v>
      </c>
      <c r="AG1362" s="374">
        <f t="shared" si="3545"/>
        <v>193.85013256113126</v>
      </c>
      <c r="AH1362" s="374">
        <f t="shared" si="3545"/>
        <v>0</v>
      </c>
      <c r="AI1362" s="374">
        <f t="shared" si="3545"/>
        <v>0</v>
      </c>
      <c r="AJ1362" s="374">
        <f t="shared" si="3545"/>
        <v>0</v>
      </c>
      <c r="AK1362" s="374">
        <f t="shared" si="3545"/>
        <v>0</v>
      </c>
      <c r="AL1362" s="374">
        <f t="shared" si="3545"/>
        <v>0</v>
      </c>
      <c r="AM1362" s="374">
        <f t="shared" si="3545"/>
        <v>0</v>
      </c>
      <c r="AN1362" s="374">
        <f t="shared" si="3545"/>
        <v>0</v>
      </c>
      <c r="AO1362" s="374">
        <f t="shared" si="3545"/>
        <v>0</v>
      </c>
      <c r="AP1362" s="374">
        <f t="shared" si="3545"/>
        <v>0</v>
      </c>
      <c r="AQ1362" s="374">
        <f t="shared" si="3545"/>
        <v>0</v>
      </c>
      <c r="AR1362" s="374">
        <f t="shared" si="3545"/>
        <v>0</v>
      </c>
      <c r="AS1362" s="615">
        <f t="shared" si="3540"/>
        <v>1935.3840063611312</v>
      </c>
    </row>
    <row r="1363" spans="2:45">
      <c r="B1363" s="321" t="s">
        <v>740</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546">AF1173*AF1353</f>
        <v>0</v>
      </c>
      <c r="AG1363" s="374">
        <f t="shared" si="3546"/>
        <v>0</v>
      </c>
      <c r="AH1363" s="374">
        <f t="shared" si="3546"/>
        <v>0</v>
      </c>
      <c r="AI1363" s="374">
        <f t="shared" si="3546"/>
        <v>0</v>
      </c>
      <c r="AJ1363" s="374">
        <f t="shared" si="3546"/>
        <v>0</v>
      </c>
      <c r="AK1363" s="374">
        <f t="shared" si="3546"/>
        <v>0</v>
      </c>
      <c r="AL1363" s="374">
        <f t="shared" si="3546"/>
        <v>0</v>
      </c>
      <c r="AM1363" s="374">
        <f t="shared" si="3546"/>
        <v>0</v>
      </c>
      <c r="AN1363" s="374">
        <f t="shared" si="3546"/>
        <v>0</v>
      </c>
      <c r="AO1363" s="374">
        <f t="shared" si="3546"/>
        <v>0</v>
      </c>
      <c r="AP1363" s="374">
        <f t="shared" si="3546"/>
        <v>0</v>
      </c>
      <c r="AQ1363" s="374">
        <f t="shared" si="3546"/>
        <v>0</v>
      </c>
      <c r="AR1363" s="374">
        <f t="shared" si="3546"/>
        <v>0</v>
      </c>
      <c r="AS1363" s="615">
        <f t="shared" si="3540"/>
        <v>0</v>
      </c>
    </row>
    <row r="1364" spans="2:45">
      <c r="B1364" s="321" t="s">
        <v>736</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547">AF1350*AF1353</f>
        <v>0</v>
      </c>
      <c r="AG1364" s="374">
        <f t="shared" si="3547"/>
        <v>0</v>
      </c>
      <c r="AH1364" s="374">
        <f t="shared" si="3547"/>
        <v>0</v>
      </c>
      <c r="AI1364" s="374">
        <f t="shared" si="3547"/>
        <v>0</v>
      </c>
      <c r="AJ1364" s="374">
        <f t="shared" si="3547"/>
        <v>0</v>
      </c>
      <c r="AK1364" s="374">
        <f t="shared" si="3547"/>
        <v>0</v>
      </c>
      <c r="AL1364" s="374">
        <f t="shared" si="3547"/>
        <v>0</v>
      </c>
      <c r="AM1364" s="374">
        <f t="shared" si="3547"/>
        <v>0</v>
      </c>
      <c r="AN1364" s="374">
        <f t="shared" si="3547"/>
        <v>0</v>
      </c>
      <c r="AO1364" s="374">
        <f t="shared" si="3547"/>
        <v>0</v>
      </c>
      <c r="AP1364" s="374">
        <f t="shared" si="3547"/>
        <v>0</v>
      </c>
      <c r="AQ1364" s="374">
        <f t="shared" si="3547"/>
        <v>0</v>
      </c>
      <c r="AR1364" s="374">
        <f t="shared" si="3547"/>
        <v>0</v>
      </c>
      <c r="AS1364" s="615">
        <f t="shared" si="3540"/>
        <v>0</v>
      </c>
    </row>
    <row r="1365" spans="2:45" ht="15.75">
      <c r="B1365" s="346" t="s">
        <v>737</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548">SUM(AF1354:AF1364)</f>
        <v>17507.308310047149</v>
      </c>
      <c r="AG1365" s="343">
        <f t="shared" si="3548"/>
        <v>15461.474447486618</v>
      </c>
      <c r="AH1365" s="343">
        <f t="shared" si="3548"/>
        <v>0</v>
      </c>
      <c r="AI1365" s="343">
        <f t="shared" si="3548"/>
        <v>0</v>
      </c>
      <c r="AJ1365" s="343">
        <f t="shared" si="3548"/>
        <v>0</v>
      </c>
      <c r="AK1365" s="343">
        <f t="shared" si="3548"/>
        <v>0</v>
      </c>
      <c r="AL1365" s="343">
        <f t="shared" si="3548"/>
        <v>0</v>
      </c>
      <c r="AM1365" s="343">
        <f t="shared" si="3548"/>
        <v>0</v>
      </c>
      <c r="AN1365" s="343">
        <f t="shared" si="3548"/>
        <v>0</v>
      </c>
      <c r="AO1365" s="343">
        <f t="shared" si="3548"/>
        <v>0</v>
      </c>
      <c r="AP1365" s="343">
        <f t="shared" si="3548"/>
        <v>0</v>
      </c>
      <c r="AQ1365" s="343">
        <f t="shared" si="3548"/>
        <v>0</v>
      </c>
      <c r="AR1365" s="343">
        <f t="shared" si="3548"/>
        <v>0</v>
      </c>
      <c r="AS1365" s="786">
        <f>SUM(AS1354:AS1364)</f>
        <v>32968.782757533765</v>
      </c>
    </row>
    <row r="1366" spans="2:45" ht="15.75">
      <c r="B1366" s="346" t="s">
        <v>738</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549">AF1351*AF1353</f>
        <v>7594.6359999999995</v>
      </c>
      <c r="AG1366" s="344">
        <f t="shared" si="3549"/>
        <v>3210.6084000000001</v>
      </c>
      <c r="AH1366" s="344">
        <f t="shared" si="3549"/>
        <v>0</v>
      </c>
      <c r="AI1366" s="344">
        <f t="shared" si="3549"/>
        <v>0</v>
      </c>
      <c r="AJ1366" s="344">
        <f t="shared" si="3549"/>
        <v>0</v>
      </c>
      <c r="AK1366" s="344">
        <f t="shared" si="3549"/>
        <v>0</v>
      </c>
      <c r="AL1366" s="344">
        <f t="shared" si="3549"/>
        <v>0</v>
      </c>
      <c r="AM1366" s="344">
        <f t="shared" si="3549"/>
        <v>0</v>
      </c>
      <c r="AN1366" s="344">
        <f t="shared" si="3549"/>
        <v>0</v>
      </c>
      <c r="AO1366" s="344">
        <f t="shared" si="3549"/>
        <v>0</v>
      </c>
      <c r="AP1366" s="344">
        <f t="shared" si="3549"/>
        <v>0</v>
      </c>
      <c r="AQ1366" s="344">
        <f t="shared" si="3549"/>
        <v>0</v>
      </c>
      <c r="AR1366" s="344">
        <f t="shared" si="3549"/>
        <v>0</v>
      </c>
      <c r="AS1366" s="403">
        <f>SUM(AE1366:AR1366)</f>
        <v>10805.2444</v>
      </c>
    </row>
    <row r="1367" spans="2:45" ht="15.75">
      <c r="B1367" s="346" t="s">
        <v>739</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22163.538357533766</v>
      </c>
    </row>
    <row r="1368" spans="2:45" ht="15.7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c r="B1369" s="321" t="s">
        <v>883</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71">
        <f>SUMPRODUCT($E$1188:$E$1348,AE1188:AE1348)</f>
        <v>0</v>
      </c>
      <c r="AF1369" s="771">
        <f>SUMPRODUCT($E$1188:$E$1348,AF1188:AF1348)</f>
        <v>0</v>
      </c>
      <c r="AG1369" s="771">
        <f>IF(AG1186="kw",SUMPRODUCT($Q$1188:$Q$1348,$S$1188:$S$1348,AG1188:AG1348),SUMPRODUCT($E$1188:$E$1348,AG1188:AG1348))</f>
        <v>0</v>
      </c>
      <c r="AH1369" s="771">
        <f t="shared" ref="AH1369:AR1369" si="3550">IF(AH1186="kw",SUMPRODUCT($Q$1188:$Q$1348,$S$1188:$S$1348,AH1188:AH1348),SUMPRODUCT($E$1188:$E$1348,AH1188:AH1348))</f>
        <v>0</v>
      </c>
      <c r="AI1369" s="771">
        <f t="shared" si="3550"/>
        <v>0</v>
      </c>
      <c r="AJ1369" s="771">
        <f t="shared" si="3550"/>
        <v>0</v>
      </c>
      <c r="AK1369" s="771">
        <f t="shared" si="3550"/>
        <v>0</v>
      </c>
      <c r="AL1369" s="771">
        <f t="shared" si="3550"/>
        <v>0</v>
      </c>
      <c r="AM1369" s="771">
        <f t="shared" si="3550"/>
        <v>0</v>
      </c>
      <c r="AN1369" s="771">
        <f t="shared" si="3550"/>
        <v>0</v>
      </c>
      <c r="AO1369" s="771">
        <f t="shared" si="3550"/>
        <v>0</v>
      </c>
      <c r="AP1369" s="771">
        <f t="shared" si="3550"/>
        <v>0</v>
      </c>
      <c r="AQ1369" s="771">
        <f t="shared" si="3550"/>
        <v>0</v>
      </c>
      <c r="AR1369" s="771">
        <f t="shared" si="3550"/>
        <v>0</v>
      </c>
      <c r="AS1369" s="334"/>
    </row>
    <row r="1370" spans="2:45">
      <c r="B1370" s="321" t="s">
        <v>884</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71">
        <f>SUMPRODUCT($F$1188:$F$1348,AE1188:AE1348)</f>
        <v>0</v>
      </c>
      <c r="AF1370" s="771">
        <f>SUMPRODUCT($F$1188:$F$1348,AF1188:AF1348)</f>
        <v>0</v>
      </c>
      <c r="AG1370" s="771">
        <f>IF(AG1186="kw",SUMPRODUCT($Q$1188:$Q$1348,$T$1188:$T$1348,AG1188:AG1348),SUMPRODUCT($F$1188:$F$1348,AG1188:AG1348))</f>
        <v>0</v>
      </c>
      <c r="AH1370" s="771">
        <f t="shared" ref="AH1370:AR1370" si="3551">IF(AH1186="kw",SUMPRODUCT($Q$1188:$Q$1348,$T$1188:$T$1348,AH1188:AH1348),SUMPRODUCT($F$1188:$F$1348,AH1188:AH1348))</f>
        <v>0</v>
      </c>
      <c r="AI1370" s="771">
        <f t="shared" si="3551"/>
        <v>0</v>
      </c>
      <c r="AJ1370" s="771">
        <f t="shared" si="3551"/>
        <v>0</v>
      </c>
      <c r="AK1370" s="771">
        <f t="shared" si="3551"/>
        <v>0</v>
      </c>
      <c r="AL1370" s="771">
        <f t="shared" si="3551"/>
        <v>0</v>
      </c>
      <c r="AM1370" s="771">
        <f t="shared" si="3551"/>
        <v>0</v>
      </c>
      <c r="AN1370" s="771">
        <f t="shared" si="3551"/>
        <v>0</v>
      </c>
      <c r="AO1370" s="771">
        <f t="shared" si="3551"/>
        <v>0</v>
      </c>
      <c r="AP1370" s="771">
        <f t="shared" si="3551"/>
        <v>0</v>
      </c>
      <c r="AQ1370" s="771">
        <f t="shared" si="3551"/>
        <v>0</v>
      </c>
      <c r="AR1370" s="771">
        <f t="shared" si="3551"/>
        <v>0</v>
      </c>
      <c r="AS1370" s="334"/>
    </row>
    <row r="1371" spans="2:45">
      <c r="B1371" s="321" t="s">
        <v>885</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71">
        <f>SUMPRODUCT($G$1188:$G$1348,AE1188:AE1348)</f>
        <v>0</v>
      </c>
      <c r="AF1371" s="771">
        <f>SUMPRODUCT($G$1188:$G$1348,AF1188:AF1348)</f>
        <v>0</v>
      </c>
      <c r="AG1371" s="771">
        <f>IF(AG1186="kw",SUMPRODUCT($Q$1188:$Q$1348,$U$1188:$U$1348,AG1188:AG1348),SUMPRODUCT($G$1188:$G$1348,AG1188:AG1348))</f>
        <v>0</v>
      </c>
      <c r="AH1371" s="771">
        <f t="shared" ref="AH1371:AR1371" si="3552">IF(AH1186="kw",SUMPRODUCT($Q$1188:$Q$1348,$U$1188:$U$1348,AH1188:AH1348),SUMPRODUCT($G$1188:$G$1348,AH1188:AH1348))</f>
        <v>0</v>
      </c>
      <c r="AI1371" s="771">
        <f t="shared" si="3552"/>
        <v>0</v>
      </c>
      <c r="AJ1371" s="771">
        <f t="shared" si="3552"/>
        <v>0</v>
      </c>
      <c r="AK1371" s="771">
        <f t="shared" si="3552"/>
        <v>0</v>
      </c>
      <c r="AL1371" s="771">
        <f t="shared" si="3552"/>
        <v>0</v>
      </c>
      <c r="AM1371" s="771">
        <f t="shared" si="3552"/>
        <v>0</v>
      </c>
      <c r="AN1371" s="771">
        <f t="shared" si="3552"/>
        <v>0</v>
      </c>
      <c r="AO1371" s="771">
        <f t="shared" si="3552"/>
        <v>0</v>
      </c>
      <c r="AP1371" s="771">
        <f t="shared" si="3552"/>
        <v>0</v>
      </c>
      <c r="AQ1371" s="771">
        <f t="shared" si="3552"/>
        <v>0</v>
      </c>
      <c r="AR1371" s="771">
        <f t="shared" si="3552"/>
        <v>0</v>
      </c>
      <c r="AS1371" s="334"/>
    </row>
    <row r="1372" spans="2:45">
      <c r="B1372" s="321" t="s">
        <v>886</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71">
        <f>SUMPRODUCT($H$1188:$H$1348,AE1188:AE1348)</f>
        <v>0</v>
      </c>
      <c r="AF1372" s="771">
        <f>SUMPRODUCT($H$1188:$H$1348,AF1188:AF1348)</f>
        <v>0</v>
      </c>
      <c r="AG1372" s="771">
        <f>IF(AG1186="kw",SUMPRODUCT($Q$1188:$Q$1348,$V$1188:$V$1348,AG1188:AG1348),SUMPRODUCT($H$1188:$H$1348,AG1188:AG1348))</f>
        <v>0</v>
      </c>
      <c r="AH1372" s="771">
        <f t="shared" ref="AH1372:AR1372" si="3553">IF(AH1186="kw",SUMPRODUCT($Q$1188:$Q$1348,$V$1188:$V$1348,AH1188:AH1348),SUMPRODUCT($H$1188:$H$1348,AH1188:AH1348))</f>
        <v>0</v>
      </c>
      <c r="AI1372" s="771">
        <f t="shared" si="3553"/>
        <v>0</v>
      </c>
      <c r="AJ1372" s="771">
        <f t="shared" si="3553"/>
        <v>0</v>
      </c>
      <c r="AK1372" s="771">
        <f t="shared" si="3553"/>
        <v>0</v>
      </c>
      <c r="AL1372" s="771">
        <f t="shared" si="3553"/>
        <v>0</v>
      </c>
      <c r="AM1372" s="771">
        <f t="shared" si="3553"/>
        <v>0</v>
      </c>
      <c r="AN1372" s="771">
        <f t="shared" si="3553"/>
        <v>0</v>
      </c>
      <c r="AO1372" s="771">
        <f t="shared" si="3553"/>
        <v>0</v>
      </c>
      <c r="AP1372" s="771">
        <f t="shared" si="3553"/>
        <v>0</v>
      </c>
      <c r="AQ1372" s="771">
        <f t="shared" si="3553"/>
        <v>0</v>
      </c>
      <c r="AR1372" s="771">
        <f t="shared" si="3553"/>
        <v>0</v>
      </c>
      <c r="AS1372" s="334"/>
    </row>
    <row r="1373" spans="2:45">
      <c r="B1373" s="321" t="s">
        <v>887</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71">
        <f>SUMPRODUCT($I$1188:$I$1348,AE1188:AE1348)</f>
        <v>0</v>
      </c>
      <c r="AF1373" s="771">
        <f>SUMPRODUCT($I$1188:$I$1348,AF1188:AF1348)</f>
        <v>0</v>
      </c>
      <c r="AG1373" s="771">
        <f>IF(AG1186="kw",SUMPRODUCT($Q$1188:$Q$1348,$W$1188:$W$1348,AG1188:AG1348),SUMPRODUCT($I$1188:$I$1348,AG1188:AG1348))</f>
        <v>0</v>
      </c>
      <c r="AH1373" s="771">
        <f t="shared" ref="AH1373:AR1373" si="3554">IF(AH1186="kw",SUMPRODUCT($Q$1188:$Q$1348,$W$1188:$W$1348,AH1188:AH1348),SUMPRODUCT($I$1188:$I$1348,AH1188:AH1348))</f>
        <v>0</v>
      </c>
      <c r="AI1373" s="771">
        <f t="shared" si="3554"/>
        <v>0</v>
      </c>
      <c r="AJ1373" s="771">
        <f t="shared" si="3554"/>
        <v>0</v>
      </c>
      <c r="AK1373" s="771">
        <f t="shared" si="3554"/>
        <v>0</v>
      </c>
      <c r="AL1373" s="771">
        <f t="shared" si="3554"/>
        <v>0</v>
      </c>
      <c r="AM1373" s="771">
        <f t="shared" si="3554"/>
        <v>0</v>
      </c>
      <c r="AN1373" s="771">
        <f t="shared" si="3554"/>
        <v>0</v>
      </c>
      <c r="AO1373" s="771">
        <f t="shared" si="3554"/>
        <v>0</v>
      </c>
      <c r="AP1373" s="771">
        <f t="shared" si="3554"/>
        <v>0</v>
      </c>
      <c r="AQ1373" s="771">
        <f t="shared" si="3554"/>
        <v>0</v>
      </c>
      <c r="AR1373" s="771">
        <f t="shared" si="3554"/>
        <v>0</v>
      </c>
      <c r="AS1373" s="334"/>
    </row>
    <row r="1374" spans="2:45">
      <c r="B1374" s="377" t="s">
        <v>888</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72">
        <f>SUMPRODUCT($J$1188:$J$1348,AE1188:AE1348)</f>
        <v>0</v>
      </c>
      <c r="AF1374" s="772">
        <f>SUMPRODUCT($J$1188:$J$1348,AF1188:AF1348)</f>
        <v>0</v>
      </c>
      <c r="AG1374" s="772">
        <f>IF(AG1186="kw",SUMPRODUCT($Q$1188:$Q$1348,$X$1188:$X$1348,AG1188:AG1348),SUMPRODUCT($J$1188:$J$1348,AG1188:AG1348))</f>
        <v>0</v>
      </c>
      <c r="AH1374" s="772">
        <f t="shared" ref="AH1374:AR1374" si="3555">IF(AH1186="kw",SUMPRODUCT($Q$1188:$Q$1348,$X$1188:$X$1348,AH1188:AH1348),SUMPRODUCT($J$1188:$J$1348,AH1188:AH1348))</f>
        <v>0</v>
      </c>
      <c r="AI1374" s="772">
        <f t="shared" si="3555"/>
        <v>0</v>
      </c>
      <c r="AJ1374" s="772">
        <f t="shared" si="3555"/>
        <v>0</v>
      </c>
      <c r="AK1374" s="772">
        <f t="shared" si="3555"/>
        <v>0</v>
      </c>
      <c r="AL1374" s="772">
        <f t="shared" si="3555"/>
        <v>0</v>
      </c>
      <c r="AM1374" s="772">
        <f t="shared" si="3555"/>
        <v>0</v>
      </c>
      <c r="AN1374" s="772">
        <f t="shared" si="3555"/>
        <v>0</v>
      </c>
      <c r="AO1374" s="772">
        <f t="shared" si="3555"/>
        <v>0</v>
      </c>
      <c r="AP1374" s="772">
        <f t="shared" si="3555"/>
        <v>0</v>
      </c>
      <c r="AQ1374" s="772">
        <f t="shared" si="3555"/>
        <v>0</v>
      </c>
      <c r="AR1374" s="772">
        <f t="shared" si="3555"/>
        <v>0</v>
      </c>
      <c r="AS1374" s="382"/>
    </row>
    <row r="1375" spans="2:45" ht="19.5" customHeight="1">
      <c r="B1375" s="364" t="s">
        <v>578</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61"/>
      <c r="C1376" s="762"/>
      <c r="D1376" s="743"/>
      <c r="E1376" s="743"/>
      <c r="F1376" s="743"/>
      <c r="G1376" s="743"/>
      <c r="H1376" s="743"/>
      <c r="I1376" s="743"/>
      <c r="J1376" s="743"/>
      <c r="K1376" s="743"/>
      <c r="L1376" s="743"/>
      <c r="M1376" s="743"/>
      <c r="N1376" s="743"/>
      <c r="O1376" s="743"/>
      <c r="P1376" s="743"/>
      <c r="Q1376" s="743"/>
      <c r="R1376" s="743"/>
      <c r="S1376" s="743"/>
      <c r="T1376" s="743"/>
      <c r="U1376" s="743"/>
      <c r="V1376" s="301"/>
      <c r="W1376" s="763"/>
      <c r="X1376" s="743"/>
      <c r="Y1376" s="743"/>
      <c r="Z1376" s="743"/>
      <c r="AA1376" s="743"/>
      <c r="AB1376" s="743"/>
      <c r="AC1376" s="743"/>
      <c r="AD1376" s="743"/>
      <c r="AE1376" s="252"/>
      <c r="AF1376" s="252"/>
      <c r="AG1376" s="252"/>
      <c r="AH1376" s="252"/>
      <c r="AI1376" s="252"/>
      <c r="AJ1376" s="252"/>
      <c r="AK1376" s="252"/>
      <c r="AL1376" s="252"/>
      <c r="AM1376" s="252"/>
      <c r="AN1376" s="252"/>
      <c r="AO1376" s="252"/>
      <c r="AP1376" s="252"/>
      <c r="AQ1376" s="252"/>
      <c r="AR1376" s="252"/>
      <c r="AS1376" s="253"/>
    </row>
    <row r="1377" spans="1:45" ht="15.75">
      <c r="B1377" s="277" t="s">
        <v>813</v>
      </c>
      <c r="C1377" s="278"/>
      <c r="D1377" s="579" t="s">
        <v>523</v>
      </c>
      <c r="E1377" s="250"/>
      <c r="F1377" s="579"/>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19" t="s">
        <v>211</v>
      </c>
      <c r="C1378" s="921" t="s">
        <v>33</v>
      </c>
      <c r="D1378" s="281" t="s">
        <v>421</v>
      </c>
      <c r="E1378" s="925" t="s">
        <v>209</v>
      </c>
      <c r="F1378" s="926"/>
      <c r="G1378" s="926"/>
      <c r="H1378" s="926"/>
      <c r="I1378" s="926"/>
      <c r="J1378" s="926"/>
      <c r="K1378" s="926"/>
      <c r="L1378" s="926"/>
      <c r="M1378" s="926"/>
      <c r="N1378" s="926"/>
      <c r="O1378" s="926"/>
      <c r="P1378" s="927"/>
      <c r="Q1378" s="923" t="s">
        <v>213</v>
      </c>
      <c r="R1378" s="281" t="s">
        <v>422</v>
      </c>
      <c r="S1378" s="916" t="s">
        <v>212</v>
      </c>
      <c r="T1378" s="917"/>
      <c r="U1378" s="917"/>
      <c r="V1378" s="917"/>
      <c r="W1378" s="917"/>
      <c r="X1378" s="917"/>
      <c r="Y1378" s="917"/>
      <c r="Z1378" s="917"/>
      <c r="AA1378" s="917"/>
      <c r="AB1378" s="917"/>
      <c r="AC1378" s="917"/>
      <c r="AD1378" s="928"/>
      <c r="AE1378" s="916" t="s">
        <v>242</v>
      </c>
      <c r="AF1378" s="917"/>
      <c r="AG1378" s="917"/>
      <c r="AH1378" s="917"/>
      <c r="AI1378" s="917"/>
      <c r="AJ1378" s="917"/>
      <c r="AK1378" s="917"/>
      <c r="AL1378" s="917"/>
      <c r="AM1378" s="917"/>
      <c r="AN1378" s="917"/>
      <c r="AO1378" s="917"/>
      <c r="AP1378" s="917"/>
      <c r="AQ1378" s="917"/>
      <c r="AR1378" s="917"/>
      <c r="AS1378" s="918"/>
    </row>
    <row r="1379" spans="1:45" ht="65.25" customHeight="1">
      <c r="B1379" s="920"/>
      <c r="C1379" s="922"/>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24"/>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GS 50 - 4,999 kW</v>
      </c>
      <c r="AH1379" s="282" t="str">
        <f>'1.  LRAMVA Summary'!$G$53</f>
        <v/>
      </c>
      <c r="AI1379" s="282" t="str">
        <f>'1.  LRAMVA Summary'!$H$53</f>
        <v/>
      </c>
      <c r="AJ1379" s="282" t="str">
        <f>'1.  LRAMVA Summary'!$I$53</f>
        <v/>
      </c>
      <c r="AK1379" s="282" t="str">
        <f>'1.  LRAMVA Summary'!$J$53</f>
        <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21"/>
      <c r="B1380" s="507" t="s">
        <v>501</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t="str">
        <f>'1.  LRAMVA Summary'!$F$54</f>
        <v>kW</v>
      </c>
      <c r="AH1380" s="288">
        <f>'1.  LRAMVA Summary'!$G$54</f>
        <v>0</v>
      </c>
      <c r="AI1380" s="288">
        <f>'1.  LRAMVA Summary'!$H$54</f>
        <v>0</v>
      </c>
      <c r="AJ1380" s="288">
        <f>'1.  LRAMVA Summary'!$I$54</f>
        <v>0</v>
      </c>
      <c r="AK1380" s="288">
        <f>'1.  LRAMVA Summary'!$J$54</f>
        <v>0</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hidden="1" customHeight="1" outlineLevel="1">
      <c r="A1381" s="521"/>
      <c r="B1381" s="493" t="s">
        <v>494</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hidden="1" customHeight="1" outlineLevel="1">
      <c r="A1382" s="521">
        <v>1</v>
      </c>
      <c r="B1382" s="424" t="s">
        <v>95</v>
      </c>
      <c r="C1382" s="288" t="s">
        <v>25</v>
      </c>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hidden="1" customHeight="1" outlineLevel="1">
      <c r="A1383" s="521"/>
      <c r="B1383" s="291" t="s">
        <v>741</v>
      </c>
      <c r="C1383" s="288" t="s">
        <v>163</v>
      </c>
      <c r="D1383" s="292"/>
      <c r="E1383" s="292"/>
      <c r="F1383" s="292"/>
      <c r="G1383" s="292"/>
      <c r="H1383" s="292"/>
      <c r="I1383" s="292"/>
      <c r="J1383" s="292"/>
      <c r="K1383" s="292"/>
      <c r="L1383" s="292"/>
      <c r="M1383" s="292"/>
      <c r="N1383" s="292"/>
      <c r="O1383" s="292"/>
      <c r="P1383" s="292"/>
      <c r="Q1383" s="464"/>
      <c r="R1383" s="292"/>
      <c r="S1383" s="292"/>
      <c r="T1383" s="292"/>
      <c r="U1383" s="292"/>
      <c r="V1383" s="292"/>
      <c r="W1383" s="292"/>
      <c r="X1383" s="292"/>
      <c r="Y1383" s="292"/>
      <c r="Z1383" s="292"/>
      <c r="AA1383" s="292"/>
      <c r="AB1383" s="292"/>
      <c r="AC1383" s="292"/>
      <c r="AD1383" s="292"/>
      <c r="AE1383" s="407">
        <f>AE1382</f>
        <v>0</v>
      </c>
      <c r="AF1383" s="407">
        <f t="shared" ref="AF1383:AR1383" si="3556">AF1382</f>
        <v>0</v>
      </c>
      <c r="AG1383" s="407">
        <f t="shared" si="3556"/>
        <v>0</v>
      </c>
      <c r="AH1383" s="407">
        <f t="shared" si="3556"/>
        <v>0</v>
      </c>
      <c r="AI1383" s="407">
        <f t="shared" si="3556"/>
        <v>0</v>
      </c>
      <c r="AJ1383" s="407">
        <f t="shared" si="3556"/>
        <v>0</v>
      </c>
      <c r="AK1383" s="407">
        <f t="shared" si="3556"/>
        <v>0</v>
      </c>
      <c r="AL1383" s="407">
        <f t="shared" si="3556"/>
        <v>0</v>
      </c>
      <c r="AM1383" s="407">
        <f t="shared" si="3556"/>
        <v>0</v>
      </c>
      <c r="AN1383" s="407">
        <f t="shared" si="3556"/>
        <v>0</v>
      </c>
      <c r="AO1383" s="407">
        <f t="shared" si="3556"/>
        <v>0</v>
      </c>
      <c r="AP1383" s="407">
        <f t="shared" si="3556"/>
        <v>0</v>
      </c>
      <c r="AQ1383" s="407">
        <f t="shared" si="3556"/>
        <v>0</v>
      </c>
      <c r="AR1383" s="407">
        <f t="shared" si="3556"/>
        <v>0</v>
      </c>
      <c r="AS1383" s="294"/>
    </row>
    <row r="1384" spans="1:45" ht="15" hidden="1" customHeight="1" outlineLevel="1">
      <c r="A1384" s="521"/>
      <c r="B1384" s="295"/>
      <c r="C1384" s="296"/>
      <c r="D1384" s="296"/>
      <c r="E1384" s="296"/>
      <c r="F1384" s="296"/>
      <c r="G1384" s="296"/>
      <c r="H1384" s="296"/>
      <c r="I1384" s="296"/>
      <c r="J1384" s="748"/>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hidden="1" customHeight="1" outlineLevel="1">
      <c r="A1385" s="521">
        <v>2</v>
      </c>
      <c r="B1385" s="424" t="s">
        <v>96</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21"/>
      <c r="B1386" s="291" t="s">
        <v>741</v>
      </c>
      <c r="C1386" s="288" t="s">
        <v>163</v>
      </c>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f>AE1385</f>
        <v>0</v>
      </c>
      <c r="AF1386" s="407">
        <f t="shared" ref="AF1386:AR1386" si="3557">AF1385</f>
        <v>0</v>
      </c>
      <c r="AG1386" s="407">
        <f t="shared" si="3557"/>
        <v>0</v>
      </c>
      <c r="AH1386" s="407">
        <f t="shared" si="3557"/>
        <v>0</v>
      </c>
      <c r="AI1386" s="407">
        <f t="shared" si="3557"/>
        <v>0</v>
      </c>
      <c r="AJ1386" s="407">
        <f t="shared" si="3557"/>
        <v>0</v>
      </c>
      <c r="AK1386" s="407">
        <f t="shared" si="3557"/>
        <v>0</v>
      </c>
      <c r="AL1386" s="407">
        <f t="shared" si="3557"/>
        <v>0</v>
      </c>
      <c r="AM1386" s="407">
        <f t="shared" si="3557"/>
        <v>0</v>
      </c>
      <c r="AN1386" s="407">
        <f t="shared" si="3557"/>
        <v>0</v>
      </c>
      <c r="AO1386" s="407">
        <f t="shared" si="3557"/>
        <v>0</v>
      </c>
      <c r="AP1386" s="407">
        <f t="shared" si="3557"/>
        <v>0</v>
      </c>
      <c r="AQ1386" s="407">
        <f t="shared" si="3557"/>
        <v>0</v>
      </c>
      <c r="AR1386" s="407">
        <f t="shared" si="3557"/>
        <v>0</v>
      </c>
      <c r="AS1386" s="294"/>
    </row>
    <row r="1387" spans="1:45" ht="15" hidden="1" customHeight="1" outlineLevel="1">
      <c r="A1387" s="521"/>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21">
        <v>3</v>
      </c>
      <c r="B1388" s="424" t="s">
        <v>97</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21"/>
      <c r="B1389" s="291" t="s">
        <v>741</v>
      </c>
      <c r="C1389" s="288" t="s">
        <v>163</v>
      </c>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f>AE1388</f>
        <v>0</v>
      </c>
      <c r="AF1389" s="407">
        <f t="shared" ref="AF1389:AR1389" si="3558">AF1388</f>
        <v>0</v>
      </c>
      <c r="AG1389" s="407">
        <f t="shared" si="3558"/>
        <v>0</v>
      </c>
      <c r="AH1389" s="407">
        <f t="shared" si="3558"/>
        <v>0</v>
      </c>
      <c r="AI1389" s="407">
        <f t="shared" si="3558"/>
        <v>0</v>
      </c>
      <c r="AJ1389" s="407">
        <f t="shared" si="3558"/>
        <v>0</v>
      </c>
      <c r="AK1389" s="407">
        <f t="shared" si="3558"/>
        <v>0</v>
      </c>
      <c r="AL1389" s="407">
        <f t="shared" si="3558"/>
        <v>0</v>
      </c>
      <c r="AM1389" s="407">
        <f t="shared" si="3558"/>
        <v>0</v>
      </c>
      <c r="AN1389" s="407">
        <f t="shared" si="3558"/>
        <v>0</v>
      </c>
      <c r="AO1389" s="407">
        <f t="shared" si="3558"/>
        <v>0</v>
      </c>
      <c r="AP1389" s="407">
        <f t="shared" si="3558"/>
        <v>0</v>
      </c>
      <c r="AQ1389" s="407">
        <f t="shared" si="3558"/>
        <v>0</v>
      </c>
      <c r="AR1389" s="407">
        <f t="shared" si="3558"/>
        <v>0</v>
      </c>
      <c r="AS1389" s="294"/>
    </row>
    <row r="1390" spans="1:45" ht="15" hidden="1" customHeight="1" outlineLevel="1">
      <c r="A1390" s="521"/>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hidden="1" customHeight="1" outlineLevel="1">
      <c r="A1391" s="521">
        <v>4</v>
      </c>
      <c r="B1391" s="509" t="s">
        <v>653</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21"/>
      <c r="B1392" s="291" t="s">
        <v>741</v>
      </c>
      <c r="C1392" s="288" t="s">
        <v>163</v>
      </c>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f>AE1391</f>
        <v>0</v>
      </c>
      <c r="AF1392" s="407">
        <f t="shared" ref="AF1392:AR1392" si="3559">AF1391</f>
        <v>0</v>
      </c>
      <c r="AG1392" s="407">
        <f t="shared" si="3559"/>
        <v>0</v>
      </c>
      <c r="AH1392" s="407">
        <f t="shared" si="3559"/>
        <v>0</v>
      </c>
      <c r="AI1392" s="407">
        <f t="shared" si="3559"/>
        <v>0</v>
      </c>
      <c r="AJ1392" s="407">
        <f t="shared" si="3559"/>
        <v>0</v>
      </c>
      <c r="AK1392" s="407">
        <f t="shared" si="3559"/>
        <v>0</v>
      </c>
      <c r="AL1392" s="407">
        <f t="shared" si="3559"/>
        <v>0</v>
      </c>
      <c r="AM1392" s="407">
        <f t="shared" si="3559"/>
        <v>0</v>
      </c>
      <c r="AN1392" s="407">
        <f t="shared" si="3559"/>
        <v>0</v>
      </c>
      <c r="AO1392" s="407">
        <f t="shared" si="3559"/>
        <v>0</v>
      </c>
      <c r="AP1392" s="407">
        <f t="shared" si="3559"/>
        <v>0</v>
      </c>
      <c r="AQ1392" s="407">
        <f t="shared" si="3559"/>
        <v>0</v>
      </c>
      <c r="AR1392" s="407">
        <f t="shared" si="3559"/>
        <v>0</v>
      </c>
      <c r="AS1392" s="294"/>
    </row>
    <row r="1393" spans="1:45" ht="15" hidden="1" customHeight="1" outlineLevel="1">
      <c r="A1393" s="521"/>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21">
        <v>5</v>
      </c>
      <c r="B1394" s="424" t="s">
        <v>98</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21"/>
      <c r="B1395" s="291" t="s">
        <v>741</v>
      </c>
      <c r="C1395" s="288" t="s">
        <v>163</v>
      </c>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f>AE1394</f>
        <v>0</v>
      </c>
      <c r="AF1395" s="407">
        <f t="shared" ref="AF1395:AR1395" si="3560">AF1394</f>
        <v>0</v>
      </c>
      <c r="AG1395" s="407">
        <f t="shared" si="3560"/>
        <v>0</v>
      </c>
      <c r="AH1395" s="407">
        <f t="shared" si="3560"/>
        <v>0</v>
      </c>
      <c r="AI1395" s="407">
        <f t="shared" si="3560"/>
        <v>0</v>
      </c>
      <c r="AJ1395" s="407">
        <f t="shared" si="3560"/>
        <v>0</v>
      </c>
      <c r="AK1395" s="407">
        <f t="shared" si="3560"/>
        <v>0</v>
      </c>
      <c r="AL1395" s="407">
        <f t="shared" si="3560"/>
        <v>0</v>
      </c>
      <c r="AM1395" s="407">
        <f t="shared" si="3560"/>
        <v>0</v>
      </c>
      <c r="AN1395" s="407">
        <f t="shared" si="3560"/>
        <v>0</v>
      </c>
      <c r="AO1395" s="407">
        <f t="shared" si="3560"/>
        <v>0</v>
      </c>
      <c r="AP1395" s="407">
        <f t="shared" si="3560"/>
        <v>0</v>
      </c>
      <c r="AQ1395" s="407">
        <f t="shared" si="3560"/>
        <v>0</v>
      </c>
      <c r="AR1395" s="407">
        <f t="shared" si="3560"/>
        <v>0</v>
      </c>
      <c r="AS1395" s="294"/>
    </row>
    <row r="1396" spans="1:45" ht="15" hidden="1" customHeight="1" outlineLevel="1">
      <c r="A1396" s="521"/>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75" hidden="1" outlineLevel="1">
      <c r="A1397" s="521"/>
      <c r="B1397" s="316" t="s">
        <v>495</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hidden="1" customHeight="1" outlineLevel="1">
      <c r="A1398" s="521">
        <v>6</v>
      </c>
      <c r="B1398" s="424" t="s">
        <v>99</v>
      </c>
      <c r="C1398" s="288" t="s">
        <v>25</v>
      </c>
      <c r="D1398" s="292"/>
      <c r="E1398" s="292"/>
      <c r="F1398" s="292"/>
      <c r="G1398" s="292"/>
      <c r="H1398" s="292"/>
      <c r="I1398" s="292"/>
      <c r="J1398" s="292"/>
      <c r="K1398" s="292"/>
      <c r="L1398" s="292"/>
      <c r="M1398" s="292"/>
      <c r="N1398" s="292"/>
      <c r="O1398" s="292"/>
      <c r="P1398" s="292"/>
      <c r="Q1398" s="292">
        <v>12</v>
      </c>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hidden="1" customHeight="1" outlineLevel="1">
      <c r="A1399" s="521"/>
      <c r="B1399" s="291" t="s">
        <v>741</v>
      </c>
      <c r="C1399" s="288" t="s">
        <v>163</v>
      </c>
      <c r="D1399" s="292"/>
      <c r="E1399" s="292"/>
      <c r="F1399" s="292"/>
      <c r="G1399" s="292"/>
      <c r="H1399" s="292"/>
      <c r="I1399" s="292"/>
      <c r="J1399" s="292"/>
      <c r="K1399" s="292"/>
      <c r="L1399" s="292"/>
      <c r="M1399" s="292"/>
      <c r="N1399" s="292"/>
      <c r="O1399" s="292"/>
      <c r="P1399" s="292"/>
      <c r="Q1399" s="292">
        <f>Q1398</f>
        <v>12</v>
      </c>
      <c r="R1399" s="292"/>
      <c r="S1399" s="292"/>
      <c r="T1399" s="292"/>
      <c r="U1399" s="292"/>
      <c r="V1399" s="292"/>
      <c r="W1399" s="292"/>
      <c r="X1399" s="292"/>
      <c r="Y1399" s="292"/>
      <c r="Z1399" s="292"/>
      <c r="AA1399" s="292"/>
      <c r="AB1399" s="292"/>
      <c r="AC1399" s="292"/>
      <c r="AD1399" s="292"/>
      <c r="AE1399" s="407">
        <f>AE1398</f>
        <v>0</v>
      </c>
      <c r="AF1399" s="407">
        <f t="shared" ref="AF1399:AR1399" si="3561">AF1398</f>
        <v>0</v>
      </c>
      <c r="AG1399" s="407">
        <f t="shared" si="3561"/>
        <v>0</v>
      </c>
      <c r="AH1399" s="407">
        <f t="shared" si="3561"/>
        <v>0</v>
      </c>
      <c r="AI1399" s="407">
        <f t="shared" si="3561"/>
        <v>0</v>
      </c>
      <c r="AJ1399" s="407">
        <f t="shared" si="3561"/>
        <v>0</v>
      </c>
      <c r="AK1399" s="407">
        <f t="shared" si="3561"/>
        <v>0</v>
      </c>
      <c r="AL1399" s="407">
        <f t="shared" si="3561"/>
        <v>0</v>
      </c>
      <c r="AM1399" s="407">
        <f t="shared" si="3561"/>
        <v>0</v>
      </c>
      <c r="AN1399" s="407">
        <f t="shared" si="3561"/>
        <v>0</v>
      </c>
      <c r="AO1399" s="407">
        <f t="shared" si="3561"/>
        <v>0</v>
      </c>
      <c r="AP1399" s="407">
        <f t="shared" si="3561"/>
        <v>0</v>
      </c>
      <c r="AQ1399" s="407">
        <f t="shared" si="3561"/>
        <v>0</v>
      </c>
      <c r="AR1399" s="407">
        <f t="shared" si="3561"/>
        <v>0</v>
      </c>
      <c r="AS1399" s="308"/>
    </row>
    <row r="1400" spans="1:45" ht="15" hidden="1" customHeight="1" outlineLevel="1">
      <c r="A1400" s="521"/>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hidden="1" customHeight="1" outlineLevel="1">
      <c r="A1401" s="521">
        <v>7</v>
      </c>
      <c r="B1401" s="424" t="s">
        <v>100</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21"/>
      <c r="B1402" s="291" t="s">
        <v>741</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62">AF1401</f>
        <v>0</v>
      </c>
      <c r="AG1402" s="407">
        <f t="shared" si="3562"/>
        <v>0</v>
      </c>
      <c r="AH1402" s="407">
        <f t="shared" si="3562"/>
        <v>0</v>
      </c>
      <c r="AI1402" s="407">
        <f t="shared" si="3562"/>
        <v>0</v>
      </c>
      <c r="AJ1402" s="407">
        <f t="shared" si="3562"/>
        <v>0</v>
      </c>
      <c r="AK1402" s="407">
        <f t="shared" si="3562"/>
        <v>0</v>
      </c>
      <c r="AL1402" s="407">
        <f t="shared" si="3562"/>
        <v>0</v>
      </c>
      <c r="AM1402" s="407">
        <f t="shared" si="3562"/>
        <v>0</v>
      </c>
      <c r="AN1402" s="407">
        <f t="shared" si="3562"/>
        <v>0</v>
      </c>
      <c r="AO1402" s="407">
        <f t="shared" si="3562"/>
        <v>0</v>
      </c>
      <c r="AP1402" s="407">
        <f t="shared" si="3562"/>
        <v>0</v>
      </c>
      <c r="AQ1402" s="407">
        <f t="shared" si="3562"/>
        <v>0</v>
      </c>
      <c r="AR1402" s="407">
        <f t="shared" si="3562"/>
        <v>0</v>
      </c>
      <c r="AS1402" s="308"/>
    </row>
    <row r="1403" spans="1:45" ht="15" hidden="1" customHeight="1" outlineLevel="1">
      <c r="A1403" s="521"/>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hidden="1" customHeight="1" outlineLevel="1">
      <c r="A1404" s="521">
        <v>8</v>
      </c>
      <c r="B1404" s="424" t="s">
        <v>101</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21"/>
      <c r="B1405" s="291" t="s">
        <v>741</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63">AF1404</f>
        <v>0</v>
      </c>
      <c r="AG1405" s="407">
        <f t="shared" si="3563"/>
        <v>0</v>
      </c>
      <c r="AH1405" s="407">
        <f t="shared" si="3563"/>
        <v>0</v>
      </c>
      <c r="AI1405" s="407">
        <f t="shared" si="3563"/>
        <v>0</v>
      </c>
      <c r="AJ1405" s="407">
        <f t="shared" si="3563"/>
        <v>0</v>
      </c>
      <c r="AK1405" s="407">
        <f t="shared" si="3563"/>
        <v>0</v>
      </c>
      <c r="AL1405" s="407">
        <f t="shared" si="3563"/>
        <v>0</v>
      </c>
      <c r="AM1405" s="407">
        <f t="shared" si="3563"/>
        <v>0</v>
      </c>
      <c r="AN1405" s="407">
        <f t="shared" si="3563"/>
        <v>0</v>
      </c>
      <c r="AO1405" s="407">
        <f t="shared" si="3563"/>
        <v>0</v>
      </c>
      <c r="AP1405" s="407">
        <f t="shared" si="3563"/>
        <v>0</v>
      </c>
      <c r="AQ1405" s="407">
        <f t="shared" si="3563"/>
        <v>0</v>
      </c>
      <c r="AR1405" s="407">
        <f t="shared" si="3563"/>
        <v>0</v>
      </c>
      <c r="AS1405" s="308"/>
    </row>
    <row r="1406" spans="1:45" ht="15" hidden="1" customHeight="1" outlineLevel="1">
      <c r="A1406" s="521"/>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21">
        <v>9</v>
      </c>
      <c r="B1407" s="424" t="s">
        <v>102</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21"/>
      <c r="B1408" s="291" t="s">
        <v>741</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64">AF1407</f>
        <v>0</v>
      </c>
      <c r="AG1408" s="407">
        <f t="shared" si="3564"/>
        <v>0</v>
      </c>
      <c r="AH1408" s="407">
        <f t="shared" si="3564"/>
        <v>0</v>
      </c>
      <c r="AI1408" s="407">
        <f t="shared" si="3564"/>
        <v>0</v>
      </c>
      <c r="AJ1408" s="407">
        <f t="shared" si="3564"/>
        <v>0</v>
      </c>
      <c r="AK1408" s="407">
        <f t="shared" si="3564"/>
        <v>0</v>
      </c>
      <c r="AL1408" s="407">
        <f t="shared" si="3564"/>
        <v>0</v>
      </c>
      <c r="AM1408" s="407">
        <f t="shared" si="3564"/>
        <v>0</v>
      </c>
      <c r="AN1408" s="407">
        <f t="shared" si="3564"/>
        <v>0</v>
      </c>
      <c r="AO1408" s="407">
        <f t="shared" si="3564"/>
        <v>0</v>
      </c>
      <c r="AP1408" s="407">
        <f t="shared" si="3564"/>
        <v>0</v>
      </c>
      <c r="AQ1408" s="407">
        <f t="shared" si="3564"/>
        <v>0</v>
      </c>
      <c r="AR1408" s="407">
        <f t="shared" si="3564"/>
        <v>0</v>
      </c>
      <c r="AS1408" s="308"/>
    </row>
    <row r="1409" spans="1:45" ht="15" hidden="1"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hidden="1" customHeight="1" outlineLevel="1">
      <c r="A1410" s="521">
        <v>10</v>
      </c>
      <c r="B1410" s="424" t="s">
        <v>103</v>
      </c>
      <c r="C1410" s="288" t="s">
        <v>25</v>
      </c>
      <c r="D1410" s="292"/>
      <c r="E1410" s="292"/>
      <c r="F1410" s="292"/>
      <c r="G1410" s="292"/>
      <c r="H1410" s="292"/>
      <c r="I1410" s="292"/>
      <c r="J1410" s="292"/>
      <c r="K1410" s="292"/>
      <c r="L1410" s="292"/>
      <c r="M1410" s="292"/>
      <c r="N1410" s="292"/>
      <c r="O1410" s="292"/>
      <c r="P1410" s="292"/>
      <c r="Q1410" s="292">
        <v>3</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21"/>
      <c r="B1411" s="291" t="s">
        <v>741</v>
      </c>
      <c r="C1411" s="288" t="s">
        <v>163</v>
      </c>
      <c r="D1411" s="292"/>
      <c r="E1411" s="292"/>
      <c r="F1411" s="292"/>
      <c r="G1411" s="292"/>
      <c r="H1411" s="292"/>
      <c r="I1411" s="292"/>
      <c r="J1411" s="292"/>
      <c r="K1411" s="292"/>
      <c r="L1411" s="292"/>
      <c r="M1411" s="292"/>
      <c r="N1411" s="292"/>
      <c r="O1411" s="292"/>
      <c r="P1411" s="292"/>
      <c r="Q1411" s="292">
        <f>Q1410</f>
        <v>3</v>
      </c>
      <c r="R1411" s="292"/>
      <c r="S1411" s="292"/>
      <c r="T1411" s="292"/>
      <c r="U1411" s="292"/>
      <c r="V1411" s="292"/>
      <c r="W1411" s="292"/>
      <c r="X1411" s="292"/>
      <c r="Y1411" s="292"/>
      <c r="Z1411" s="292"/>
      <c r="AA1411" s="292"/>
      <c r="AB1411" s="292"/>
      <c r="AC1411" s="292"/>
      <c r="AD1411" s="292"/>
      <c r="AE1411" s="407">
        <f>AE1410</f>
        <v>0</v>
      </c>
      <c r="AF1411" s="407">
        <f t="shared" ref="AF1411:AR1411" si="3565">AF1410</f>
        <v>0</v>
      </c>
      <c r="AG1411" s="407">
        <f t="shared" si="3565"/>
        <v>0</v>
      </c>
      <c r="AH1411" s="407">
        <f t="shared" si="3565"/>
        <v>0</v>
      </c>
      <c r="AI1411" s="407">
        <f t="shared" si="3565"/>
        <v>0</v>
      </c>
      <c r="AJ1411" s="407">
        <f t="shared" si="3565"/>
        <v>0</v>
      </c>
      <c r="AK1411" s="407">
        <f t="shared" si="3565"/>
        <v>0</v>
      </c>
      <c r="AL1411" s="407">
        <f t="shared" si="3565"/>
        <v>0</v>
      </c>
      <c r="AM1411" s="407">
        <f t="shared" si="3565"/>
        <v>0</v>
      </c>
      <c r="AN1411" s="407">
        <f t="shared" si="3565"/>
        <v>0</v>
      </c>
      <c r="AO1411" s="407">
        <f t="shared" si="3565"/>
        <v>0</v>
      </c>
      <c r="AP1411" s="407">
        <f t="shared" si="3565"/>
        <v>0</v>
      </c>
      <c r="AQ1411" s="407">
        <f t="shared" si="3565"/>
        <v>0</v>
      </c>
      <c r="AR1411" s="407">
        <f t="shared" si="3565"/>
        <v>0</v>
      </c>
      <c r="AS1411" s="308"/>
    </row>
    <row r="1412" spans="1:45" ht="15" hidden="1"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hidden="1" customHeight="1" outlineLevel="1">
      <c r="A1413" s="521"/>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hidden="1" customHeight="1" outlineLevel="1">
      <c r="A1414" s="521">
        <v>11</v>
      </c>
      <c r="B1414" s="424" t="s">
        <v>104</v>
      </c>
      <c r="C1414" s="288" t="s">
        <v>25</v>
      </c>
      <c r="D1414" s="292"/>
      <c r="E1414" s="292"/>
      <c r="F1414" s="292"/>
      <c r="G1414" s="292"/>
      <c r="H1414" s="292"/>
      <c r="I1414" s="292"/>
      <c r="J1414" s="292"/>
      <c r="K1414" s="292"/>
      <c r="L1414" s="292"/>
      <c r="M1414" s="292"/>
      <c r="N1414" s="292"/>
      <c r="O1414" s="292"/>
      <c r="P1414" s="292"/>
      <c r="Q1414" s="292">
        <v>12</v>
      </c>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21"/>
      <c r="B1415" s="291" t="s">
        <v>741</v>
      </c>
      <c r="C1415" s="288" t="s">
        <v>163</v>
      </c>
      <c r="D1415" s="292"/>
      <c r="E1415" s="292"/>
      <c r="F1415" s="292"/>
      <c r="G1415" s="292"/>
      <c r="H1415" s="292"/>
      <c r="I1415" s="292"/>
      <c r="J1415" s="292"/>
      <c r="K1415" s="292"/>
      <c r="L1415" s="292"/>
      <c r="M1415" s="292"/>
      <c r="N1415" s="292"/>
      <c r="O1415" s="292"/>
      <c r="P1415" s="292"/>
      <c r="Q1415" s="292">
        <f>Q1414</f>
        <v>12</v>
      </c>
      <c r="R1415" s="292"/>
      <c r="S1415" s="292"/>
      <c r="T1415" s="292"/>
      <c r="U1415" s="292"/>
      <c r="V1415" s="292"/>
      <c r="W1415" s="292"/>
      <c r="X1415" s="292"/>
      <c r="Y1415" s="292"/>
      <c r="Z1415" s="292"/>
      <c r="AA1415" s="292"/>
      <c r="AB1415" s="292"/>
      <c r="AC1415" s="292"/>
      <c r="AD1415" s="292"/>
      <c r="AE1415" s="407">
        <f>AE1414</f>
        <v>0</v>
      </c>
      <c r="AF1415" s="407">
        <f t="shared" ref="AF1415:AR1415" si="3566">AF1414</f>
        <v>0</v>
      </c>
      <c r="AG1415" s="407">
        <f t="shared" si="3566"/>
        <v>0</v>
      </c>
      <c r="AH1415" s="407">
        <f t="shared" si="3566"/>
        <v>0</v>
      </c>
      <c r="AI1415" s="407">
        <f t="shared" si="3566"/>
        <v>0</v>
      </c>
      <c r="AJ1415" s="407">
        <f t="shared" si="3566"/>
        <v>0</v>
      </c>
      <c r="AK1415" s="407">
        <f t="shared" si="3566"/>
        <v>0</v>
      </c>
      <c r="AL1415" s="407">
        <f t="shared" si="3566"/>
        <v>0</v>
      </c>
      <c r="AM1415" s="407">
        <f t="shared" si="3566"/>
        <v>0</v>
      </c>
      <c r="AN1415" s="407">
        <f t="shared" si="3566"/>
        <v>0</v>
      </c>
      <c r="AO1415" s="407">
        <f t="shared" si="3566"/>
        <v>0</v>
      </c>
      <c r="AP1415" s="407">
        <f t="shared" si="3566"/>
        <v>0</v>
      </c>
      <c r="AQ1415" s="407">
        <f t="shared" si="3566"/>
        <v>0</v>
      </c>
      <c r="AR1415" s="407">
        <f t="shared" si="3566"/>
        <v>0</v>
      </c>
      <c r="AS1415" s="294"/>
    </row>
    <row r="1416" spans="1:45" ht="15" hidden="1" customHeight="1" outlineLevel="1">
      <c r="A1416" s="521"/>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hidden="1" customHeight="1" outlineLevel="1">
      <c r="A1417" s="521">
        <v>12</v>
      </c>
      <c r="B1417" s="424" t="s">
        <v>105</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21"/>
      <c r="B1418" s="291" t="s">
        <v>741</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67">AF1417</f>
        <v>0</v>
      </c>
      <c r="AG1418" s="407">
        <f t="shared" si="3567"/>
        <v>0</v>
      </c>
      <c r="AH1418" s="407">
        <f t="shared" si="3567"/>
        <v>0</v>
      </c>
      <c r="AI1418" s="407">
        <f t="shared" si="3567"/>
        <v>0</v>
      </c>
      <c r="AJ1418" s="407">
        <f t="shared" si="3567"/>
        <v>0</v>
      </c>
      <c r="AK1418" s="407">
        <f t="shared" si="3567"/>
        <v>0</v>
      </c>
      <c r="AL1418" s="407">
        <f t="shared" si="3567"/>
        <v>0</v>
      </c>
      <c r="AM1418" s="407">
        <f t="shared" si="3567"/>
        <v>0</v>
      </c>
      <c r="AN1418" s="407">
        <f t="shared" si="3567"/>
        <v>0</v>
      </c>
      <c r="AO1418" s="407">
        <f t="shared" si="3567"/>
        <v>0</v>
      </c>
      <c r="AP1418" s="407">
        <f t="shared" si="3567"/>
        <v>0</v>
      </c>
      <c r="AQ1418" s="407">
        <f t="shared" si="3567"/>
        <v>0</v>
      </c>
      <c r="AR1418" s="407">
        <f t="shared" si="3567"/>
        <v>0</v>
      </c>
      <c r="AS1418" s="294"/>
    </row>
    <row r="1419" spans="1:45" ht="15" hidden="1"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hidden="1" customHeight="1" outlineLevel="1">
      <c r="A1420" s="521">
        <v>13</v>
      </c>
      <c r="B1420" s="424" t="s">
        <v>106</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21"/>
      <c r="B1421" s="291" t="s">
        <v>741</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68">AF1420</f>
        <v>0</v>
      </c>
      <c r="AG1421" s="407">
        <f t="shared" si="3568"/>
        <v>0</v>
      </c>
      <c r="AH1421" s="407">
        <f t="shared" si="3568"/>
        <v>0</v>
      </c>
      <c r="AI1421" s="407">
        <f t="shared" si="3568"/>
        <v>0</v>
      </c>
      <c r="AJ1421" s="407">
        <f t="shared" si="3568"/>
        <v>0</v>
      </c>
      <c r="AK1421" s="407">
        <f t="shared" si="3568"/>
        <v>0</v>
      </c>
      <c r="AL1421" s="407">
        <f t="shared" si="3568"/>
        <v>0</v>
      </c>
      <c r="AM1421" s="407">
        <f t="shared" si="3568"/>
        <v>0</v>
      </c>
      <c r="AN1421" s="407">
        <f t="shared" si="3568"/>
        <v>0</v>
      </c>
      <c r="AO1421" s="407">
        <f t="shared" si="3568"/>
        <v>0</v>
      </c>
      <c r="AP1421" s="407">
        <f t="shared" si="3568"/>
        <v>0</v>
      </c>
      <c r="AQ1421" s="407">
        <f t="shared" si="3568"/>
        <v>0</v>
      </c>
      <c r="AR1421" s="407">
        <f t="shared" si="3568"/>
        <v>0</v>
      </c>
      <c r="AS1421" s="303"/>
    </row>
    <row r="1422" spans="1:45" ht="15" hidden="1"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hidden="1" customHeight="1" outlineLevel="1">
      <c r="A1423" s="521"/>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hidden="1" customHeight="1" outlineLevel="1">
      <c r="A1424" s="521">
        <v>14</v>
      </c>
      <c r="B1424" s="312" t="s">
        <v>108</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hidden="1" customHeight="1" outlineLevel="1">
      <c r="A1425" s="521"/>
      <c r="B1425" s="291" t="s">
        <v>741</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3569">AF1424</f>
        <v>0</v>
      </c>
      <c r="AG1425" s="407">
        <f t="shared" si="3569"/>
        <v>0</v>
      </c>
      <c r="AH1425" s="407">
        <f t="shared" si="3569"/>
        <v>0</v>
      </c>
      <c r="AI1425" s="407">
        <f t="shared" si="3569"/>
        <v>0</v>
      </c>
      <c r="AJ1425" s="407">
        <f t="shared" si="3569"/>
        <v>0</v>
      </c>
      <c r="AK1425" s="407">
        <f t="shared" si="3569"/>
        <v>0</v>
      </c>
      <c r="AL1425" s="407">
        <f t="shared" si="3569"/>
        <v>0</v>
      </c>
      <c r="AM1425" s="407">
        <f t="shared" si="3569"/>
        <v>0</v>
      </c>
      <c r="AN1425" s="407">
        <f t="shared" si="3569"/>
        <v>0</v>
      </c>
      <c r="AO1425" s="407">
        <f t="shared" si="3569"/>
        <v>0</v>
      </c>
      <c r="AP1425" s="407">
        <f t="shared" si="3569"/>
        <v>0</v>
      </c>
      <c r="AQ1425" s="407">
        <f t="shared" si="3569"/>
        <v>0</v>
      </c>
      <c r="AR1425" s="407">
        <f t="shared" si="3569"/>
        <v>0</v>
      </c>
      <c r="AS1425" s="294"/>
    </row>
    <row r="1426" spans="1:46" ht="15" hidden="1" customHeight="1" outlineLevel="1">
      <c r="A1426" s="521"/>
      <c r="B1426" s="312"/>
      <c r="C1426" s="302"/>
      <c r="D1426" s="288"/>
      <c r="E1426" s="288"/>
      <c r="F1426" s="288"/>
      <c r="G1426" s="288"/>
      <c r="H1426" s="288"/>
      <c r="I1426" s="288"/>
      <c r="J1426" s="288"/>
      <c r="K1426" s="288"/>
      <c r="L1426" s="288"/>
      <c r="M1426" s="288"/>
      <c r="N1426" s="288"/>
      <c r="O1426" s="288"/>
      <c r="P1426" s="288"/>
      <c r="Q1426" s="464"/>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6"/>
    </row>
    <row r="1427" spans="1:46" s="306" customFormat="1" ht="15.75" hidden="1" outlineLevel="1">
      <c r="A1427" s="521"/>
      <c r="B1427" s="285" t="s">
        <v>487</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6"/>
      <c r="AT1427" s="617"/>
    </row>
    <row r="1428" spans="1:46" hidden="1" outlineLevel="1">
      <c r="A1428" s="521">
        <v>15</v>
      </c>
      <c r="B1428" s="291" t="s">
        <v>492</v>
      </c>
      <c r="C1428" s="288" t="s">
        <v>25</v>
      </c>
      <c r="D1428" s="292"/>
      <c r="E1428" s="292"/>
      <c r="F1428" s="292"/>
      <c r="G1428" s="292"/>
      <c r="H1428" s="292"/>
      <c r="I1428" s="292"/>
      <c r="J1428" s="292"/>
      <c r="K1428" s="292"/>
      <c r="L1428" s="292"/>
      <c r="M1428" s="292"/>
      <c r="N1428" s="292"/>
      <c r="O1428" s="292"/>
      <c r="P1428" s="292"/>
      <c r="Q1428" s="292">
        <v>0</v>
      </c>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8">
        <f>SUM(AE1428:AR1428)</f>
        <v>0</v>
      </c>
      <c r="AT1428" s="616"/>
    </row>
    <row r="1429" spans="1:46" hidden="1" outlineLevel="1">
      <c r="A1429" s="521"/>
      <c r="B1429" s="291" t="s">
        <v>741</v>
      </c>
      <c r="C1429" s="288" t="s">
        <v>163</v>
      </c>
      <c r="D1429" s="292"/>
      <c r="E1429" s="292"/>
      <c r="F1429" s="292"/>
      <c r="G1429" s="292"/>
      <c r="H1429" s="292"/>
      <c r="I1429" s="292"/>
      <c r="J1429" s="292"/>
      <c r="K1429" s="292"/>
      <c r="L1429" s="292"/>
      <c r="M1429" s="292"/>
      <c r="N1429" s="292"/>
      <c r="O1429" s="292"/>
      <c r="P1429" s="292"/>
      <c r="Q1429" s="292">
        <f>Q1428</f>
        <v>0</v>
      </c>
      <c r="R1429" s="292"/>
      <c r="S1429" s="292"/>
      <c r="T1429" s="292"/>
      <c r="U1429" s="292"/>
      <c r="V1429" s="292"/>
      <c r="W1429" s="292"/>
      <c r="X1429" s="292"/>
      <c r="Y1429" s="292"/>
      <c r="Z1429" s="292"/>
      <c r="AA1429" s="292"/>
      <c r="AB1429" s="292"/>
      <c r="AC1429" s="292"/>
      <c r="AD1429" s="292"/>
      <c r="AE1429" s="407">
        <f>AE1428</f>
        <v>0</v>
      </c>
      <c r="AF1429" s="407">
        <f>AF1428</f>
        <v>0</v>
      </c>
      <c r="AG1429" s="407">
        <f t="shared" ref="AG1429:AI1429" si="3570">AG1428</f>
        <v>0</v>
      </c>
      <c r="AH1429" s="407">
        <f t="shared" si="3570"/>
        <v>0</v>
      </c>
      <c r="AI1429" s="407">
        <f t="shared" si="3570"/>
        <v>0</v>
      </c>
      <c r="AJ1429" s="407">
        <f>AJ1428</f>
        <v>0</v>
      </c>
      <c r="AK1429" s="407">
        <f t="shared" ref="AK1429:AR1429" si="3571">AK1428</f>
        <v>0</v>
      </c>
      <c r="AL1429" s="407">
        <f t="shared" si="3571"/>
        <v>0</v>
      </c>
      <c r="AM1429" s="407">
        <f t="shared" si="3571"/>
        <v>0</v>
      </c>
      <c r="AN1429" s="407">
        <f t="shared" si="3571"/>
        <v>0</v>
      </c>
      <c r="AO1429" s="407">
        <f t="shared" si="3571"/>
        <v>0</v>
      </c>
      <c r="AP1429" s="407">
        <f t="shared" si="3571"/>
        <v>0</v>
      </c>
      <c r="AQ1429" s="407">
        <f t="shared" si="3571"/>
        <v>0</v>
      </c>
      <c r="AR1429" s="407">
        <f t="shared" si="3571"/>
        <v>0</v>
      </c>
      <c r="AS1429" s="294"/>
    </row>
    <row r="1430" spans="1:46" hidden="1" outlineLevel="1">
      <c r="A1430" s="521"/>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hidden="1" outlineLevel="1">
      <c r="A1431" s="521">
        <v>16</v>
      </c>
      <c r="B1431" s="321" t="s">
        <v>488</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hidden="1" outlineLevel="1">
      <c r="A1432" s="521"/>
      <c r="B1432" s="291" t="s">
        <v>741</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 t="shared" ref="AF1432:AQ1432" si="3572">AF1431</f>
        <v>0</v>
      </c>
      <c r="AG1432" s="407">
        <f t="shared" si="3572"/>
        <v>0</v>
      </c>
      <c r="AH1432" s="407">
        <f t="shared" si="3572"/>
        <v>0</v>
      </c>
      <c r="AI1432" s="407">
        <f t="shared" si="3572"/>
        <v>0</v>
      </c>
      <c r="AJ1432" s="407">
        <f t="shared" si="3572"/>
        <v>0</v>
      </c>
      <c r="AK1432" s="407">
        <f t="shared" si="3572"/>
        <v>0</v>
      </c>
      <c r="AL1432" s="407">
        <f t="shared" si="3572"/>
        <v>0</v>
      </c>
      <c r="AM1432" s="407">
        <f t="shared" si="3572"/>
        <v>0</v>
      </c>
      <c r="AN1432" s="407">
        <f t="shared" si="3572"/>
        <v>0</v>
      </c>
      <c r="AO1432" s="407">
        <f t="shared" si="3572"/>
        <v>0</v>
      </c>
      <c r="AP1432" s="407">
        <f t="shared" si="3572"/>
        <v>0</v>
      </c>
      <c r="AQ1432" s="407">
        <f t="shared" si="3572"/>
        <v>0</v>
      </c>
      <c r="AR1432" s="407">
        <f>AR1431</f>
        <v>0</v>
      </c>
      <c r="AS1432" s="294"/>
    </row>
    <row r="1433" spans="1:46" s="280" customFormat="1" hidden="1" outlineLevel="1">
      <c r="A1433" s="521"/>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75" hidden="1" outlineLevel="1">
      <c r="A1434" s="521"/>
      <c r="B1434" s="508" t="s">
        <v>493</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hidden="1" outlineLevel="1">
      <c r="A1435" s="521">
        <v>17</v>
      </c>
      <c r="B1435" s="424" t="s">
        <v>112</v>
      </c>
      <c r="C1435" s="288" t="s">
        <v>25</v>
      </c>
      <c r="D1435" s="292"/>
      <c r="E1435" s="292"/>
      <c r="F1435" s="292"/>
      <c r="G1435" s="292"/>
      <c r="H1435" s="292"/>
      <c r="I1435" s="292"/>
      <c r="J1435" s="292"/>
      <c r="K1435" s="292"/>
      <c r="L1435" s="292"/>
      <c r="M1435" s="292"/>
      <c r="N1435" s="292"/>
      <c r="O1435" s="292"/>
      <c r="P1435" s="292"/>
      <c r="Q1435" s="292">
        <v>12</v>
      </c>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hidden="1" outlineLevel="1">
      <c r="A1436" s="521"/>
      <c r="B1436" s="291" t="s">
        <v>741</v>
      </c>
      <c r="C1436" s="288" t="s">
        <v>163</v>
      </c>
      <c r="D1436" s="292"/>
      <c r="E1436" s="292"/>
      <c r="F1436" s="292"/>
      <c r="G1436" s="292"/>
      <c r="H1436" s="292"/>
      <c r="I1436" s="292"/>
      <c r="J1436" s="292"/>
      <c r="K1436" s="292"/>
      <c r="L1436" s="292"/>
      <c r="M1436" s="292"/>
      <c r="N1436" s="292"/>
      <c r="O1436" s="292"/>
      <c r="P1436" s="292"/>
      <c r="Q1436" s="292">
        <f>Q1435</f>
        <v>12</v>
      </c>
      <c r="R1436" s="292"/>
      <c r="S1436" s="292"/>
      <c r="T1436" s="292"/>
      <c r="U1436" s="292"/>
      <c r="V1436" s="292"/>
      <c r="W1436" s="292"/>
      <c r="X1436" s="292"/>
      <c r="Y1436" s="292"/>
      <c r="Z1436" s="292"/>
      <c r="AA1436" s="292"/>
      <c r="AB1436" s="292"/>
      <c r="AC1436" s="292"/>
      <c r="AD1436" s="292"/>
      <c r="AE1436" s="407">
        <f>AE1435</f>
        <v>0</v>
      </c>
      <c r="AF1436" s="407">
        <f t="shared" ref="AF1436:AR1436" si="3573">AF1435</f>
        <v>0</v>
      </c>
      <c r="AG1436" s="407">
        <f t="shared" si="3573"/>
        <v>0</v>
      </c>
      <c r="AH1436" s="407">
        <f t="shared" si="3573"/>
        <v>0</v>
      </c>
      <c r="AI1436" s="407">
        <f t="shared" si="3573"/>
        <v>0</v>
      </c>
      <c r="AJ1436" s="407">
        <f t="shared" si="3573"/>
        <v>0</v>
      </c>
      <c r="AK1436" s="407">
        <f t="shared" si="3573"/>
        <v>0</v>
      </c>
      <c r="AL1436" s="407">
        <f t="shared" si="3573"/>
        <v>0</v>
      </c>
      <c r="AM1436" s="407">
        <f t="shared" si="3573"/>
        <v>0</v>
      </c>
      <c r="AN1436" s="407">
        <f t="shared" si="3573"/>
        <v>0</v>
      </c>
      <c r="AO1436" s="407">
        <f t="shared" si="3573"/>
        <v>0</v>
      </c>
      <c r="AP1436" s="407">
        <f t="shared" si="3573"/>
        <v>0</v>
      </c>
      <c r="AQ1436" s="407">
        <f t="shared" si="3573"/>
        <v>0</v>
      </c>
      <c r="AR1436" s="407">
        <f t="shared" si="3573"/>
        <v>0</v>
      </c>
      <c r="AS1436" s="303"/>
    </row>
    <row r="1437" spans="1:46" hidden="1" outlineLevel="1">
      <c r="A1437" s="521"/>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hidden="1" outlineLevel="1">
      <c r="A1438" s="521">
        <v>18</v>
      </c>
      <c r="B1438" s="424" t="s">
        <v>109</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idden="1" outlineLevel="1">
      <c r="A1439" s="521"/>
      <c r="B1439" s="291" t="s">
        <v>741</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74">AF1438</f>
        <v>0</v>
      </c>
      <c r="AG1439" s="407">
        <f t="shared" si="3574"/>
        <v>0</v>
      </c>
      <c r="AH1439" s="407">
        <f t="shared" si="3574"/>
        <v>0</v>
      </c>
      <c r="AI1439" s="407">
        <f t="shared" si="3574"/>
        <v>0</v>
      </c>
      <c r="AJ1439" s="407">
        <f t="shared" si="3574"/>
        <v>0</v>
      </c>
      <c r="AK1439" s="407">
        <f t="shared" si="3574"/>
        <v>0</v>
      </c>
      <c r="AL1439" s="407">
        <f t="shared" si="3574"/>
        <v>0</v>
      </c>
      <c r="AM1439" s="407">
        <f t="shared" si="3574"/>
        <v>0</v>
      </c>
      <c r="AN1439" s="407">
        <f t="shared" si="3574"/>
        <v>0</v>
      </c>
      <c r="AO1439" s="407">
        <f t="shared" si="3574"/>
        <v>0</v>
      </c>
      <c r="AP1439" s="407">
        <f t="shared" si="3574"/>
        <v>0</v>
      </c>
      <c r="AQ1439" s="407">
        <f t="shared" si="3574"/>
        <v>0</v>
      </c>
      <c r="AR1439" s="407">
        <f t="shared" si="3574"/>
        <v>0</v>
      </c>
      <c r="AS1439" s="303"/>
    </row>
    <row r="1440" spans="1:46" hidden="1" outlineLevel="1">
      <c r="A1440" s="521"/>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hidden="1" outlineLevel="1">
      <c r="A1441" s="521">
        <v>19</v>
      </c>
      <c r="B1441" s="424" t="s">
        <v>111</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idden="1" outlineLevel="1">
      <c r="A1442" s="521"/>
      <c r="B1442" s="291" t="s">
        <v>741</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75">AF1441</f>
        <v>0</v>
      </c>
      <c r="AG1442" s="407">
        <f t="shared" si="3575"/>
        <v>0</v>
      </c>
      <c r="AH1442" s="407">
        <f t="shared" si="3575"/>
        <v>0</v>
      </c>
      <c r="AI1442" s="407">
        <f t="shared" si="3575"/>
        <v>0</v>
      </c>
      <c r="AJ1442" s="407">
        <f t="shared" si="3575"/>
        <v>0</v>
      </c>
      <c r="AK1442" s="407">
        <f t="shared" si="3575"/>
        <v>0</v>
      </c>
      <c r="AL1442" s="407">
        <f t="shared" si="3575"/>
        <v>0</v>
      </c>
      <c r="AM1442" s="407">
        <f t="shared" si="3575"/>
        <v>0</v>
      </c>
      <c r="AN1442" s="407">
        <f t="shared" si="3575"/>
        <v>0</v>
      </c>
      <c r="AO1442" s="407">
        <f t="shared" si="3575"/>
        <v>0</v>
      </c>
      <c r="AP1442" s="407">
        <f t="shared" si="3575"/>
        <v>0</v>
      </c>
      <c r="AQ1442" s="407">
        <f t="shared" si="3575"/>
        <v>0</v>
      </c>
      <c r="AR1442" s="407">
        <f t="shared" si="3575"/>
        <v>0</v>
      </c>
      <c r="AS1442" s="294"/>
    </row>
    <row r="1443" spans="1:45" hidden="1"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hidden="1" outlineLevel="1">
      <c r="A1444" s="521">
        <v>20</v>
      </c>
      <c r="B1444" s="424" t="s">
        <v>110</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idden="1" outlineLevel="1">
      <c r="A1445" s="521"/>
      <c r="B1445" s="291" t="s">
        <v>741</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 t="shared" ref="AE1445:AR1445" si="3576">AE1444</f>
        <v>0</v>
      </c>
      <c r="AF1445" s="407">
        <f t="shared" si="3576"/>
        <v>0</v>
      </c>
      <c r="AG1445" s="407">
        <f t="shared" si="3576"/>
        <v>0</v>
      </c>
      <c r="AH1445" s="407">
        <f t="shared" si="3576"/>
        <v>0</v>
      </c>
      <c r="AI1445" s="407">
        <f t="shared" si="3576"/>
        <v>0</v>
      </c>
      <c r="AJ1445" s="407">
        <f t="shared" si="3576"/>
        <v>0</v>
      </c>
      <c r="AK1445" s="407">
        <f t="shared" si="3576"/>
        <v>0</v>
      </c>
      <c r="AL1445" s="407">
        <f t="shared" si="3576"/>
        <v>0</v>
      </c>
      <c r="AM1445" s="407">
        <f t="shared" si="3576"/>
        <v>0</v>
      </c>
      <c r="AN1445" s="407">
        <f t="shared" si="3576"/>
        <v>0</v>
      </c>
      <c r="AO1445" s="407">
        <f t="shared" si="3576"/>
        <v>0</v>
      </c>
      <c r="AP1445" s="407">
        <f t="shared" si="3576"/>
        <v>0</v>
      </c>
      <c r="AQ1445" s="407">
        <f t="shared" si="3576"/>
        <v>0</v>
      </c>
      <c r="AR1445" s="407">
        <f t="shared" si="3576"/>
        <v>0</v>
      </c>
      <c r="AS1445" s="303"/>
    </row>
    <row r="1446" spans="1:45" ht="15.75" hidden="1" outlineLevel="1">
      <c r="A1446" s="521"/>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75" hidden="1" outlineLevel="1">
      <c r="A1447" s="521"/>
      <c r="B1447" s="507" t="s">
        <v>500</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75" hidden="1" outlineLevel="1">
      <c r="A1448" s="521"/>
      <c r="B1448" s="493" t="s">
        <v>496</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hidden="1" customHeight="1" outlineLevel="1">
      <c r="A1449" s="521">
        <v>21</v>
      </c>
      <c r="B1449" s="424" t="s">
        <v>113</v>
      </c>
      <c r="C1449" s="288" t="s">
        <v>25</v>
      </c>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hidden="1" customHeight="1" outlineLevel="1">
      <c r="A1450" s="521"/>
      <c r="B1450" s="291" t="s">
        <v>741</v>
      </c>
      <c r="C1450" s="288" t="s">
        <v>163</v>
      </c>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f>AE1449</f>
        <v>0</v>
      </c>
      <c r="AF1450" s="407">
        <f t="shared" ref="AF1450:AR1450" si="3577">AF1449</f>
        <v>0</v>
      </c>
      <c r="AG1450" s="407">
        <f t="shared" si="3577"/>
        <v>0</v>
      </c>
      <c r="AH1450" s="407">
        <f t="shared" si="3577"/>
        <v>0</v>
      </c>
      <c r="AI1450" s="407">
        <f t="shared" si="3577"/>
        <v>0</v>
      </c>
      <c r="AJ1450" s="407">
        <f t="shared" si="3577"/>
        <v>0</v>
      </c>
      <c r="AK1450" s="407">
        <f t="shared" si="3577"/>
        <v>0</v>
      </c>
      <c r="AL1450" s="407">
        <f t="shared" si="3577"/>
        <v>0</v>
      </c>
      <c r="AM1450" s="407">
        <f t="shared" si="3577"/>
        <v>0</v>
      </c>
      <c r="AN1450" s="407">
        <f t="shared" si="3577"/>
        <v>0</v>
      </c>
      <c r="AO1450" s="407">
        <f t="shared" si="3577"/>
        <v>0</v>
      </c>
      <c r="AP1450" s="407">
        <f t="shared" si="3577"/>
        <v>0</v>
      </c>
      <c r="AQ1450" s="407">
        <f t="shared" si="3577"/>
        <v>0</v>
      </c>
      <c r="AR1450" s="407">
        <f t="shared" si="3577"/>
        <v>0</v>
      </c>
      <c r="AS1450" s="303"/>
    </row>
    <row r="1451" spans="1:45" ht="15" hidden="1" customHeight="1" outlineLevel="1">
      <c r="A1451" s="521"/>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21">
        <v>22</v>
      </c>
      <c r="B1452" s="424" t="s">
        <v>114</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21"/>
      <c r="B1453" s="291" t="s">
        <v>741</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78">AF1452</f>
        <v>0</v>
      </c>
      <c r="AG1453" s="407">
        <f t="shared" si="3578"/>
        <v>0</v>
      </c>
      <c r="AH1453" s="407">
        <f t="shared" si="3578"/>
        <v>0</v>
      </c>
      <c r="AI1453" s="407">
        <f t="shared" si="3578"/>
        <v>0</v>
      </c>
      <c r="AJ1453" s="407">
        <f t="shared" si="3578"/>
        <v>0</v>
      </c>
      <c r="AK1453" s="407">
        <f t="shared" si="3578"/>
        <v>0</v>
      </c>
      <c r="AL1453" s="407">
        <f t="shared" si="3578"/>
        <v>0</v>
      </c>
      <c r="AM1453" s="407">
        <f t="shared" si="3578"/>
        <v>0</v>
      </c>
      <c r="AN1453" s="407">
        <f t="shared" si="3578"/>
        <v>0</v>
      </c>
      <c r="AO1453" s="407">
        <f t="shared" si="3578"/>
        <v>0</v>
      </c>
      <c r="AP1453" s="407">
        <f t="shared" si="3578"/>
        <v>0</v>
      </c>
      <c r="AQ1453" s="407">
        <f t="shared" si="3578"/>
        <v>0</v>
      </c>
      <c r="AR1453" s="407">
        <f t="shared" si="3578"/>
        <v>0</v>
      </c>
      <c r="AS1453" s="303"/>
    </row>
    <row r="1454" spans="1:45" ht="15" hidden="1"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21">
        <v>23</v>
      </c>
      <c r="B1455" s="424" t="s">
        <v>115</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21"/>
      <c r="B1456" s="291" t="s">
        <v>741</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79">AF1455</f>
        <v>0</v>
      </c>
      <c r="AG1456" s="407">
        <f t="shared" si="3579"/>
        <v>0</v>
      </c>
      <c r="AH1456" s="407">
        <f t="shared" si="3579"/>
        <v>0</v>
      </c>
      <c r="AI1456" s="407">
        <f t="shared" si="3579"/>
        <v>0</v>
      </c>
      <c r="AJ1456" s="407">
        <f t="shared" si="3579"/>
        <v>0</v>
      </c>
      <c r="AK1456" s="407">
        <f t="shared" si="3579"/>
        <v>0</v>
      </c>
      <c r="AL1456" s="407">
        <f t="shared" si="3579"/>
        <v>0</v>
      </c>
      <c r="AM1456" s="407">
        <f t="shared" si="3579"/>
        <v>0</v>
      </c>
      <c r="AN1456" s="407">
        <f t="shared" si="3579"/>
        <v>0</v>
      </c>
      <c r="AO1456" s="407">
        <f t="shared" si="3579"/>
        <v>0</v>
      </c>
      <c r="AP1456" s="407">
        <f t="shared" si="3579"/>
        <v>0</v>
      </c>
      <c r="AQ1456" s="407">
        <f t="shared" si="3579"/>
        <v>0</v>
      </c>
      <c r="AR1456" s="407">
        <f t="shared" si="3579"/>
        <v>0</v>
      </c>
      <c r="AS1456" s="303"/>
    </row>
    <row r="1457" spans="1:45" ht="15" hidden="1" customHeight="1" outlineLevel="1">
      <c r="A1457" s="521"/>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21">
        <v>24</v>
      </c>
      <c r="B1458" s="424" t="s">
        <v>116</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21"/>
      <c r="B1459" s="291" t="s">
        <v>741</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80">AF1458</f>
        <v>0</v>
      </c>
      <c r="AG1459" s="407">
        <f t="shared" si="3580"/>
        <v>0</v>
      </c>
      <c r="AH1459" s="407">
        <f t="shared" si="3580"/>
        <v>0</v>
      </c>
      <c r="AI1459" s="407">
        <f t="shared" si="3580"/>
        <v>0</v>
      </c>
      <c r="AJ1459" s="407">
        <f t="shared" si="3580"/>
        <v>0</v>
      </c>
      <c r="AK1459" s="407">
        <f t="shared" si="3580"/>
        <v>0</v>
      </c>
      <c r="AL1459" s="407">
        <f t="shared" si="3580"/>
        <v>0</v>
      </c>
      <c r="AM1459" s="407">
        <f t="shared" si="3580"/>
        <v>0</v>
      </c>
      <c r="AN1459" s="407">
        <f t="shared" si="3580"/>
        <v>0</v>
      </c>
      <c r="AO1459" s="407">
        <f t="shared" si="3580"/>
        <v>0</v>
      </c>
      <c r="AP1459" s="407">
        <f t="shared" si="3580"/>
        <v>0</v>
      </c>
      <c r="AQ1459" s="407">
        <f t="shared" si="3580"/>
        <v>0</v>
      </c>
      <c r="AR1459" s="407">
        <f t="shared" si="3580"/>
        <v>0</v>
      </c>
      <c r="AS1459" s="303"/>
    </row>
    <row r="1460" spans="1:45" ht="15" hidden="1" customHeight="1" outlineLevel="1">
      <c r="A1460" s="521"/>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21"/>
      <c r="B1461" s="285" t="s">
        <v>497</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21">
        <v>25</v>
      </c>
      <c r="B1462" s="424" t="s">
        <v>117</v>
      </c>
      <c r="C1462" s="288" t="s">
        <v>25</v>
      </c>
      <c r="D1462" s="292"/>
      <c r="E1462" s="292"/>
      <c r="F1462" s="292"/>
      <c r="G1462" s="292"/>
      <c r="H1462" s="292"/>
      <c r="I1462" s="292"/>
      <c r="J1462" s="292"/>
      <c r="K1462" s="292"/>
      <c r="L1462" s="292"/>
      <c r="M1462" s="292"/>
      <c r="N1462" s="292"/>
      <c r="O1462" s="292"/>
      <c r="P1462" s="292"/>
      <c r="Q1462" s="292">
        <v>12</v>
      </c>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hidden="1" customHeight="1" outlineLevel="1">
      <c r="A1463" s="521"/>
      <c r="B1463" s="291" t="s">
        <v>741</v>
      </c>
      <c r="C1463" s="288" t="s">
        <v>163</v>
      </c>
      <c r="D1463" s="292"/>
      <c r="E1463" s="292"/>
      <c r="F1463" s="292"/>
      <c r="G1463" s="292"/>
      <c r="H1463" s="292"/>
      <c r="I1463" s="292"/>
      <c r="J1463" s="292"/>
      <c r="K1463" s="292"/>
      <c r="L1463" s="292"/>
      <c r="M1463" s="292"/>
      <c r="N1463" s="292"/>
      <c r="O1463" s="292"/>
      <c r="P1463" s="292"/>
      <c r="Q1463" s="292">
        <f>Q1462</f>
        <v>12</v>
      </c>
      <c r="R1463" s="292"/>
      <c r="S1463" s="292"/>
      <c r="T1463" s="292"/>
      <c r="U1463" s="292"/>
      <c r="V1463" s="292"/>
      <c r="W1463" s="292"/>
      <c r="X1463" s="292"/>
      <c r="Y1463" s="292"/>
      <c r="Z1463" s="292"/>
      <c r="AA1463" s="292"/>
      <c r="AB1463" s="292"/>
      <c r="AC1463" s="292"/>
      <c r="AD1463" s="292"/>
      <c r="AE1463" s="407">
        <f>AE1462</f>
        <v>0</v>
      </c>
      <c r="AF1463" s="407">
        <f t="shared" ref="AF1463:AR1463" si="3581">AF1462</f>
        <v>0</v>
      </c>
      <c r="AG1463" s="407">
        <f t="shared" si="3581"/>
        <v>0</v>
      </c>
      <c r="AH1463" s="407">
        <f t="shared" si="3581"/>
        <v>0</v>
      </c>
      <c r="AI1463" s="407">
        <f t="shared" si="3581"/>
        <v>0</v>
      </c>
      <c r="AJ1463" s="407">
        <f t="shared" si="3581"/>
        <v>0</v>
      </c>
      <c r="AK1463" s="407">
        <f t="shared" si="3581"/>
        <v>0</v>
      </c>
      <c r="AL1463" s="407">
        <f t="shared" si="3581"/>
        <v>0</v>
      </c>
      <c r="AM1463" s="407">
        <f t="shared" si="3581"/>
        <v>0</v>
      </c>
      <c r="AN1463" s="407">
        <f t="shared" si="3581"/>
        <v>0</v>
      </c>
      <c r="AO1463" s="407">
        <f t="shared" si="3581"/>
        <v>0</v>
      </c>
      <c r="AP1463" s="407">
        <f t="shared" si="3581"/>
        <v>0</v>
      </c>
      <c r="AQ1463" s="407">
        <f t="shared" si="3581"/>
        <v>0</v>
      </c>
      <c r="AR1463" s="407">
        <f t="shared" si="3581"/>
        <v>0</v>
      </c>
      <c r="AS1463" s="303"/>
    </row>
    <row r="1464" spans="1:45" ht="15" hidden="1"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v>26</v>
      </c>
      <c r="B1465" s="424" t="s">
        <v>118</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21"/>
      <c r="B1466" s="291" t="s">
        <v>741</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82">AF1465</f>
        <v>0</v>
      </c>
      <c r="AG1466" s="407">
        <f t="shared" si="3582"/>
        <v>0</v>
      </c>
      <c r="AH1466" s="407">
        <f t="shared" si="3582"/>
        <v>0</v>
      </c>
      <c r="AI1466" s="407">
        <f t="shared" si="3582"/>
        <v>0</v>
      </c>
      <c r="AJ1466" s="407">
        <f t="shared" si="3582"/>
        <v>0</v>
      </c>
      <c r="AK1466" s="407">
        <f t="shared" si="3582"/>
        <v>0</v>
      </c>
      <c r="AL1466" s="407">
        <f t="shared" si="3582"/>
        <v>0</v>
      </c>
      <c r="AM1466" s="407">
        <f t="shared" si="3582"/>
        <v>0</v>
      </c>
      <c r="AN1466" s="407">
        <f t="shared" si="3582"/>
        <v>0</v>
      </c>
      <c r="AO1466" s="407">
        <f t="shared" si="3582"/>
        <v>0</v>
      </c>
      <c r="AP1466" s="407">
        <f t="shared" si="3582"/>
        <v>0</v>
      </c>
      <c r="AQ1466" s="407">
        <f t="shared" si="3582"/>
        <v>0</v>
      </c>
      <c r="AR1466" s="407">
        <f t="shared" si="3582"/>
        <v>0</v>
      </c>
      <c r="AS1466" s="303"/>
    </row>
    <row r="1467" spans="1:45" ht="15" hidden="1"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21">
        <v>27</v>
      </c>
      <c r="B1468" s="424" t="s">
        <v>119</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21"/>
      <c r="B1469" s="291" t="s">
        <v>741</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83">AF1468</f>
        <v>0</v>
      </c>
      <c r="AG1469" s="407">
        <f t="shared" si="3583"/>
        <v>0</v>
      </c>
      <c r="AH1469" s="407">
        <f t="shared" si="3583"/>
        <v>0</v>
      </c>
      <c r="AI1469" s="407">
        <f t="shared" si="3583"/>
        <v>0</v>
      </c>
      <c r="AJ1469" s="407">
        <f t="shared" si="3583"/>
        <v>0</v>
      </c>
      <c r="AK1469" s="407">
        <f t="shared" si="3583"/>
        <v>0</v>
      </c>
      <c r="AL1469" s="407">
        <f t="shared" si="3583"/>
        <v>0</v>
      </c>
      <c r="AM1469" s="407">
        <f t="shared" si="3583"/>
        <v>0</v>
      </c>
      <c r="AN1469" s="407">
        <f t="shared" si="3583"/>
        <v>0</v>
      </c>
      <c r="AO1469" s="407">
        <f t="shared" si="3583"/>
        <v>0</v>
      </c>
      <c r="AP1469" s="407">
        <f t="shared" si="3583"/>
        <v>0</v>
      </c>
      <c r="AQ1469" s="407">
        <f t="shared" si="3583"/>
        <v>0</v>
      </c>
      <c r="AR1469" s="407">
        <f t="shared" si="3583"/>
        <v>0</v>
      </c>
      <c r="AS1469" s="303"/>
    </row>
    <row r="1470" spans="1:45" ht="15" hidden="1"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21">
        <v>28</v>
      </c>
      <c r="B1471" s="424" t="s">
        <v>120</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21"/>
      <c r="B1472" s="291" t="s">
        <v>741</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AF1471</f>
        <v>0</v>
      </c>
      <c r="AG1472" s="407">
        <f t="shared" ref="AG1472:AJ1472" si="3584">AG1471</f>
        <v>0</v>
      </c>
      <c r="AH1472" s="407">
        <f t="shared" si="3584"/>
        <v>0</v>
      </c>
      <c r="AI1472" s="407">
        <f t="shared" si="3584"/>
        <v>0</v>
      </c>
      <c r="AJ1472" s="407">
        <f t="shared" si="3584"/>
        <v>0</v>
      </c>
      <c r="AK1472" s="407">
        <f>AK1471</f>
        <v>0</v>
      </c>
      <c r="AL1472" s="407">
        <f t="shared" ref="AL1472:AR1472" si="3585">AL1471</f>
        <v>0</v>
      </c>
      <c r="AM1472" s="407">
        <f t="shared" si="3585"/>
        <v>0</v>
      </c>
      <c r="AN1472" s="407">
        <f t="shared" si="3585"/>
        <v>0</v>
      </c>
      <c r="AO1472" s="407">
        <f t="shared" si="3585"/>
        <v>0</v>
      </c>
      <c r="AP1472" s="407">
        <f t="shared" si="3585"/>
        <v>0</v>
      </c>
      <c r="AQ1472" s="407">
        <f t="shared" si="3585"/>
        <v>0</v>
      </c>
      <c r="AR1472" s="407">
        <f t="shared" si="3585"/>
        <v>0</v>
      </c>
      <c r="AS1472" s="303"/>
    </row>
    <row r="1473" spans="1:45" ht="15" hidden="1"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29</v>
      </c>
      <c r="B1474" s="424" t="s">
        <v>121</v>
      </c>
      <c r="C1474" s="288" t="s">
        <v>25</v>
      </c>
      <c r="D1474" s="292"/>
      <c r="E1474" s="292"/>
      <c r="F1474" s="292"/>
      <c r="G1474" s="292"/>
      <c r="H1474" s="292"/>
      <c r="I1474" s="292"/>
      <c r="J1474" s="292"/>
      <c r="K1474" s="292"/>
      <c r="L1474" s="292"/>
      <c r="M1474" s="292"/>
      <c r="N1474" s="292"/>
      <c r="O1474" s="292"/>
      <c r="P1474" s="292"/>
      <c r="Q1474" s="292">
        <v>3</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21"/>
      <c r="B1475" s="291" t="s">
        <v>741</v>
      </c>
      <c r="C1475" s="288" t="s">
        <v>163</v>
      </c>
      <c r="D1475" s="292"/>
      <c r="E1475" s="292"/>
      <c r="F1475" s="292"/>
      <c r="G1475" s="292"/>
      <c r="H1475" s="292"/>
      <c r="I1475" s="292"/>
      <c r="J1475" s="292"/>
      <c r="K1475" s="292"/>
      <c r="L1475" s="292"/>
      <c r="M1475" s="292"/>
      <c r="N1475" s="292"/>
      <c r="O1475" s="292"/>
      <c r="P1475" s="292"/>
      <c r="Q1475" s="292">
        <f>Q1474</f>
        <v>3</v>
      </c>
      <c r="R1475" s="292"/>
      <c r="S1475" s="292"/>
      <c r="T1475" s="292"/>
      <c r="U1475" s="292"/>
      <c r="V1475" s="292"/>
      <c r="W1475" s="292"/>
      <c r="X1475" s="292"/>
      <c r="Y1475" s="292"/>
      <c r="Z1475" s="292"/>
      <c r="AA1475" s="292"/>
      <c r="AB1475" s="292"/>
      <c r="AC1475" s="292"/>
      <c r="AD1475" s="292"/>
      <c r="AE1475" s="407">
        <f>AE1474</f>
        <v>0</v>
      </c>
      <c r="AF1475" s="407">
        <f t="shared" ref="AF1475:AR1475" si="3586">AF1474</f>
        <v>0</v>
      </c>
      <c r="AG1475" s="407">
        <f t="shared" si="3586"/>
        <v>0</v>
      </c>
      <c r="AH1475" s="407">
        <f t="shared" si="3586"/>
        <v>0</v>
      </c>
      <c r="AI1475" s="407">
        <f t="shared" si="3586"/>
        <v>0</v>
      </c>
      <c r="AJ1475" s="407">
        <f t="shared" si="3586"/>
        <v>0</v>
      </c>
      <c r="AK1475" s="407">
        <f t="shared" si="3586"/>
        <v>0</v>
      </c>
      <c r="AL1475" s="407">
        <f t="shared" si="3586"/>
        <v>0</v>
      </c>
      <c r="AM1475" s="407">
        <f t="shared" si="3586"/>
        <v>0</v>
      </c>
      <c r="AN1475" s="407">
        <f t="shared" si="3586"/>
        <v>0</v>
      </c>
      <c r="AO1475" s="407">
        <f t="shared" si="3586"/>
        <v>0</v>
      </c>
      <c r="AP1475" s="407">
        <f t="shared" si="3586"/>
        <v>0</v>
      </c>
      <c r="AQ1475" s="407">
        <f t="shared" si="3586"/>
        <v>0</v>
      </c>
      <c r="AR1475" s="407">
        <f t="shared" si="3586"/>
        <v>0</v>
      </c>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30</v>
      </c>
      <c r="B1477" s="424" t="s">
        <v>122</v>
      </c>
      <c r="C1477" s="288" t="s">
        <v>25</v>
      </c>
      <c r="D1477" s="292"/>
      <c r="E1477" s="292"/>
      <c r="F1477" s="292"/>
      <c r="G1477" s="292"/>
      <c r="H1477" s="292"/>
      <c r="I1477" s="292"/>
      <c r="J1477" s="292"/>
      <c r="K1477" s="292"/>
      <c r="L1477" s="292"/>
      <c r="M1477" s="292"/>
      <c r="N1477" s="292"/>
      <c r="O1477" s="292"/>
      <c r="P1477" s="292"/>
      <c r="Q1477" s="292">
        <v>12</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21"/>
      <c r="B1478" s="291" t="s">
        <v>741</v>
      </c>
      <c r="C1478" s="288" t="s">
        <v>163</v>
      </c>
      <c r="D1478" s="292"/>
      <c r="E1478" s="292"/>
      <c r="F1478" s="292"/>
      <c r="G1478" s="292"/>
      <c r="H1478" s="292"/>
      <c r="I1478" s="292"/>
      <c r="J1478" s="292"/>
      <c r="K1478" s="292"/>
      <c r="L1478" s="292"/>
      <c r="M1478" s="292"/>
      <c r="N1478" s="292"/>
      <c r="O1478" s="292"/>
      <c r="P1478" s="292"/>
      <c r="Q1478" s="292">
        <f>Q1477</f>
        <v>12</v>
      </c>
      <c r="R1478" s="292"/>
      <c r="S1478" s="292"/>
      <c r="T1478" s="292"/>
      <c r="U1478" s="292"/>
      <c r="V1478" s="292"/>
      <c r="W1478" s="292"/>
      <c r="X1478" s="292"/>
      <c r="Y1478" s="292"/>
      <c r="Z1478" s="292"/>
      <c r="AA1478" s="292"/>
      <c r="AB1478" s="292"/>
      <c r="AC1478" s="292"/>
      <c r="AD1478" s="292"/>
      <c r="AE1478" s="407">
        <f>AE1477</f>
        <v>0</v>
      </c>
      <c r="AF1478" s="407">
        <f t="shared" ref="AF1478:AR1478" si="3587">AF1477</f>
        <v>0</v>
      </c>
      <c r="AG1478" s="407">
        <f t="shared" si="3587"/>
        <v>0</v>
      </c>
      <c r="AH1478" s="407">
        <f t="shared" si="3587"/>
        <v>0</v>
      </c>
      <c r="AI1478" s="407">
        <f t="shared" si="3587"/>
        <v>0</v>
      </c>
      <c r="AJ1478" s="407">
        <f t="shared" si="3587"/>
        <v>0</v>
      </c>
      <c r="AK1478" s="407">
        <f t="shared" si="3587"/>
        <v>0</v>
      </c>
      <c r="AL1478" s="407">
        <f t="shared" si="3587"/>
        <v>0</v>
      </c>
      <c r="AM1478" s="407">
        <f t="shared" si="3587"/>
        <v>0</v>
      </c>
      <c r="AN1478" s="407">
        <f t="shared" si="3587"/>
        <v>0</v>
      </c>
      <c r="AO1478" s="407">
        <f t="shared" si="3587"/>
        <v>0</v>
      </c>
      <c r="AP1478" s="407">
        <f t="shared" si="3587"/>
        <v>0</v>
      </c>
      <c r="AQ1478" s="407">
        <f t="shared" si="3587"/>
        <v>0</v>
      </c>
      <c r="AR1478" s="407">
        <f t="shared" si="3587"/>
        <v>0</v>
      </c>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31</v>
      </c>
      <c r="B1480" s="424" t="s">
        <v>123</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21"/>
      <c r="B1481" s="291" t="s">
        <v>741</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88">AF1480</f>
        <v>0</v>
      </c>
      <c r="AG1481" s="407">
        <f t="shared" si="3588"/>
        <v>0</v>
      </c>
      <c r="AH1481" s="407">
        <f t="shared" si="3588"/>
        <v>0</v>
      </c>
      <c r="AI1481" s="407">
        <f t="shared" si="3588"/>
        <v>0</v>
      </c>
      <c r="AJ1481" s="407">
        <f t="shared" si="3588"/>
        <v>0</v>
      </c>
      <c r="AK1481" s="407">
        <f t="shared" si="3588"/>
        <v>0</v>
      </c>
      <c r="AL1481" s="407">
        <f t="shared" si="3588"/>
        <v>0</v>
      </c>
      <c r="AM1481" s="407">
        <f t="shared" si="3588"/>
        <v>0</v>
      </c>
      <c r="AN1481" s="407">
        <f t="shared" si="3588"/>
        <v>0</v>
      </c>
      <c r="AO1481" s="407">
        <f t="shared" si="3588"/>
        <v>0</v>
      </c>
      <c r="AP1481" s="407">
        <f t="shared" si="3588"/>
        <v>0</v>
      </c>
      <c r="AQ1481" s="407">
        <f t="shared" si="3588"/>
        <v>0</v>
      </c>
      <c r="AR1481" s="407">
        <f t="shared" si="3588"/>
        <v>0</v>
      </c>
      <c r="AS1481" s="303"/>
    </row>
    <row r="1482" spans="1:45" ht="15" hidden="1" customHeight="1" outlineLevel="1">
      <c r="A1482" s="521"/>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32</v>
      </c>
      <c r="B1483" s="424" t="s">
        <v>124</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21"/>
      <c r="B1484" s="291" t="s">
        <v>741</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89">AF1483</f>
        <v>0</v>
      </c>
      <c r="AG1484" s="407">
        <f t="shared" si="3589"/>
        <v>0</v>
      </c>
      <c r="AH1484" s="407">
        <f t="shared" si="3589"/>
        <v>0</v>
      </c>
      <c r="AI1484" s="407">
        <f t="shared" si="3589"/>
        <v>0</v>
      </c>
      <c r="AJ1484" s="407">
        <f t="shared" si="3589"/>
        <v>0</v>
      </c>
      <c r="AK1484" s="407">
        <f t="shared" si="3589"/>
        <v>0</v>
      </c>
      <c r="AL1484" s="407">
        <f t="shared" si="3589"/>
        <v>0</v>
      </c>
      <c r="AM1484" s="407">
        <f t="shared" si="3589"/>
        <v>0</v>
      </c>
      <c r="AN1484" s="407">
        <f t="shared" si="3589"/>
        <v>0</v>
      </c>
      <c r="AO1484" s="407">
        <f t="shared" si="3589"/>
        <v>0</v>
      </c>
      <c r="AP1484" s="407">
        <f t="shared" si="3589"/>
        <v>0</v>
      </c>
      <c r="AQ1484" s="407">
        <f t="shared" si="3589"/>
        <v>0</v>
      </c>
      <c r="AR1484" s="407">
        <f t="shared" si="3589"/>
        <v>0</v>
      </c>
      <c r="AS1484" s="303"/>
    </row>
    <row r="1485" spans="1:45" ht="15" hidden="1"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c r="B1486" s="285" t="s">
        <v>498</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21">
        <v>33</v>
      </c>
      <c r="B1487" s="424" t="s">
        <v>125</v>
      </c>
      <c r="C1487" s="288" t="s">
        <v>25</v>
      </c>
      <c r="D1487" s="292"/>
      <c r="E1487" s="292"/>
      <c r="F1487" s="292"/>
      <c r="G1487" s="292"/>
      <c r="H1487" s="292"/>
      <c r="I1487" s="292"/>
      <c r="J1487" s="292"/>
      <c r="K1487" s="292"/>
      <c r="L1487" s="292"/>
      <c r="M1487" s="292"/>
      <c r="N1487" s="292"/>
      <c r="O1487" s="292"/>
      <c r="P1487" s="292"/>
      <c r="Q1487" s="292">
        <v>0</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21"/>
      <c r="B1488" s="291" t="s">
        <v>741</v>
      </c>
      <c r="C1488" s="288" t="s">
        <v>163</v>
      </c>
      <c r="D1488" s="292"/>
      <c r="E1488" s="292"/>
      <c r="F1488" s="292"/>
      <c r="G1488" s="292"/>
      <c r="H1488" s="292"/>
      <c r="I1488" s="292"/>
      <c r="J1488" s="292"/>
      <c r="K1488" s="292"/>
      <c r="L1488" s="292"/>
      <c r="M1488" s="292"/>
      <c r="N1488" s="292"/>
      <c r="O1488" s="292"/>
      <c r="P1488" s="292"/>
      <c r="Q1488" s="292">
        <f>Q1487</f>
        <v>0</v>
      </c>
      <c r="R1488" s="292"/>
      <c r="S1488" s="292"/>
      <c r="T1488" s="292"/>
      <c r="U1488" s="292"/>
      <c r="V1488" s="292"/>
      <c r="W1488" s="292"/>
      <c r="X1488" s="292"/>
      <c r="Y1488" s="292"/>
      <c r="Z1488" s="292"/>
      <c r="AA1488" s="292"/>
      <c r="AB1488" s="292"/>
      <c r="AC1488" s="292"/>
      <c r="AD1488" s="292"/>
      <c r="AE1488" s="407">
        <f>AE1487</f>
        <v>0</v>
      </c>
      <c r="AF1488" s="407">
        <f t="shared" ref="AF1488:AR1488" si="3590">AF1487</f>
        <v>0</v>
      </c>
      <c r="AG1488" s="407">
        <f t="shared" si="3590"/>
        <v>0</v>
      </c>
      <c r="AH1488" s="407">
        <f t="shared" si="3590"/>
        <v>0</v>
      </c>
      <c r="AI1488" s="407">
        <f t="shared" si="3590"/>
        <v>0</v>
      </c>
      <c r="AJ1488" s="407">
        <f t="shared" si="3590"/>
        <v>0</v>
      </c>
      <c r="AK1488" s="407">
        <f t="shared" si="3590"/>
        <v>0</v>
      </c>
      <c r="AL1488" s="407">
        <f t="shared" si="3590"/>
        <v>0</v>
      </c>
      <c r="AM1488" s="407">
        <f t="shared" si="3590"/>
        <v>0</v>
      </c>
      <c r="AN1488" s="407">
        <f t="shared" si="3590"/>
        <v>0</v>
      </c>
      <c r="AO1488" s="407">
        <f t="shared" si="3590"/>
        <v>0</v>
      </c>
      <c r="AP1488" s="407">
        <f t="shared" si="3590"/>
        <v>0</v>
      </c>
      <c r="AQ1488" s="407">
        <f t="shared" si="3590"/>
        <v>0</v>
      </c>
      <c r="AR1488" s="407">
        <f t="shared" si="3590"/>
        <v>0</v>
      </c>
      <c r="AS1488" s="303"/>
    </row>
    <row r="1489" spans="1:45" ht="15" hidden="1"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34</v>
      </c>
      <c r="B1490" s="424" t="s">
        <v>126</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741</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91">AF1490</f>
        <v>0</v>
      </c>
      <c r="AG1491" s="407">
        <f t="shared" si="3591"/>
        <v>0</v>
      </c>
      <c r="AH1491" s="407">
        <f t="shared" si="3591"/>
        <v>0</v>
      </c>
      <c r="AI1491" s="407">
        <f t="shared" si="3591"/>
        <v>0</v>
      </c>
      <c r="AJ1491" s="407">
        <f t="shared" si="3591"/>
        <v>0</v>
      </c>
      <c r="AK1491" s="407">
        <f t="shared" si="3591"/>
        <v>0</v>
      </c>
      <c r="AL1491" s="407">
        <f t="shared" si="3591"/>
        <v>0</v>
      </c>
      <c r="AM1491" s="407">
        <f t="shared" si="3591"/>
        <v>0</v>
      </c>
      <c r="AN1491" s="407">
        <f t="shared" si="3591"/>
        <v>0</v>
      </c>
      <c r="AO1491" s="407">
        <f t="shared" si="3591"/>
        <v>0</v>
      </c>
      <c r="AP1491" s="407">
        <f t="shared" si="3591"/>
        <v>0</v>
      </c>
      <c r="AQ1491" s="407">
        <f t="shared" si="3591"/>
        <v>0</v>
      </c>
      <c r="AR1491" s="407">
        <f t="shared" si="3591"/>
        <v>0</v>
      </c>
      <c r="AS1491" s="303"/>
    </row>
    <row r="1492" spans="1:45" ht="15" hidden="1"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35</v>
      </c>
      <c r="B1493" s="424" t="s">
        <v>127</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741</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92">AF1493</f>
        <v>0</v>
      </c>
      <c r="AG1494" s="407">
        <f t="shared" si="3592"/>
        <v>0</v>
      </c>
      <c r="AH1494" s="407">
        <f t="shared" si="3592"/>
        <v>0</v>
      </c>
      <c r="AI1494" s="407">
        <f t="shared" si="3592"/>
        <v>0</v>
      </c>
      <c r="AJ1494" s="407">
        <f t="shared" si="3592"/>
        <v>0</v>
      </c>
      <c r="AK1494" s="407">
        <f t="shared" si="3592"/>
        <v>0</v>
      </c>
      <c r="AL1494" s="407">
        <f t="shared" si="3592"/>
        <v>0</v>
      </c>
      <c r="AM1494" s="407">
        <f t="shared" si="3592"/>
        <v>0</v>
      </c>
      <c r="AN1494" s="407">
        <f t="shared" si="3592"/>
        <v>0</v>
      </c>
      <c r="AO1494" s="407">
        <f t="shared" si="3592"/>
        <v>0</v>
      </c>
      <c r="AP1494" s="407">
        <f t="shared" si="3592"/>
        <v>0</v>
      </c>
      <c r="AQ1494" s="407">
        <f t="shared" si="3592"/>
        <v>0</v>
      </c>
      <c r="AR1494" s="407">
        <f t="shared" si="3592"/>
        <v>0</v>
      </c>
      <c r="AS1494" s="303"/>
    </row>
    <row r="1495" spans="1:45" ht="15" hidden="1" customHeight="1" outlineLevel="1">
      <c r="A1495" s="521"/>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c r="B1496" s="285" t="s">
        <v>499</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hidden="1" customHeight="1" outlineLevel="1">
      <c r="A1497" s="521">
        <v>36</v>
      </c>
      <c r="B1497" s="424" t="s">
        <v>128</v>
      </c>
      <c r="C1497" s="288" t="s">
        <v>25</v>
      </c>
      <c r="D1497" s="292"/>
      <c r="E1497" s="292"/>
      <c r="F1497" s="292"/>
      <c r="G1497" s="292"/>
      <c r="H1497" s="292"/>
      <c r="I1497" s="292"/>
      <c r="J1497" s="292"/>
      <c r="K1497" s="292"/>
      <c r="L1497" s="292"/>
      <c r="M1497" s="292"/>
      <c r="N1497" s="292"/>
      <c r="O1497" s="292"/>
      <c r="P1497" s="292"/>
      <c r="Q1497" s="292">
        <v>12</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21"/>
      <c r="B1498" s="291" t="s">
        <v>741</v>
      </c>
      <c r="C1498" s="288" t="s">
        <v>163</v>
      </c>
      <c r="D1498" s="292"/>
      <c r="E1498" s="292"/>
      <c r="F1498" s="292"/>
      <c r="G1498" s="292"/>
      <c r="H1498" s="292"/>
      <c r="I1498" s="292"/>
      <c r="J1498" s="292"/>
      <c r="K1498" s="292"/>
      <c r="L1498" s="292"/>
      <c r="M1498" s="292"/>
      <c r="N1498" s="292"/>
      <c r="O1498" s="292"/>
      <c r="P1498" s="292"/>
      <c r="Q1498" s="292">
        <f>Q1497</f>
        <v>12</v>
      </c>
      <c r="R1498" s="292"/>
      <c r="S1498" s="292"/>
      <c r="T1498" s="292"/>
      <c r="U1498" s="292"/>
      <c r="V1498" s="292"/>
      <c r="W1498" s="292"/>
      <c r="X1498" s="292"/>
      <c r="Y1498" s="292"/>
      <c r="Z1498" s="292"/>
      <c r="AA1498" s="292"/>
      <c r="AB1498" s="292"/>
      <c r="AC1498" s="292"/>
      <c r="AD1498" s="292"/>
      <c r="AE1498" s="407">
        <f>AE1497</f>
        <v>0</v>
      </c>
      <c r="AF1498" s="407">
        <f t="shared" ref="AF1498:AR1498" si="3593">AF1497</f>
        <v>0</v>
      </c>
      <c r="AG1498" s="407">
        <f t="shared" si="3593"/>
        <v>0</v>
      </c>
      <c r="AH1498" s="407">
        <f t="shared" si="3593"/>
        <v>0</v>
      </c>
      <c r="AI1498" s="407">
        <f t="shared" si="3593"/>
        <v>0</v>
      </c>
      <c r="AJ1498" s="407">
        <f t="shared" si="3593"/>
        <v>0</v>
      </c>
      <c r="AK1498" s="407">
        <f t="shared" si="3593"/>
        <v>0</v>
      </c>
      <c r="AL1498" s="407">
        <f t="shared" si="3593"/>
        <v>0</v>
      </c>
      <c r="AM1498" s="407">
        <f t="shared" si="3593"/>
        <v>0</v>
      </c>
      <c r="AN1498" s="407">
        <f t="shared" si="3593"/>
        <v>0</v>
      </c>
      <c r="AO1498" s="407">
        <f t="shared" si="3593"/>
        <v>0</v>
      </c>
      <c r="AP1498" s="407">
        <f t="shared" si="3593"/>
        <v>0</v>
      </c>
      <c r="AQ1498" s="407">
        <f t="shared" si="3593"/>
        <v>0</v>
      </c>
      <c r="AR1498" s="407">
        <f t="shared" si="3593"/>
        <v>0</v>
      </c>
      <c r="AS1498" s="303"/>
    </row>
    <row r="1499" spans="1:45" ht="15" hidden="1" customHeight="1" outlineLevel="1">
      <c r="A1499" s="521"/>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21">
        <v>37</v>
      </c>
      <c r="B1500" s="424" t="s">
        <v>129</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21"/>
      <c r="B1501" s="291" t="s">
        <v>741</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94">AF1500</f>
        <v>0</v>
      </c>
      <c r="AG1501" s="407">
        <f t="shared" si="3594"/>
        <v>0</v>
      </c>
      <c r="AH1501" s="407">
        <f t="shared" si="3594"/>
        <v>0</v>
      </c>
      <c r="AI1501" s="407">
        <f t="shared" si="3594"/>
        <v>0</v>
      </c>
      <c r="AJ1501" s="407">
        <f t="shared" si="3594"/>
        <v>0</v>
      </c>
      <c r="AK1501" s="407">
        <f t="shared" si="3594"/>
        <v>0</v>
      </c>
      <c r="AL1501" s="407">
        <f t="shared" si="3594"/>
        <v>0</v>
      </c>
      <c r="AM1501" s="407">
        <f t="shared" si="3594"/>
        <v>0</v>
      </c>
      <c r="AN1501" s="407">
        <f t="shared" si="3594"/>
        <v>0</v>
      </c>
      <c r="AO1501" s="407">
        <f t="shared" si="3594"/>
        <v>0</v>
      </c>
      <c r="AP1501" s="407">
        <f t="shared" si="3594"/>
        <v>0</v>
      </c>
      <c r="AQ1501" s="407">
        <f t="shared" si="3594"/>
        <v>0</v>
      </c>
      <c r="AR1501" s="407">
        <f t="shared" si="3594"/>
        <v>0</v>
      </c>
      <c r="AS1501" s="303"/>
    </row>
    <row r="1502" spans="1:45" ht="15" hidden="1"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21">
        <v>38</v>
      </c>
      <c r="B1503" s="424" t="s">
        <v>130</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21"/>
      <c r="B1504" s="291" t="s">
        <v>741</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95">AF1503</f>
        <v>0</v>
      </c>
      <c r="AG1504" s="407">
        <f t="shared" si="3595"/>
        <v>0</v>
      </c>
      <c r="AH1504" s="407">
        <f t="shared" si="3595"/>
        <v>0</v>
      </c>
      <c r="AI1504" s="407">
        <f t="shared" si="3595"/>
        <v>0</v>
      </c>
      <c r="AJ1504" s="407">
        <f t="shared" si="3595"/>
        <v>0</v>
      </c>
      <c r="AK1504" s="407">
        <f t="shared" si="3595"/>
        <v>0</v>
      </c>
      <c r="AL1504" s="407">
        <f t="shared" si="3595"/>
        <v>0</v>
      </c>
      <c r="AM1504" s="407">
        <f t="shared" si="3595"/>
        <v>0</v>
      </c>
      <c r="AN1504" s="407">
        <f t="shared" si="3595"/>
        <v>0</v>
      </c>
      <c r="AO1504" s="407">
        <f t="shared" si="3595"/>
        <v>0</v>
      </c>
      <c r="AP1504" s="407">
        <f t="shared" si="3595"/>
        <v>0</v>
      </c>
      <c r="AQ1504" s="407">
        <f t="shared" si="3595"/>
        <v>0</v>
      </c>
      <c r="AR1504" s="407">
        <f t="shared" si="3595"/>
        <v>0</v>
      </c>
      <c r="AS1504" s="303"/>
    </row>
    <row r="1505" spans="1:45" ht="15" hidden="1"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21">
        <v>39</v>
      </c>
      <c r="B1506" s="424" t="s">
        <v>131</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21"/>
      <c r="B1507" s="291" t="s">
        <v>741</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96">AF1506</f>
        <v>0</v>
      </c>
      <c r="AG1507" s="407">
        <f t="shared" si="3596"/>
        <v>0</v>
      </c>
      <c r="AH1507" s="407">
        <f t="shared" si="3596"/>
        <v>0</v>
      </c>
      <c r="AI1507" s="407">
        <f t="shared" si="3596"/>
        <v>0</v>
      </c>
      <c r="AJ1507" s="407">
        <f t="shared" si="3596"/>
        <v>0</v>
      </c>
      <c r="AK1507" s="407">
        <f t="shared" si="3596"/>
        <v>0</v>
      </c>
      <c r="AL1507" s="407">
        <f t="shared" si="3596"/>
        <v>0</v>
      </c>
      <c r="AM1507" s="407">
        <f t="shared" si="3596"/>
        <v>0</v>
      </c>
      <c r="AN1507" s="407">
        <f t="shared" si="3596"/>
        <v>0</v>
      </c>
      <c r="AO1507" s="407">
        <f t="shared" si="3596"/>
        <v>0</v>
      </c>
      <c r="AP1507" s="407">
        <f t="shared" si="3596"/>
        <v>0</v>
      </c>
      <c r="AQ1507" s="407">
        <f t="shared" si="3596"/>
        <v>0</v>
      </c>
      <c r="AR1507" s="407">
        <f t="shared" si="3596"/>
        <v>0</v>
      </c>
      <c r="AS1507" s="303"/>
    </row>
    <row r="1508" spans="1:45" ht="15" hidden="1"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21">
        <v>40</v>
      </c>
      <c r="B1509" s="424" t="s">
        <v>132</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21"/>
      <c r="B1510" s="291" t="s">
        <v>741</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97">AF1509</f>
        <v>0</v>
      </c>
      <c r="AG1510" s="407">
        <f t="shared" si="3597"/>
        <v>0</v>
      </c>
      <c r="AH1510" s="407">
        <f t="shared" si="3597"/>
        <v>0</v>
      </c>
      <c r="AI1510" s="407">
        <f t="shared" si="3597"/>
        <v>0</v>
      </c>
      <c r="AJ1510" s="407">
        <f t="shared" si="3597"/>
        <v>0</v>
      </c>
      <c r="AK1510" s="407">
        <f t="shared" si="3597"/>
        <v>0</v>
      </c>
      <c r="AL1510" s="407">
        <f t="shared" si="3597"/>
        <v>0</v>
      </c>
      <c r="AM1510" s="407">
        <f t="shared" si="3597"/>
        <v>0</v>
      </c>
      <c r="AN1510" s="407">
        <f t="shared" si="3597"/>
        <v>0</v>
      </c>
      <c r="AO1510" s="407">
        <f t="shared" si="3597"/>
        <v>0</v>
      </c>
      <c r="AP1510" s="407">
        <f t="shared" si="3597"/>
        <v>0</v>
      </c>
      <c r="AQ1510" s="407">
        <f t="shared" si="3597"/>
        <v>0</v>
      </c>
      <c r="AR1510" s="407">
        <f t="shared" si="3597"/>
        <v>0</v>
      </c>
      <c r="AS1510" s="303"/>
    </row>
    <row r="1511" spans="1:45" ht="15" hidden="1"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hidden="1" customHeight="1" outlineLevel="1">
      <c r="A1512" s="521">
        <v>41</v>
      </c>
      <c r="B1512" s="424" t="s">
        <v>133</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741</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98">AF1512</f>
        <v>0</v>
      </c>
      <c r="AG1513" s="407">
        <f t="shared" si="3598"/>
        <v>0</v>
      </c>
      <c r="AH1513" s="407">
        <f t="shared" si="3598"/>
        <v>0</v>
      </c>
      <c r="AI1513" s="407">
        <f t="shared" si="3598"/>
        <v>0</v>
      </c>
      <c r="AJ1513" s="407">
        <f t="shared" si="3598"/>
        <v>0</v>
      </c>
      <c r="AK1513" s="407">
        <f t="shared" si="3598"/>
        <v>0</v>
      </c>
      <c r="AL1513" s="407">
        <f t="shared" si="3598"/>
        <v>0</v>
      </c>
      <c r="AM1513" s="407">
        <f t="shared" si="3598"/>
        <v>0</v>
      </c>
      <c r="AN1513" s="407">
        <f t="shared" si="3598"/>
        <v>0</v>
      </c>
      <c r="AO1513" s="407">
        <f t="shared" si="3598"/>
        <v>0</v>
      </c>
      <c r="AP1513" s="407">
        <f t="shared" si="3598"/>
        <v>0</v>
      </c>
      <c r="AQ1513" s="407">
        <f t="shared" si="3598"/>
        <v>0</v>
      </c>
      <c r="AR1513" s="407">
        <f t="shared" si="3598"/>
        <v>0</v>
      </c>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21">
        <v>42</v>
      </c>
      <c r="B1515" s="424" t="s">
        <v>134</v>
      </c>
      <c r="C1515" s="288" t="s">
        <v>25</v>
      </c>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741</v>
      </c>
      <c r="C1516" s="288" t="s">
        <v>163</v>
      </c>
      <c r="D1516" s="292"/>
      <c r="E1516" s="292"/>
      <c r="F1516" s="292"/>
      <c r="G1516" s="292"/>
      <c r="H1516" s="292"/>
      <c r="I1516" s="292"/>
      <c r="J1516" s="292"/>
      <c r="K1516" s="292"/>
      <c r="L1516" s="292"/>
      <c r="M1516" s="292"/>
      <c r="N1516" s="292"/>
      <c r="O1516" s="292"/>
      <c r="P1516" s="292"/>
      <c r="Q1516" s="464"/>
      <c r="R1516" s="292"/>
      <c r="S1516" s="292"/>
      <c r="T1516" s="292"/>
      <c r="U1516" s="292"/>
      <c r="V1516" s="292"/>
      <c r="W1516" s="292"/>
      <c r="X1516" s="292"/>
      <c r="Y1516" s="292"/>
      <c r="Z1516" s="292"/>
      <c r="AA1516" s="292"/>
      <c r="AB1516" s="292"/>
      <c r="AC1516" s="292"/>
      <c r="AD1516" s="292"/>
      <c r="AE1516" s="407">
        <f>AE1515</f>
        <v>0</v>
      </c>
      <c r="AF1516" s="407">
        <f t="shared" ref="AF1516:AR1516" si="3599">AF1515</f>
        <v>0</v>
      </c>
      <c r="AG1516" s="407">
        <f t="shared" si="3599"/>
        <v>0</v>
      </c>
      <c r="AH1516" s="407">
        <f t="shared" si="3599"/>
        <v>0</v>
      </c>
      <c r="AI1516" s="407">
        <f t="shared" si="3599"/>
        <v>0</v>
      </c>
      <c r="AJ1516" s="407">
        <f t="shared" si="3599"/>
        <v>0</v>
      </c>
      <c r="AK1516" s="407">
        <f t="shared" si="3599"/>
        <v>0</v>
      </c>
      <c r="AL1516" s="407">
        <f t="shared" si="3599"/>
        <v>0</v>
      </c>
      <c r="AM1516" s="407">
        <f t="shared" si="3599"/>
        <v>0</v>
      </c>
      <c r="AN1516" s="407">
        <f t="shared" si="3599"/>
        <v>0</v>
      </c>
      <c r="AO1516" s="407">
        <f t="shared" si="3599"/>
        <v>0</v>
      </c>
      <c r="AP1516" s="407">
        <f t="shared" si="3599"/>
        <v>0</v>
      </c>
      <c r="AQ1516" s="407">
        <f t="shared" si="3599"/>
        <v>0</v>
      </c>
      <c r="AR1516" s="407">
        <f t="shared" si="3599"/>
        <v>0</v>
      </c>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hidden="1" customHeight="1" outlineLevel="1">
      <c r="A1518" s="521">
        <v>43</v>
      </c>
      <c r="B1518" s="424" t="s">
        <v>135</v>
      </c>
      <c r="C1518" s="288" t="s">
        <v>25</v>
      </c>
      <c r="D1518" s="292"/>
      <c r="E1518" s="292"/>
      <c r="F1518" s="292"/>
      <c r="G1518" s="292"/>
      <c r="H1518" s="292"/>
      <c r="I1518" s="292"/>
      <c r="J1518" s="292"/>
      <c r="K1518" s="292"/>
      <c r="L1518" s="292"/>
      <c r="M1518" s="292"/>
      <c r="N1518" s="292"/>
      <c r="O1518" s="292"/>
      <c r="P1518" s="292"/>
      <c r="Q1518" s="292">
        <v>12</v>
      </c>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741</v>
      </c>
      <c r="C1519" s="288" t="s">
        <v>163</v>
      </c>
      <c r="D1519" s="292"/>
      <c r="E1519" s="292"/>
      <c r="F1519" s="292"/>
      <c r="G1519" s="292"/>
      <c r="H1519" s="292"/>
      <c r="I1519" s="292"/>
      <c r="J1519" s="292"/>
      <c r="K1519" s="292"/>
      <c r="L1519" s="292"/>
      <c r="M1519" s="292"/>
      <c r="N1519" s="292"/>
      <c r="O1519" s="292"/>
      <c r="P1519" s="292"/>
      <c r="Q1519" s="292">
        <f>Q1518</f>
        <v>12</v>
      </c>
      <c r="R1519" s="292"/>
      <c r="S1519" s="292"/>
      <c r="T1519" s="292"/>
      <c r="U1519" s="292"/>
      <c r="V1519" s="292"/>
      <c r="W1519" s="292"/>
      <c r="X1519" s="292"/>
      <c r="Y1519" s="292"/>
      <c r="Z1519" s="292"/>
      <c r="AA1519" s="292"/>
      <c r="AB1519" s="292"/>
      <c r="AC1519" s="292"/>
      <c r="AD1519" s="292"/>
      <c r="AE1519" s="407">
        <f>AE1518</f>
        <v>0</v>
      </c>
      <c r="AF1519" s="407">
        <f t="shared" ref="AF1519:AR1519" si="3600">AF1518</f>
        <v>0</v>
      </c>
      <c r="AG1519" s="407">
        <f t="shared" si="3600"/>
        <v>0</v>
      </c>
      <c r="AH1519" s="407">
        <f t="shared" si="3600"/>
        <v>0</v>
      </c>
      <c r="AI1519" s="407">
        <f t="shared" si="3600"/>
        <v>0</v>
      </c>
      <c r="AJ1519" s="407">
        <f t="shared" si="3600"/>
        <v>0</v>
      </c>
      <c r="AK1519" s="407">
        <f t="shared" si="3600"/>
        <v>0</v>
      </c>
      <c r="AL1519" s="407">
        <f t="shared" si="3600"/>
        <v>0</v>
      </c>
      <c r="AM1519" s="407">
        <f t="shared" si="3600"/>
        <v>0</v>
      </c>
      <c r="AN1519" s="407">
        <f t="shared" si="3600"/>
        <v>0</v>
      </c>
      <c r="AO1519" s="407">
        <f t="shared" si="3600"/>
        <v>0</v>
      </c>
      <c r="AP1519" s="407">
        <f t="shared" si="3600"/>
        <v>0</v>
      </c>
      <c r="AQ1519" s="407">
        <f t="shared" si="3600"/>
        <v>0</v>
      </c>
      <c r="AR1519" s="407">
        <f t="shared" si="3600"/>
        <v>0</v>
      </c>
      <c r="AS1519" s="303"/>
    </row>
    <row r="1520" spans="1:45" ht="15" hidden="1"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hidden="1" customHeight="1" outlineLevel="1">
      <c r="A1521" s="521">
        <v>44</v>
      </c>
      <c r="B1521" s="424" t="s">
        <v>136</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21"/>
      <c r="B1522" s="291" t="s">
        <v>741</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601">AF1521</f>
        <v>0</v>
      </c>
      <c r="AG1522" s="407">
        <f t="shared" si="3601"/>
        <v>0</v>
      </c>
      <c r="AH1522" s="407">
        <f t="shared" si="3601"/>
        <v>0</v>
      </c>
      <c r="AI1522" s="407">
        <f t="shared" si="3601"/>
        <v>0</v>
      </c>
      <c r="AJ1522" s="407">
        <f t="shared" si="3601"/>
        <v>0</v>
      </c>
      <c r="AK1522" s="407">
        <f t="shared" si="3601"/>
        <v>0</v>
      </c>
      <c r="AL1522" s="407">
        <f t="shared" si="3601"/>
        <v>0</v>
      </c>
      <c r="AM1522" s="407">
        <f t="shared" si="3601"/>
        <v>0</v>
      </c>
      <c r="AN1522" s="407">
        <f t="shared" si="3601"/>
        <v>0</v>
      </c>
      <c r="AO1522" s="407">
        <f t="shared" si="3601"/>
        <v>0</v>
      </c>
      <c r="AP1522" s="407">
        <f t="shared" si="3601"/>
        <v>0</v>
      </c>
      <c r="AQ1522" s="407">
        <f t="shared" si="3601"/>
        <v>0</v>
      </c>
      <c r="AR1522" s="407">
        <f t="shared" si="3601"/>
        <v>0</v>
      </c>
      <c r="AS1522" s="303"/>
    </row>
    <row r="1523" spans="1:45" ht="15" hidden="1"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450000000000003" hidden="1" customHeight="1" outlineLevel="1">
      <c r="A1524" s="521">
        <v>45</v>
      </c>
      <c r="B1524" s="424" t="s">
        <v>137</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21"/>
      <c r="B1525" s="291" t="s">
        <v>741</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602">AF1524</f>
        <v>0</v>
      </c>
      <c r="AG1525" s="407">
        <f t="shared" si="3602"/>
        <v>0</v>
      </c>
      <c r="AH1525" s="407">
        <f t="shared" si="3602"/>
        <v>0</v>
      </c>
      <c r="AI1525" s="407">
        <f t="shared" si="3602"/>
        <v>0</v>
      </c>
      <c r="AJ1525" s="407">
        <f t="shared" si="3602"/>
        <v>0</v>
      </c>
      <c r="AK1525" s="407">
        <f t="shared" si="3602"/>
        <v>0</v>
      </c>
      <c r="AL1525" s="407">
        <f t="shared" si="3602"/>
        <v>0</v>
      </c>
      <c r="AM1525" s="407">
        <f t="shared" si="3602"/>
        <v>0</v>
      </c>
      <c r="AN1525" s="407">
        <f t="shared" si="3602"/>
        <v>0</v>
      </c>
      <c r="AO1525" s="407">
        <f t="shared" si="3602"/>
        <v>0</v>
      </c>
      <c r="AP1525" s="407">
        <f t="shared" si="3602"/>
        <v>0</v>
      </c>
      <c r="AQ1525" s="407">
        <f t="shared" si="3602"/>
        <v>0</v>
      </c>
      <c r="AR1525" s="407">
        <f t="shared" si="3602"/>
        <v>0</v>
      </c>
      <c r="AS1525" s="303"/>
    </row>
    <row r="1526" spans="1:45" ht="15" hidden="1"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 hidden="1" customHeight="1" outlineLevel="1">
      <c r="A1527" s="521">
        <v>46</v>
      </c>
      <c r="B1527" s="424" t="s">
        <v>138</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21"/>
      <c r="B1528" s="291" t="s">
        <v>741</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603">AF1527</f>
        <v>0</v>
      </c>
      <c r="AG1528" s="407">
        <f t="shared" si="3603"/>
        <v>0</v>
      </c>
      <c r="AH1528" s="407">
        <f t="shared" si="3603"/>
        <v>0</v>
      </c>
      <c r="AI1528" s="407">
        <f t="shared" si="3603"/>
        <v>0</v>
      </c>
      <c r="AJ1528" s="407">
        <f t="shared" si="3603"/>
        <v>0</v>
      </c>
      <c r="AK1528" s="407">
        <f t="shared" si="3603"/>
        <v>0</v>
      </c>
      <c r="AL1528" s="407">
        <f t="shared" si="3603"/>
        <v>0</v>
      </c>
      <c r="AM1528" s="407">
        <f t="shared" si="3603"/>
        <v>0</v>
      </c>
      <c r="AN1528" s="407">
        <f t="shared" si="3603"/>
        <v>0</v>
      </c>
      <c r="AO1528" s="407">
        <f t="shared" si="3603"/>
        <v>0</v>
      </c>
      <c r="AP1528" s="407">
        <f t="shared" si="3603"/>
        <v>0</v>
      </c>
      <c r="AQ1528" s="407">
        <f t="shared" si="3603"/>
        <v>0</v>
      </c>
      <c r="AR1528" s="407">
        <f t="shared" si="3603"/>
        <v>0</v>
      </c>
      <c r="AS1528" s="303"/>
    </row>
    <row r="1529" spans="1:45" ht="15" hidden="1"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450000000000003" hidden="1" customHeight="1" outlineLevel="1">
      <c r="A1530" s="521">
        <v>47</v>
      </c>
      <c r="B1530" s="424" t="s">
        <v>139</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21"/>
      <c r="B1531" s="291" t="s">
        <v>741</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604">AF1530</f>
        <v>0</v>
      </c>
      <c r="AG1531" s="407">
        <f t="shared" si="3604"/>
        <v>0</v>
      </c>
      <c r="AH1531" s="407">
        <f t="shared" si="3604"/>
        <v>0</v>
      </c>
      <c r="AI1531" s="407">
        <f t="shared" si="3604"/>
        <v>0</v>
      </c>
      <c r="AJ1531" s="407">
        <f t="shared" si="3604"/>
        <v>0</v>
      </c>
      <c r="AK1531" s="407">
        <f t="shared" si="3604"/>
        <v>0</v>
      </c>
      <c r="AL1531" s="407">
        <f t="shared" si="3604"/>
        <v>0</v>
      </c>
      <c r="AM1531" s="407">
        <f t="shared" si="3604"/>
        <v>0</v>
      </c>
      <c r="AN1531" s="407">
        <f t="shared" si="3604"/>
        <v>0</v>
      </c>
      <c r="AO1531" s="407">
        <f t="shared" si="3604"/>
        <v>0</v>
      </c>
      <c r="AP1531" s="407">
        <f t="shared" si="3604"/>
        <v>0</v>
      </c>
      <c r="AQ1531" s="407">
        <f t="shared" si="3604"/>
        <v>0</v>
      </c>
      <c r="AR1531" s="407">
        <f t="shared" si="3604"/>
        <v>0</v>
      </c>
      <c r="AS1531" s="303"/>
    </row>
    <row r="1532" spans="1:45" ht="15" hidden="1"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hidden="1" customHeight="1" outlineLevel="1">
      <c r="A1533" s="521">
        <v>48</v>
      </c>
      <c r="B1533" s="424" t="s">
        <v>140</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21"/>
      <c r="B1534" s="291" t="s">
        <v>741</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605">AF1533</f>
        <v>0</v>
      </c>
      <c r="AG1534" s="407">
        <f t="shared" si="3605"/>
        <v>0</v>
      </c>
      <c r="AH1534" s="407">
        <f t="shared" si="3605"/>
        <v>0</v>
      </c>
      <c r="AI1534" s="407">
        <f t="shared" si="3605"/>
        <v>0</v>
      </c>
      <c r="AJ1534" s="407">
        <f t="shared" si="3605"/>
        <v>0</v>
      </c>
      <c r="AK1534" s="407">
        <f t="shared" si="3605"/>
        <v>0</v>
      </c>
      <c r="AL1534" s="407">
        <f t="shared" si="3605"/>
        <v>0</v>
      </c>
      <c r="AM1534" s="407">
        <f t="shared" si="3605"/>
        <v>0</v>
      </c>
      <c r="AN1534" s="407">
        <f t="shared" si="3605"/>
        <v>0</v>
      </c>
      <c r="AO1534" s="407">
        <f t="shared" si="3605"/>
        <v>0</v>
      </c>
      <c r="AP1534" s="407">
        <f t="shared" si="3605"/>
        <v>0</v>
      </c>
      <c r="AQ1534" s="407">
        <f t="shared" si="3605"/>
        <v>0</v>
      </c>
      <c r="AR1534" s="407">
        <f t="shared" si="3605"/>
        <v>0</v>
      </c>
      <c r="AS1534" s="303"/>
    </row>
    <row r="1535" spans="1:45" ht="15" hidden="1"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hidden="1" customHeight="1" outlineLevel="1">
      <c r="A1536" s="521">
        <v>49</v>
      </c>
      <c r="B1536" s="424" t="s">
        <v>141</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21"/>
      <c r="B1537" s="291" t="s">
        <v>741</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606">AF1536</f>
        <v>0</v>
      </c>
      <c r="AG1537" s="407">
        <f t="shared" si="3606"/>
        <v>0</v>
      </c>
      <c r="AH1537" s="407">
        <f t="shared" si="3606"/>
        <v>0</v>
      </c>
      <c r="AI1537" s="407">
        <f t="shared" si="3606"/>
        <v>0</v>
      </c>
      <c r="AJ1537" s="407">
        <f t="shared" si="3606"/>
        <v>0</v>
      </c>
      <c r="AK1537" s="407">
        <f t="shared" si="3606"/>
        <v>0</v>
      </c>
      <c r="AL1537" s="407">
        <f t="shared" si="3606"/>
        <v>0</v>
      </c>
      <c r="AM1537" s="407">
        <f t="shared" si="3606"/>
        <v>0</v>
      </c>
      <c r="AN1537" s="407">
        <f t="shared" si="3606"/>
        <v>0</v>
      </c>
      <c r="AO1537" s="407">
        <f t="shared" si="3606"/>
        <v>0</v>
      </c>
      <c r="AP1537" s="407">
        <f t="shared" si="3606"/>
        <v>0</v>
      </c>
      <c r="AQ1537" s="407">
        <f t="shared" si="3606"/>
        <v>0</v>
      </c>
      <c r="AR1537" s="407">
        <f t="shared" si="3606"/>
        <v>0</v>
      </c>
      <c r="AS1537" s="303"/>
    </row>
    <row r="1538" spans="1:45" ht="15" hidden="1" customHeight="1" outlineLevel="1">
      <c r="A1538" s="521"/>
      <c r="B1538" s="291"/>
      <c r="C1538" s="288"/>
      <c r="D1538" s="759"/>
      <c r="E1538" s="759"/>
      <c r="F1538" s="759"/>
      <c r="G1538" s="759"/>
      <c r="H1538" s="759"/>
      <c r="I1538" s="759"/>
      <c r="J1538" s="759"/>
      <c r="K1538" s="759"/>
      <c r="L1538" s="759"/>
      <c r="M1538" s="759"/>
      <c r="N1538" s="759"/>
      <c r="O1538" s="759"/>
      <c r="P1538" s="759"/>
      <c r="Q1538" s="759"/>
      <c r="R1538" s="759"/>
      <c r="S1538" s="759"/>
      <c r="T1538" s="759"/>
      <c r="U1538" s="759"/>
      <c r="V1538" s="759"/>
      <c r="W1538" s="759"/>
      <c r="X1538" s="759"/>
      <c r="Y1538" s="759"/>
      <c r="Z1538" s="759"/>
      <c r="AA1538" s="759"/>
      <c r="AB1538" s="759"/>
      <c r="AC1538" s="759"/>
      <c r="AD1538" s="759"/>
      <c r="AE1538" s="407"/>
      <c r="AF1538" s="407"/>
      <c r="AG1538" s="407"/>
      <c r="AH1538" s="407"/>
      <c r="AI1538" s="407"/>
      <c r="AJ1538" s="407"/>
      <c r="AK1538" s="407"/>
      <c r="AL1538" s="407"/>
      <c r="AM1538" s="407"/>
      <c r="AN1538" s="407"/>
      <c r="AO1538" s="407"/>
      <c r="AP1538" s="407"/>
      <c r="AQ1538" s="407"/>
      <c r="AR1538" s="407"/>
      <c r="AS1538" s="303"/>
    </row>
    <row r="1539" spans="1:45" ht="15.75" hidden="1" outlineLevel="1">
      <c r="A1539" s="521"/>
      <c r="B1539" s="764" t="s">
        <v>934</v>
      </c>
      <c r="AS1539" s="760"/>
    </row>
    <row r="1540" spans="1:45" hidden="1" outlineLevel="1">
      <c r="A1540" s="521">
        <v>50</v>
      </c>
      <c r="B1540" s="291"/>
      <c r="AS1540" s="760"/>
    </row>
    <row r="1541" spans="1:45" ht="15.75" hidden="1" outlineLevel="1">
      <c r="A1541" s="521"/>
      <c r="B1541" s="424" t="s">
        <v>933</v>
      </c>
      <c r="C1541" s="288" t="s">
        <v>25</v>
      </c>
      <c r="D1541" s="292"/>
      <c r="E1541" s="292"/>
      <c r="F1541" s="292"/>
      <c r="G1541" s="292"/>
      <c r="H1541" s="292"/>
      <c r="I1541" s="292"/>
      <c r="J1541" s="292"/>
      <c r="K1541" s="292"/>
      <c r="L1541" s="292"/>
      <c r="M1541" s="292"/>
      <c r="N1541" s="292"/>
      <c r="O1541" s="292"/>
      <c r="P1541" s="292"/>
      <c r="Q1541" s="292">
        <v>12</v>
      </c>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hidden="1" outlineLevel="1">
      <c r="A1542" s="521"/>
      <c r="B1542" s="291" t="s">
        <v>741</v>
      </c>
      <c r="C1542" s="288" t="s">
        <v>163</v>
      </c>
      <c r="D1542" s="292"/>
      <c r="E1542" s="292"/>
      <c r="F1542" s="292"/>
      <c r="G1542" s="292"/>
      <c r="H1542" s="292"/>
      <c r="I1542" s="292"/>
      <c r="J1542" s="292"/>
      <c r="K1542" s="292"/>
      <c r="L1542" s="292"/>
      <c r="M1542" s="292"/>
      <c r="N1542" s="292"/>
      <c r="O1542" s="292"/>
      <c r="P1542" s="292"/>
      <c r="Q1542" s="292">
        <f>Q1541</f>
        <v>12</v>
      </c>
      <c r="R1542" s="292"/>
      <c r="S1542" s="292"/>
      <c r="T1542" s="292"/>
      <c r="U1542" s="292"/>
      <c r="V1542" s="292"/>
      <c r="W1542" s="292"/>
      <c r="X1542" s="292"/>
      <c r="Y1542" s="292"/>
      <c r="Z1542" s="292"/>
      <c r="AA1542" s="292"/>
      <c r="AB1542" s="292"/>
      <c r="AC1542" s="292"/>
      <c r="AD1542" s="292"/>
      <c r="AE1542" s="407">
        <f>AE1541</f>
        <v>0</v>
      </c>
      <c r="AF1542" s="407">
        <f t="shared" ref="AF1542:AR1542" si="3607">AF1541</f>
        <v>0</v>
      </c>
      <c r="AG1542" s="407">
        <f t="shared" si="3607"/>
        <v>0</v>
      </c>
      <c r="AH1542" s="407">
        <f t="shared" si="3607"/>
        <v>0</v>
      </c>
      <c r="AI1542" s="407">
        <f t="shared" si="3607"/>
        <v>0</v>
      </c>
      <c r="AJ1542" s="407">
        <f t="shared" si="3607"/>
        <v>0</v>
      </c>
      <c r="AK1542" s="407">
        <f t="shared" si="3607"/>
        <v>0</v>
      </c>
      <c r="AL1542" s="407">
        <f t="shared" si="3607"/>
        <v>0</v>
      </c>
      <c r="AM1542" s="407">
        <f t="shared" si="3607"/>
        <v>0</v>
      </c>
      <c r="AN1542" s="407">
        <f t="shared" si="3607"/>
        <v>0</v>
      </c>
      <c r="AO1542" s="407">
        <f t="shared" si="3607"/>
        <v>0</v>
      </c>
      <c r="AP1542" s="407">
        <f t="shared" si="3607"/>
        <v>0</v>
      </c>
      <c r="AQ1542" s="407">
        <f t="shared" si="3607"/>
        <v>0</v>
      </c>
      <c r="AR1542" s="407">
        <f t="shared" si="3607"/>
        <v>0</v>
      </c>
      <c r="AS1542" s="303"/>
    </row>
    <row r="1543" spans="1:45" ht="15.75" hidden="1" customHeight="1" outlineLevel="1">
      <c r="A1543" s="521"/>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75" collapsed="1">
      <c r="B1544" s="324" t="s">
        <v>742</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row>
    <row r="1545" spans="1:45" ht="15.75">
      <c r="B1545" s="387" t="s">
        <v>743</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388">
        <f>HLOOKUP(AE1379,'2. LRAMVA Threshold'!$B$42:$Q$60,14,FALSE)</f>
        <v>0</v>
      </c>
      <c r="AF1545" s="388">
        <f>HLOOKUP(AF1379,'2. LRAMVA Threshold'!$B$42:$Q$60,14,FALSE)</f>
        <v>0</v>
      </c>
      <c r="AG1545" s="388">
        <f>HLOOKUP(AG1379,'2. LRAMVA Threshold'!$B$42:$Q$60,14,FALSE)</f>
        <v>0</v>
      </c>
      <c r="AH1545" s="388">
        <f>HLOOKUP(AH1379,'2. LRAMVA Threshold'!$B$42:$Q$60,14,FALSE)</f>
        <v>0</v>
      </c>
      <c r="AI1545" s="388">
        <f>HLOOKUP(AI1379,'2. LRAMVA Threshold'!$B$42:$Q$60,14,FALSE)</f>
        <v>0</v>
      </c>
      <c r="AJ1545" s="388">
        <f>HLOOKUP(AJ1379,'2. LRAMVA Threshold'!$B$42:$Q$60,14,FALSE)</f>
        <v>0</v>
      </c>
      <c r="AK1545" s="388">
        <f>HLOOKUP(AK1379,'2. LRAMVA Threshold'!$B$42:$Q$60,14,FALSE)</f>
        <v>0</v>
      </c>
      <c r="AL1545" s="388">
        <f>HLOOKUP(AL1379,'2. LRAMVA Threshold'!$B$42:$Q$60,14,FALSE)</f>
        <v>0</v>
      </c>
      <c r="AM1545" s="388">
        <f>HLOOKUP(AM1379,'2. LRAMVA Threshold'!$B$42:$Q$60,14,FALSE)</f>
        <v>0</v>
      </c>
      <c r="AN1545" s="388">
        <f>HLOOKUP(AN1379,'2. LRAMVA Threshold'!$B$42:$Q$60,14,FALSE)</f>
        <v>0</v>
      </c>
      <c r="AO1545" s="388">
        <f>HLOOKUP(AO1379,'2. LRAMVA Threshold'!$B$42:$Q$60,14,FALSE)</f>
        <v>0</v>
      </c>
      <c r="AP1545" s="388">
        <f>HLOOKUP(AP1379,'2. LRAMVA Threshold'!$B$42:$Q$60,14,FALSE)</f>
        <v>0</v>
      </c>
      <c r="AQ1545" s="388">
        <f>HLOOKUP(AQ1379,'2. LRAMVA Threshold'!$B$42:$Q$60,14,FALSE)</f>
        <v>0</v>
      </c>
      <c r="AR1545" s="388">
        <f>HLOOKUP(AR1379,'2. LRAMVA Threshold'!$B$42:$Q$60,14,FALSE)</f>
        <v>0</v>
      </c>
      <c r="AS1545" s="438"/>
    </row>
    <row r="1546" spans="1:4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c r="B1547" s="321" t="s">
        <v>744</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25">
        <f>HLOOKUP(AE35,'3.  Distribution Rates'!$C$122:$P$135,14,FALSE)</f>
        <v>0</v>
      </c>
      <c r="AF1547" s="825">
        <f>HLOOKUP(AF35,'3.  Distribution Rates'!$C$122:$P$135,14,FALSE)</f>
        <v>2.1100000000000001E-2</v>
      </c>
      <c r="AG1547" s="338">
        <f>HLOOKUP(AG35,'3.  Distribution Rates'!$C$122:$P$135,14,FALSE)</f>
        <v>3.4049999999999998</v>
      </c>
      <c r="AH1547" s="338">
        <f>HLOOKUP(AH35,'3.  Distribution Rates'!$C$122:$P$135,14,FALSE)</f>
        <v>6.2474999999999996</v>
      </c>
      <c r="AI1547" s="338">
        <f>HLOOKUP(AI35,'3.  Distribution Rates'!$C$122:$P$135,14,FALSE)</f>
        <v>6.2474999999999996</v>
      </c>
      <c r="AJ1547" s="338">
        <f>HLOOKUP(AJ35,'3.  Distribution Rates'!$C$122:$P$135,14,FALSE)</f>
        <v>6.2474999999999996</v>
      </c>
      <c r="AK1547" s="338">
        <f>HLOOKUP(AK35,'3.  Distribution Rates'!$C$122:$P$135,14,FALSE)</f>
        <v>6.2474999999999996</v>
      </c>
      <c r="AL1547" s="338">
        <f>HLOOKUP(AL35,'3.  Distribution Rates'!$C$122:$P$135,14,FALSE)</f>
        <v>6.2474999999999996</v>
      </c>
      <c r="AM1547" s="338">
        <f>HLOOKUP(AM35,'3.  Distribution Rates'!$C$122:$P$135,14,FALSE)</f>
        <v>6.2474999999999996</v>
      </c>
      <c r="AN1547" s="338">
        <f>HLOOKUP(AN35,'3.  Distribution Rates'!$C$122:$P$135,14,FALSE)</f>
        <v>6.2474999999999996</v>
      </c>
      <c r="AO1547" s="338">
        <f>HLOOKUP(AO35,'3.  Distribution Rates'!$C$122:$P$135,14,FALSE)</f>
        <v>6.2474999999999996</v>
      </c>
      <c r="AP1547" s="338">
        <f>HLOOKUP(AP35,'3.  Distribution Rates'!$C$122:$P$135,14,FALSE)</f>
        <v>6.2474999999999996</v>
      </c>
      <c r="AQ1547" s="338">
        <f>HLOOKUP(AQ35,'3.  Distribution Rates'!$C$122:$P$135,14,FALSE)</f>
        <v>6.2474999999999996</v>
      </c>
      <c r="AR1547" s="338">
        <f>HLOOKUP(AR35,'3.  Distribution Rates'!$C$122:$P$135,14,FALSE)</f>
        <v>6.2474999999999996</v>
      </c>
      <c r="AS1547" s="440"/>
    </row>
    <row r="1548" spans="1:45">
      <c r="B1548" s="321" t="s">
        <v>745</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374">
        <f>'4.  2011-2014 LRAM'!AM145*AE1547</f>
        <v>0</v>
      </c>
      <c r="AF1548" s="374">
        <f>'4.  2011-2014 LRAM'!AN145*AF1547</f>
        <v>0</v>
      </c>
      <c r="AG1548" s="374">
        <f>'4.  2011-2014 LRAM'!AO145*AG1547</f>
        <v>0</v>
      </c>
      <c r="AH1548" s="374">
        <f>'4.  2011-2014 LRAM'!AP145*AH1547</f>
        <v>0</v>
      </c>
      <c r="AI1548" s="374">
        <f>'4.  2011-2014 LRAM'!AQ145*AI1547</f>
        <v>0</v>
      </c>
      <c r="AJ1548" s="374">
        <f>'4.  2011-2014 LRAM'!AR145*AJ1547</f>
        <v>0</v>
      </c>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5">
        <f>SUM(AE1548:AR1548)</f>
        <v>0</v>
      </c>
    </row>
    <row r="1549" spans="1:45">
      <c r="B1549" s="321" t="s">
        <v>746</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374">
        <f>'4.  2011-2014 LRAM'!AM284*AE1547</f>
        <v>0</v>
      </c>
      <c r="AF1549" s="374">
        <f>'4.  2011-2014 LRAM'!AN284*AF1547</f>
        <v>0</v>
      </c>
      <c r="AG1549" s="374">
        <f>'4.  2011-2014 LRAM'!AO284*AG1547</f>
        <v>0</v>
      </c>
      <c r="AH1549" s="374">
        <f>'4.  2011-2014 LRAM'!AP284*AH1547</f>
        <v>0</v>
      </c>
      <c r="AI1549" s="374">
        <f>'4.  2011-2014 LRAM'!AQ284*AI1547</f>
        <v>0</v>
      </c>
      <c r="AJ1549" s="374">
        <f>'4.  2011-2014 LRAM'!AR284*AJ1547</f>
        <v>0</v>
      </c>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5">
        <f t="shared" ref="AS1549:AS1558" si="3608">SUM(AE1549:AR1549)</f>
        <v>0</v>
      </c>
    </row>
    <row r="1550" spans="1:45">
      <c r="B1550" s="321" t="s">
        <v>747</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374">
        <f>'4.  2011-2014 LRAM'!AM420*AE1547</f>
        <v>0</v>
      </c>
      <c r="AF1550" s="374">
        <f>'4.  2011-2014 LRAM'!AN420*AF1547</f>
        <v>0</v>
      </c>
      <c r="AG1550" s="374">
        <f>'4.  2011-2014 LRAM'!AO420*AG1547</f>
        <v>0</v>
      </c>
      <c r="AH1550" s="374">
        <f>'4.  2011-2014 LRAM'!AP420*AH1547</f>
        <v>0</v>
      </c>
      <c r="AI1550" s="374">
        <f>'4.  2011-2014 LRAM'!AQ420*AI1547</f>
        <v>0</v>
      </c>
      <c r="AJ1550" s="374">
        <f>'4.  2011-2014 LRAM'!AR420*AJ1547</f>
        <v>0</v>
      </c>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5">
        <f>SUM(AE1550:AR1550)</f>
        <v>0</v>
      </c>
    </row>
    <row r="1551" spans="1:45">
      <c r="B1551" s="321" t="s">
        <v>748</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LRAM'!AM557*AE1547</f>
        <v>0</v>
      </c>
      <c r="AF1551" s="374">
        <f>'4.  2011-2014 LRAM'!AN557*AF1547</f>
        <v>0</v>
      </c>
      <c r="AG1551" s="374">
        <f>'4.  2011-2014 LRAM'!AO557*AG1547</f>
        <v>0</v>
      </c>
      <c r="AH1551" s="374">
        <f>'4.  2011-2014 LRAM'!AP557*AH1547</f>
        <v>0</v>
      </c>
      <c r="AI1551" s="374">
        <f>'4.  2011-2014 LRAM'!AQ557*AI1547</f>
        <v>0</v>
      </c>
      <c r="AJ1551" s="374">
        <f>'4.  2011-2014 LRAM'!AR557*AJ1547</f>
        <v>0</v>
      </c>
      <c r="AK1551" s="374">
        <f>'4.  2011-2014 LRAM'!AS557*AK1547</f>
        <v>0</v>
      </c>
      <c r="AL1551" s="374">
        <f>'4.  2011-2014 LRAM'!AT557*AL1547</f>
        <v>0</v>
      </c>
      <c r="AM1551" s="374">
        <f>'4.  2011-2014 LRAM'!AU557*AM1547</f>
        <v>0</v>
      </c>
      <c r="AN1551" s="374">
        <f>'4.  2011-2014 LRAM'!AV557*AN1547</f>
        <v>0</v>
      </c>
      <c r="AO1551" s="374">
        <f>'4.  2011-2014 LRAM'!AW557*AO1547</f>
        <v>0</v>
      </c>
      <c r="AP1551" s="374">
        <f>'4.  2011-2014 LRAM'!AX557*AP1547</f>
        <v>0</v>
      </c>
      <c r="AQ1551" s="374">
        <f>'4.  2011-2014 LRAM'!AY557*AQ1547</f>
        <v>0</v>
      </c>
      <c r="AR1551" s="374">
        <f>'4.  2011-2014 LRAM'!AZ557*AR1547</f>
        <v>0</v>
      </c>
      <c r="AS1551" s="615">
        <f>SUM(AE1551:AR1551)</f>
        <v>0</v>
      </c>
    </row>
    <row r="1552" spans="1:45">
      <c r="B1552" s="321" t="s">
        <v>749</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AE214*AE1547</f>
        <v>0</v>
      </c>
      <c r="AF1552" s="374">
        <f t="shared" ref="AF1552:AR1552" si="3609">AF214*AF1547</f>
        <v>0</v>
      </c>
      <c r="AG1552" s="374">
        <f t="shared" si="3609"/>
        <v>0</v>
      </c>
      <c r="AH1552" s="374">
        <f t="shared" si="3609"/>
        <v>0</v>
      </c>
      <c r="AI1552" s="374">
        <f t="shared" si="3609"/>
        <v>0</v>
      </c>
      <c r="AJ1552" s="374">
        <f t="shared" si="3609"/>
        <v>0</v>
      </c>
      <c r="AK1552" s="374">
        <f t="shared" si="3609"/>
        <v>0</v>
      </c>
      <c r="AL1552" s="374">
        <f t="shared" si="3609"/>
        <v>0</v>
      </c>
      <c r="AM1552" s="374">
        <f t="shared" si="3609"/>
        <v>0</v>
      </c>
      <c r="AN1552" s="374">
        <f t="shared" si="3609"/>
        <v>0</v>
      </c>
      <c r="AO1552" s="374">
        <f t="shared" si="3609"/>
        <v>0</v>
      </c>
      <c r="AP1552" s="374">
        <f t="shared" si="3609"/>
        <v>0</v>
      </c>
      <c r="AQ1552" s="374">
        <f t="shared" si="3609"/>
        <v>0</v>
      </c>
      <c r="AR1552" s="374">
        <f t="shared" si="3609"/>
        <v>0</v>
      </c>
      <c r="AS1552" s="615">
        <f t="shared" ref="AS1552" si="3610">SUM(AE1552:AR1552)</f>
        <v>0</v>
      </c>
    </row>
    <row r="1553" spans="2:45">
      <c r="B1553" s="321" t="s">
        <v>750</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AE404*AE1547</f>
        <v>0</v>
      </c>
      <c r="AF1553" s="374">
        <f t="shared" ref="AF1553:AR1553" si="3611">AF404*AF1547</f>
        <v>0</v>
      </c>
      <c r="AG1553" s="374">
        <f t="shared" si="3611"/>
        <v>0</v>
      </c>
      <c r="AH1553" s="374">
        <f t="shared" si="3611"/>
        <v>0</v>
      </c>
      <c r="AI1553" s="374">
        <f t="shared" si="3611"/>
        <v>0</v>
      </c>
      <c r="AJ1553" s="374">
        <f t="shared" si="3611"/>
        <v>0</v>
      </c>
      <c r="AK1553" s="374">
        <f t="shared" si="3611"/>
        <v>0</v>
      </c>
      <c r="AL1553" s="374">
        <f t="shared" si="3611"/>
        <v>0</v>
      </c>
      <c r="AM1553" s="374">
        <f t="shared" si="3611"/>
        <v>0</v>
      </c>
      <c r="AN1553" s="374">
        <f t="shared" si="3611"/>
        <v>0</v>
      </c>
      <c r="AO1553" s="374">
        <f t="shared" si="3611"/>
        <v>0</v>
      </c>
      <c r="AP1553" s="374">
        <f t="shared" si="3611"/>
        <v>0</v>
      </c>
      <c r="AQ1553" s="374">
        <f t="shared" si="3611"/>
        <v>0</v>
      </c>
      <c r="AR1553" s="374">
        <f t="shared" si="3611"/>
        <v>0</v>
      </c>
      <c r="AS1553" s="615">
        <f t="shared" si="3608"/>
        <v>0</v>
      </c>
    </row>
    <row r="1554" spans="2:45">
      <c r="B1554" s="321" t="s">
        <v>751</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f t="shared" ref="AF1554:AR1554" si="3612">AF594*AF1547</f>
        <v>0</v>
      </c>
      <c r="AG1554" s="374">
        <f t="shared" si="3612"/>
        <v>0</v>
      </c>
      <c r="AH1554" s="374">
        <f t="shared" si="3612"/>
        <v>0</v>
      </c>
      <c r="AI1554" s="374">
        <f t="shared" si="3612"/>
        <v>0</v>
      </c>
      <c r="AJ1554" s="374">
        <f t="shared" si="3612"/>
        <v>0</v>
      </c>
      <c r="AK1554" s="374">
        <f t="shared" si="3612"/>
        <v>0</v>
      </c>
      <c r="AL1554" s="374">
        <f t="shared" si="3612"/>
        <v>0</v>
      </c>
      <c r="AM1554" s="374">
        <f t="shared" si="3612"/>
        <v>0</v>
      </c>
      <c r="AN1554" s="374">
        <f t="shared" si="3612"/>
        <v>0</v>
      </c>
      <c r="AO1554" s="374">
        <f t="shared" si="3612"/>
        <v>0</v>
      </c>
      <c r="AP1554" s="374">
        <f t="shared" si="3612"/>
        <v>0</v>
      </c>
      <c r="AQ1554" s="374">
        <f t="shared" si="3612"/>
        <v>0</v>
      </c>
      <c r="AR1554" s="374">
        <f t="shared" si="3612"/>
        <v>0</v>
      </c>
      <c r="AS1554" s="615">
        <f t="shared" si="3608"/>
        <v>0</v>
      </c>
    </row>
    <row r="1555" spans="2:45">
      <c r="B1555" s="321" t="s">
        <v>752</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f t="shared" ref="AF1555:AR1555" si="3613">AF784*AF1547</f>
        <v>0</v>
      </c>
      <c r="AG1555" s="374">
        <f t="shared" si="3613"/>
        <v>0</v>
      </c>
      <c r="AH1555" s="374">
        <f t="shared" si="3613"/>
        <v>0</v>
      </c>
      <c r="AI1555" s="374">
        <f t="shared" si="3613"/>
        <v>0</v>
      </c>
      <c r="AJ1555" s="374">
        <f t="shared" si="3613"/>
        <v>0</v>
      </c>
      <c r="AK1555" s="374">
        <f t="shared" si="3613"/>
        <v>0</v>
      </c>
      <c r="AL1555" s="374">
        <f t="shared" si="3613"/>
        <v>0</v>
      </c>
      <c r="AM1555" s="374">
        <f t="shared" si="3613"/>
        <v>0</v>
      </c>
      <c r="AN1555" s="374">
        <f t="shared" si="3613"/>
        <v>0</v>
      </c>
      <c r="AO1555" s="374">
        <f t="shared" si="3613"/>
        <v>0</v>
      </c>
      <c r="AP1555" s="374">
        <f t="shared" si="3613"/>
        <v>0</v>
      </c>
      <c r="AQ1555" s="374">
        <f t="shared" si="3613"/>
        <v>0</v>
      </c>
      <c r="AR1555" s="374">
        <f t="shared" si="3613"/>
        <v>0</v>
      </c>
      <c r="AS1555" s="615">
        <f>SUM(AE1555:AR1555)</f>
        <v>0</v>
      </c>
    </row>
    <row r="1556" spans="2:45">
      <c r="B1556" s="321" t="s">
        <v>753</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f t="shared" ref="AF1556:AR1556" si="3614">AF979*AF1547</f>
        <v>0</v>
      </c>
      <c r="AG1556" s="374">
        <f t="shared" si="3614"/>
        <v>0</v>
      </c>
      <c r="AH1556" s="374">
        <f t="shared" si="3614"/>
        <v>0</v>
      </c>
      <c r="AI1556" s="374">
        <f t="shared" si="3614"/>
        <v>0</v>
      </c>
      <c r="AJ1556" s="374">
        <f t="shared" si="3614"/>
        <v>0</v>
      </c>
      <c r="AK1556" s="374">
        <f t="shared" si="3614"/>
        <v>0</v>
      </c>
      <c r="AL1556" s="374">
        <f t="shared" si="3614"/>
        <v>0</v>
      </c>
      <c r="AM1556" s="374">
        <f t="shared" si="3614"/>
        <v>0</v>
      </c>
      <c r="AN1556" s="374">
        <f t="shared" si="3614"/>
        <v>0</v>
      </c>
      <c r="AO1556" s="374">
        <f t="shared" si="3614"/>
        <v>0</v>
      </c>
      <c r="AP1556" s="374">
        <f t="shared" si="3614"/>
        <v>0</v>
      </c>
      <c r="AQ1556" s="374">
        <f t="shared" si="3614"/>
        <v>0</v>
      </c>
      <c r="AR1556" s="374">
        <f t="shared" si="3614"/>
        <v>0</v>
      </c>
      <c r="AS1556" s="615">
        <f t="shared" si="3608"/>
        <v>0</v>
      </c>
    </row>
    <row r="1557" spans="2:45">
      <c r="B1557" s="321" t="s">
        <v>758</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0</v>
      </c>
      <c r="AG1557" s="374">
        <f>AG1174*AG1547</f>
        <v>0</v>
      </c>
      <c r="AH1557" s="374">
        <f>AH1174*AH1547</f>
        <v>0</v>
      </c>
      <c r="AI1557" s="374">
        <f t="shared" ref="AI1557:AR1557" si="3615">AI1174*AI1548</f>
        <v>0</v>
      </c>
      <c r="AJ1557" s="374">
        <f t="shared" si="3615"/>
        <v>0</v>
      </c>
      <c r="AK1557" s="374">
        <f t="shared" si="3615"/>
        <v>0</v>
      </c>
      <c r="AL1557" s="374">
        <f t="shared" si="3615"/>
        <v>0</v>
      </c>
      <c r="AM1557" s="374">
        <f t="shared" si="3615"/>
        <v>0</v>
      </c>
      <c r="AN1557" s="374">
        <f t="shared" si="3615"/>
        <v>0</v>
      </c>
      <c r="AO1557" s="374">
        <f t="shared" si="3615"/>
        <v>0</v>
      </c>
      <c r="AP1557" s="374">
        <f t="shared" si="3615"/>
        <v>0</v>
      </c>
      <c r="AQ1557" s="374">
        <f t="shared" si="3615"/>
        <v>0</v>
      </c>
      <c r="AR1557" s="374">
        <f t="shared" si="3615"/>
        <v>0</v>
      </c>
      <c r="AS1557" s="615">
        <f t="shared" si="3608"/>
        <v>0</v>
      </c>
    </row>
    <row r="1558" spans="2:45">
      <c r="B1558" s="321" t="s">
        <v>759</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 t="shared" ref="AF1558:AR1558" si="3616">AF1547*AF1369</f>
        <v>0</v>
      </c>
      <c r="AG1558" s="374">
        <f t="shared" si="3616"/>
        <v>0</v>
      </c>
      <c r="AH1558" s="374">
        <f t="shared" si="3616"/>
        <v>0</v>
      </c>
      <c r="AI1558" s="374">
        <f t="shared" si="3616"/>
        <v>0</v>
      </c>
      <c r="AJ1558" s="374">
        <f t="shared" si="3616"/>
        <v>0</v>
      </c>
      <c r="AK1558" s="374">
        <f t="shared" si="3616"/>
        <v>0</v>
      </c>
      <c r="AL1558" s="374">
        <f t="shared" si="3616"/>
        <v>0</v>
      </c>
      <c r="AM1558" s="374">
        <f t="shared" si="3616"/>
        <v>0</v>
      </c>
      <c r="AN1558" s="374">
        <f t="shared" si="3616"/>
        <v>0</v>
      </c>
      <c r="AO1558" s="374">
        <f t="shared" si="3616"/>
        <v>0</v>
      </c>
      <c r="AP1558" s="374">
        <f t="shared" si="3616"/>
        <v>0</v>
      </c>
      <c r="AQ1558" s="374">
        <f t="shared" si="3616"/>
        <v>0</v>
      </c>
      <c r="AR1558" s="374">
        <f t="shared" si="3616"/>
        <v>0</v>
      </c>
      <c r="AS1558" s="615">
        <f t="shared" si="3608"/>
        <v>0</v>
      </c>
    </row>
    <row r="1559" spans="2:45">
      <c r="B1559" s="321" t="s">
        <v>754</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617">AF1544*AF1547</f>
        <v>0</v>
      </c>
      <c r="AG1559" s="374">
        <f t="shared" si="3617"/>
        <v>0</v>
      </c>
      <c r="AH1559" s="374">
        <f t="shared" si="3617"/>
        <v>0</v>
      </c>
      <c r="AI1559" s="374">
        <f t="shared" si="3617"/>
        <v>0</v>
      </c>
      <c r="AJ1559" s="374">
        <f t="shared" si="3617"/>
        <v>0</v>
      </c>
      <c r="AK1559" s="374">
        <f t="shared" si="3617"/>
        <v>0</v>
      </c>
      <c r="AL1559" s="374">
        <f t="shared" si="3617"/>
        <v>0</v>
      </c>
      <c r="AM1559" s="374">
        <f t="shared" si="3617"/>
        <v>0</v>
      </c>
      <c r="AN1559" s="374">
        <f t="shared" si="3617"/>
        <v>0</v>
      </c>
      <c r="AO1559" s="374">
        <f t="shared" si="3617"/>
        <v>0</v>
      </c>
      <c r="AP1559" s="374">
        <f t="shared" si="3617"/>
        <v>0</v>
      </c>
      <c r="AQ1559" s="374">
        <f t="shared" si="3617"/>
        <v>0</v>
      </c>
      <c r="AR1559" s="374">
        <f t="shared" si="3617"/>
        <v>0</v>
      </c>
      <c r="AS1559" s="615">
        <f>SUM(AE1559:AR1559)</f>
        <v>0</v>
      </c>
    </row>
    <row r="1560" spans="2:45" ht="15.75">
      <c r="B1560" s="346" t="s">
        <v>755</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618">SUM(AF1548:AF1559)</f>
        <v>0</v>
      </c>
      <c r="AG1560" s="343">
        <f t="shared" si="3618"/>
        <v>0</v>
      </c>
      <c r="AH1560" s="343">
        <f t="shared" si="3618"/>
        <v>0</v>
      </c>
      <c r="AI1560" s="343">
        <f t="shared" si="3618"/>
        <v>0</v>
      </c>
      <c r="AJ1560" s="343">
        <f t="shared" si="3618"/>
        <v>0</v>
      </c>
      <c r="AK1560" s="343">
        <f t="shared" si="3618"/>
        <v>0</v>
      </c>
      <c r="AL1560" s="343">
        <f t="shared" si="3618"/>
        <v>0</v>
      </c>
      <c r="AM1560" s="343">
        <f t="shared" si="3618"/>
        <v>0</v>
      </c>
      <c r="AN1560" s="343">
        <f t="shared" si="3618"/>
        <v>0</v>
      </c>
      <c r="AO1560" s="343">
        <f t="shared" si="3618"/>
        <v>0</v>
      </c>
      <c r="AP1560" s="343">
        <f t="shared" si="3618"/>
        <v>0</v>
      </c>
      <c r="AQ1560" s="343">
        <f t="shared" si="3618"/>
        <v>0</v>
      </c>
      <c r="AR1560" s="343">
        <f t="shared" si="3618"/>
        <v>0</v>
      </c>
      <c r="AS1560" s="786">
        <f>SUM(AS1548:AS1559)</f>
        <v>0</v>
      </c>
    </row>
    <row r="1561" spans="2:45" ht="15.75">
      <c r="B1561" s="346" t="s">
        <v>756</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 t="shared" ref="AF1561:AR1561" si="3619">AF1545*AF1547</f>
        <v>0</v>
      </c>
      <c r="AG1561" s="344">
        <f t="shared" si="3619"/>
        <v>0</v>
      </c>
      <c r="AH1561" s="344">
        <f t="shared" si="3619"/>
        <v>0</v>
      </c>
      <c r="AI1561" s="344">
        <f t="shared" si="3619"/>
        <v>0</v>
      </c>
      <c r="AJ1561" s="344">
        <f t="shared" si="3619"/>
        <v>0</v>
      </c>
      <c r="AK1561" s="344">
        <f t="shared" si="3619"/>
        <v>0</v>
      </c>
      <c r="AL1561" s="344">
        <f t="shared" si="3619"/>
        <v>0</v>
      </c>
      <c r="AM1561" s="344">
        <f t="shared" si="3619"/>
        <v>0</v>
      </c>
      <c r="AN1561" s="344">
        <f t="shared" si="3619"/>
        <v>0</v>
      </c>
      <c r="AO1561" s="344">
        <f t="shared" si="3619"/>
        <v>0</v>
      </c>
      <c r="AP1561" s="344">
        <f t="shared" si="3619"/>
        <v>0</v>
      </c>
      <c r="AQ1561" s="344">
        <f t="shared" si="3619"/>
        <v>0</v>
      </c>
      <c r="AR1561" s="344">
        <f t="shared" si="3619"/>
        <v>0</v>
      </c>
      <c r="AS1561" s="787">
        <f>SUM(AE1561:AR1561)</f>
        <v>0</v>
      </c>
    </row>
    <row r="1562" spans="2:45" ht="15.75">
      <c r="B1562" s="346" t="s">
        <v>757</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0</v>
      </c>
    </row>
    <row r="1563" spans="2:45" ht="15.7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c r="B1564" s="321" t="s">
        <v>889</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71">
        <f>SUMPRODUCT($E$1382:$E$1542,AE1382:AE1542)</f>
        <v>0</v>
      </c>
      <c r="AF1564" s="771">
        <f>SUMPRODUCT($E$1382:$E$1542,AF1382:AF1542)</f>
        <v>0</v>
      </c>
      <c r="AG1564" s="771">
        <f>IF(AG1380="kw",SUMPRODUCT($Q$1382:$Q$1542,$S$1382:$S$1542,AG1382:AG1542),SUMPRODUCT($E$1382:$E$1542,AG1382:AG1542))</f>
        <v>0</v>
      </c>
      <c r="AH1564" s="771">
        <f t="shared" ref="AH1564:AR1564" si="3620">IF(AH1380="kw",SUMPRODUCT($Q$1382:$Q$1542,$S$1382:$S$1542,AH1382:AH1542),SUMPRODUCT($E$1382:$E$1542,AH1382:AH1542))</f>
        <v>0</v>
      </c>
      <c r="AI1564" s="771">
        <f t="shared" si="3620"/>
        <v>0</v>
      </c>
      <c r="AJ1564" s="771">
        <f t="shared" si="3620"/>
        <v>0</v>
      </c>
      <c r="AK1564" s="771">
        <f t="shared" si="3620"/>
        <v>0</v>
      </c>
      <c r="AL1564" s="771">
        <f t="shared" si="3620"/>
        <v>0</v>
      </c>
      <c r="AM1564" s="771">
        <f t="shared" si="3620"/>
        <v>0</v>
      </c>
      <c r="AN1564" s="771">
        <f t="shared" si="3620"/>
        <v>0</v>
      </c>
      <c r="AO1564" s="771">
        <f t="shared" si="3620"/>
        <v>0</v>
      </c>
      <c r="AP1564" s="771">
        <f t="shared" si="3620"/>
        <v>0</v>
      </c>
      <c r="AQ1564" s="771">
        <f t="shared" si="3620"/>
        <v>0</v>
      </c>
      <c r="AR1564" s="771">
        <f t="shared" si="3620"/>
        <v>0</v>
      </c>
      <c r="AS1564" s="334"/>
    </row>
    <row r="1565" spans="2:45">
      <c r="B1565" s="321" t="s">
        <v>890</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71">
        <f>SUMPRODUCT($F$1382:$F$1542,AE1382:AE1542)</f>
        <v>0</v>
      </c>
      <c r="AF1565" s="771">
        <f>SUMPRODUCT($F$1382:$F$1542,AF1382:AF1542)</f>
        <v>0</v>
      </c>
      <c r="AG1565" s="771">
        <f>IF(AG1380="kw",SUMPRODUCT($Q$1382:$Q$1542,$T$1382:$T$1542,AG1382:AG1542),SUMPRODUCT($F$1382:$F$1542,AG1382:AG1542))</f>
        <v>0</v>
      </c>
      <c r="AH1565" s="771">
        <f t="shared" ref="AH1565:AR1565" si="3621">IF(AH1380="kw",SUMPRODUCT($Q$1382:$Q$1542,$T$1382:$T$1542,AH1382:AH1542),SUMPRODUCT($F$1382:$F$1542,AH1382:AH1542))</f>
        <v>0</v>
      </c>
      <c r="AI1565" s="771">
        <f t="shared" si="3621"/>
        <v>0</v>
      </c>
      <c r="AJ1565" s="771">
        <f t="shared" si="3621"/>
        <v>0</v>
      </c>
      <c r="AK1565" s="771">
        <f t="shared" si="3621"/>
        <v>0</v>
      </c>
      <c r="AL1565" s="771">
        <f t="shared" si="3621"/>
        <v>0</v>
      </c>
      <c r="AM1565" s="771">
        <f t="shared" si="3621"/>
        <v>0</v>
      </c>
      <c r="AN1565" s="771">
        <f t="shared" si="3621"/>
        <v>0</v>
      </c>
      <c r="AO1565" s="771">
        <f t="shared" si="3621"/>
        <v>0</v>
      </c>
      <c r="AP1565" s="771">
        <f t="shared" si="3621"/>
        <v>0</v>
      </c>
      <c r="AQ1565" s="771">
        <f t="shared" si="3621"/>
        <v>0</v>
      </c>
      <c r="AR1565" s="771">
        <f t="shared" si="3621"/>
        <v>0</v>
      </c>
      <c r="AS1565" s="334"/>
    </row>
    <row r="1566" spans="2:45">
      <c r="B1566" s="321" t="s">
        <v>891</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71">
        <f>SUMPRODUCT($G$1382:$G$1542,AE1382:AE1542)</f>
        <v>0</v>
      </c>
      <c r="AF1566" s="771">
        <f>SUMPRODUCT($G$1382:$G$1542,AF1382:AF1542)</f>
        <v>0</v>
      </c>
      <c r="AG1566" s="771">
        <f>IF(AG1380="kw",SUMPRODUCT($Q$1382:$Q$1542,$U$1382:$U$1542,AG1382:AG1542),SUMPRODUCT($G$1382:$G$1542,AG1382:AG1542))</f>
        <v>0</v>
      </c>
      <c r="AH1566" s="771">
        <f t="shared" ref="AH1566:AR1566" si="3622">IF(AH1380="kw",SUMPRODUCT($Q$1382:$Q$1542,$U$1382:$U$1542,AH1382:AH1542),SUMPRODUCT($G$1382:$G$1542,AH1382:AH1542))</f>
        <v>0</v>
      </c>
      <c r="AI1566" s="771">
        <f t="shared" si="3622"/>
        <v>0</v>
      </c>
      <c r="AJ1566" s="771">
        <f t="shared" si="3622"/>
        <v>0</v>
      </c>
      <c r="AK1566" s="771">
        <f t="shared" si="3622"/>
        <v>0</v>
      </c>
      <c r="AL1566" s="771">
        <f t="shared" si="3622"/>
        <v>0</v>
      </c>
      <c r="AM1566" s="771">
        <f t="shared" si="3622"/>
        <v>0</v>
      </c>
      <c r="AN1566" s="771">
        <f t="shared" si="3622"/>
        <v>0</v>
      </c>
      <c r="AO1566" s="771">
        <f t="shared" si="3622"/>
        <v>0</v>
      </c>
      <c r="AP1566" s="771">
        <f t="shared" si="3622"/>
        <v>0</v>
      </c>
      <c r="AQ1566" s="771">
        <f t="shared" si="3622"/>
        <v>0</v>
      </c>
      <c r="AR1566" s="771">
        <f t="shared" si="3622"/>
        <v>0</v>
      </c>
      <c r="AS1566" s="334"/>
    </row>
    <row r="1567" spans="2:45">
      <c r="B1567" s="321" t="s">
        <v>892</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71">
        <f>SUMPRODUCT($H$1382:$H$1542,AE1382:AE1542)</f>
        <v>0</v>
      </c>
      <c r="AF1567" s="771">
        <f>SUMPRODUCT($H$1382:$H$1542,AF1382:AF1542)</f>
        <v>0</v>
      </c>
      <c r="AG1567" s="771">
        <f>IF(AG1380="kw",SUMPRODUCT($Q$1382:$Q$1542,$V$1382:$V$1542,AG1382:AG1542),SUMPRODUCT($H$1382:$H$1542,AG1382:AG1542))</f>
        <v>0</v>
      </c>
      <c r="AH1567" s="771">
        <f t="shared" ref="AH1567:AR1567" si="3623">IF(AH1380="kw",SUMPRODUCT($Q$1382:$Q$1542,$V$1382:$V$1542,AH1382:AH1542),SUMPRODUCT($H$1382:$H$1542,AH1382:AH1542))</f>
        <v>0</v>
      </c>
      <c r="AI1567" s="771">
        <f t="shared" si="3623"/>
        <v>0</v>
      </c>
      <c r="AJ1567" s="771">
        <f t="shared" si="3623"/>
        <v>0</v>
      </c>
      <c r="AK1567" s="771">
        <f t="shared" si="3623"/>
        <v>0</v>
      </c>
      <c r="AL1567" s="771">
        <f t="shared" si="3623"/>
        <v>0</v>
      </c>
      <c r="AM1567" s="771">
        <f t="shared" si="3623"/>
        <v>0</v>
      </c>
      <c r="AN1567" s="771">
        <f t="shared" si="3623"/>
        <v>0</v>
      </c>
      <c r="AO1567" s="771">
        <f t="shared" si="3623"/>
        <v>0</v>
      </c>
      <c r="AP1567" s="771">
        <f t="shared" si="3623"/>
        <v>0</v>
      </c>
      <c r="AQ1567" s="771">
        <f t="shared" si="3623"/>
        <v>0</v>
      </c>
      <c r="AR1567" s="771">
        <f t="shared" si="3623"/>
        <v>0</v>
      </c>
      <c r="AS1567" s="334"/>
    </row>
    <row r="1568" spans="2:45">
      <c r="B1568" s="377" t="s">
        <v>893</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72">
        <f>SUMPRODUCT($I$1382:$I$1542,AE1382:AE1542)</f>
        <v>0</v>
      </c>
      <c r="AF1568" s="772">
        <f>SUMPRODUCT($I$1382:$I$1542,AF1382:AF1542)</f>
        <v>0</v>
      </c>
      <c r="AG1568" s="772">
        <f>IF(AG1380="kw",SUMPRODUCT($Q$1382:$Q$1542,$W$1382:$W$1542,AG1382:AG1542),SUMPRODUCT($I$1382:$I$1542,AG1382:AG1542))</f>
        <v>0</v>
      </c>
      <c r="AH1568" s="772">
        <f t="shared" ref="AH1568:AR1568" si="3624">IF(AH1380="kw",SUMPRODUCT($Q$1382:$Q$1542,$W$1382:$W$1542,AH1382:AH1542),SUMPRODUCT($I$1382:$I$1542,AH1382:AH1542))</f>
        <v>0</v>
      </c>
      <c r="AI1568" s="772">
        <f t="shared" si="3624"/>
        <v>0</v>
      </c>
      <c r="AJ1568" s="772">
        <f t="shared" si="3624"/>
        <v>0</v>
      </c>
      <c r="AK1568" s="772">
        <f t="shared" si="3624"/>
        <v>0</v>
      </c>
      <c r="AL1568" s="772">
        <f t="shared" si="3624"/>
        <v>0</v>
      </c>
      <c r="AM1568" s="772">
        <f t="shared" si="3624"/>
        <v>0</v>
      </c>
      <c r="AN1568" s="772">
        <f t="shared" si="3624"/>
        <v>0</v>
      </c>
      <c r="AO1568" s="772">
        <f t="shared" si="3624"/>
        <v>0</v>
      </c>
      <c r="AP1568" s="772">
        <f t="shared" si="3624"/>
        <v>0</v>
      </c>
      <c r="AQ1568" s="772">
        <f t="shared" si="3624"/>
        <v>0</v>
      </c>
      <c r="AR1568" s="772">
        <f t="shared" si="3624"/>
        <v>0</v>
      </c>
      <c r="AS1568" s="382"/>
    </row>
    <row r="1569" spans="2:45" ht="19.5" customHeight="1">
      <c r="B1569" s="364" t="s">
        <v>578</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61"/>
      <c r="C1570" s="762"/>
      <c r="D1570" s="743"/>
      <c r="E1570" s="743"/>
      <c r="F1570" s="743"/>
      <c r="G1570" s="743"/>
      <c r="H1570" s="743"/>
      <c r="I1570" s="743"/>
      <c r="J1570" s="743"/>
      <c r="K1570" s="743"/>
      <c r="L1570" s="743"/>
      <c r="M1570" s="743"/>
      <c r="N1570" s="743"/>
      <c r="O1570" s="743"/>
      <c r="P1570" s="743"/>
      <c r="Q1570" s="743"/>
      <c r="R1570" s="743"/>
      <c r="S1570" s="743"/>
      <c r="T1570" s="743"/>
      <c r="U1570" s="743"/>
      <c r="V1570" s="301"/>
      <c r="W1570" s="763"/>
      <c r="X1570" s="743"/>
      <c r="Y1570" s="743"/>
      <c r="Z1570" s="743"/>
      <c r="AA1570" s="743"/>
      <c r="AB1570" s="743"/>
      <c r="AC1570" s="743"/>
      <c r="AD1570" s="743"/>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89" t="s">
        <v>946</v>
      </c>
      <c r="C1571" s="790"/>
      <c r="D1571" s="791"/>
      <c r="E1571" s="791"/>
      <c r="F1571" s="791"/>
      <c r="G1571" s="791"/>
      <c r="H1571" s="791"/>
      <c r="I1571" s="791"/>
      <c r="J1571" s="791"/>
      <c r="K1571" s="791"/>
      <c r="L1571" s="791"/>
      <c r="M1571" s="791"/>
      <c r="N1571" s="791"/>
      <c r="O1571" s="791"/>
      <c r="P1571" s="791"/>
      <c r="Q1571" s="791"/>
      <c r="R1571" s="791"/>
      <c r="S1571" s="791"/>
      <c r="T1571" s="791"/>
      <c r="U1571" s="791"/>
      <c r="V1571" s="792"/>
      <c r="W1571" s="793"/>
      <c r="X1571" s="791"/>
      <c r="Y1571" s="791"/>
      <c r="Z1571" s="791"/>
      <c r="AA1571" s="791"/>
      <c r="AB1571" s="791"/>
      <c r="AC1571" s="791"/>
      <c r="AD1571" s="791"/>
      <c r="AE1571" s="794"/>
      <c r="AF1571" s="794"/>
      <c r="AG1571" s="794"/>
      <c r="AH1571" s="794"/>
      <c r="AI1571" s="794"/>
      <c r="AJ1571" s="794"/>
      <c r="AK1571" s="794"/>
      <c r="AL1571" s="794"/>
      <c r="AM1571" s="794"/>
      <c r="AN1571" s="794"/>
      <c r="AO1571" s="794"/>
      <c r="AP1571" s="794"/>
      <c r="AQ1571" s="794"/>
      <c r="AR1571" s="794"/>
      <c r="AS1571" s="795"/>
    </row>
    <row r="1572" spans="2:45" ht="296.45" customHeight="1">
      <c r="B1572" s="814" t="s">
        <v>502</v>
      </c>
      <c r="C1572" s="931" t="s">
        <v>955</v>
      </c>
      <c r="D1572" s="932"/>
      <c r="E1572" s="932"/>
      <c r="F1572" s="932"/>
      <c r="G1572" s="932"/>
      <c r="H1572" s="932"/>
      <c r="I1572" s="932"/>
      <c r="J1572" s="932"/>
      <c r="K1572" s="932"/>
      <c r="L1572" s="932"/>
      <c r="M1572" s="932"/>
      <c r="N1572" s="932"/>
      <c r="O1572" s="932"/>
      <c r="P1572" s="932"/>
      <c r="Q1572" s="932"/>
      <c r="R1572" s="932"/>
      <c r="S1572" s="932"/>
      <c r="T1572" s="932"/>
      <c r="U1572" s="932"/>
      <c r="V1572" s="932"/>
      <c r="W1572" s="932"/>
      <c r="X1572" s="932"/>
      <c r="Y1572" s="932"/>
      <c r="Z1572" s="932"/>
      <c r="AA1572" s="932"/>
      <c r="AB1572" s="932"/>
      <c r="AC1572" s="932"/>
      <c r="AD1572" s="932"/>
      <c r="AE1572" s="253"/>
      <c r="AF1572" s="253"/>
      <c r="AG1572" s="253"/>
      <c r="AH1572" s="253"/>
      <c r="AI1572" s="253"/>
      <c r="AJ1572" s="253"/>
      <c r="AK1572" s="253"/>
      <c r="AL1572" s="253"/>
      <c r="AM1572" s="253"/>
      <c r="AN1572" s="253"/>
      <c r="AO1572" s="253"/>
      <c r="AP1572" s="253"/>
      <c r="AQ1572" s="253"/>
      <c r="AR1572" s="253"/>
      <c r="AS1572" s="253"/>
    </row>
    <row r="1573" spans="2:45" ht="14.1" customHeight="1">
      <c r="B1573" s="815"/>
      <c r="C1573" s="816"/>
      <c r="D1573" s="817"/>
      <c r="E1573" s="817"/>
      <c r="F1573" s="817"/>
      <c r="G1573" s="817"/>
      <c r="H1573" s="817"/>
      <c r="I1573" s="817"/>
      <c r="J1573" s="817"/>
      <c r="K1573" s="817"/>
      <c r="L1573" s="817"/>
      <c r="M1573" s="817"/>
      <c r="N1573" s="817"/>
      <c r="O1573" s="817"/>
      <c r="P1573" s="817"/>
      <c r="Q1573" s="817"/>
      <c r="R1573" s="817"/>
      <c r="S1573" s="817"/>
      <c r="T1573" s="817"/>
      <c r="U1573" s="817"/>
      <c r="V1573" s="817"/>
      <c r="W1573" s="817"/>
      <c r="X1573" s="817"/>
      <c r="Y1573" s="817"/>
      <c r="Z1573" s="817"/>
      <c r="AA1573" s="817"/>
      <c r="AB1573" s="817"/>
      <c r="AC1573" s="817"/>
      <c r="AD1573" s="817"/>
      <c r="AE1573" s="253"/>
      <c r="AF1573" s="253"/>
      <c r="AG1573" s="253"/>
      <c r="AH1573" s="253"/>
      <c r="AI1573" s="253"/>
      <c r="AJ1573" s="253"/>
      <c r="AK1573" s="253"/>
      <c r="AL1573" s="253"/>
      <c r="AM1573" s="253"/>
      <c r="AN1573" s="253"/>
      <c r="AO1573" s="253"/>
      <c r="AP1573" s="253"/>
      <c r="AQ1573" s="253"/>
      <c r="AR1573" s="253"/>
      <c r="AS1573" s="253"/>
    </row>
    <row r="1574" spans="2:45" ht="15.75">
      <c r="B1574" s="277" t="s">
        <v>814</v>
      </c>
      <c r="C1574" s="278"/>
      <c r="D1574" s="579" t="s">
        <v>523</v>
      </c>
      <c r="E1574" s="250"/>
      <c r="F1574" s="579"/>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19" t="s">
        <v>211</v>
      </c>
      <c r="C1575" s="938" t="s">
        <v>33</v>
      </c>
      <c r="D1575" s="281" t="s">
        <v>421</v>
      </c>
      <c r="E1575" s="925" t="s">
        <v>209</v>
      </c>
      <c r="F1575" s="926"/>
      <c r="G1575" s="926"/>
      <c r="H1575" s="926"/>
      <c r="I1575" s="926"/>
      <c r="J1575" s="926"/>
      <c r="K1575" s="926"/>
      <c r="L1575" s="926"/>
      <c r="M1575" s="926"/>
      <c r="N1575" s="926"/>
      <c r="O1575" s="926"/>
      <c r="P1575" s="927"/>
      <c r="Q1575" s="923" t="s">
        <v>213</v>
      </c>
      <c r="R1575" s="281" t="s">
        <v>422</v>
      </c>
      <c r="S1575" s="916" t="s">
        <v>212</v>
      </c>
      <c r="T1575" s="917"/>
      <c r="U1575" s="917"/>
      <c r="V1575" s="917"/>
      <c r="W1575" s="917"/>
      <c r="X1575" s="917"/>
      <c r="Y1575" s="917"/>
      <c r="Z1575" s="917"/>
      <c r="AA1575" s="917"/>
      <c r="AB1575" s="917"/>
      <c r="AC1575" s="917"/>
      <c r="AD1575" s="928"/>
      <c r="AE1575" s="916" t="s">
        <v>242</v>
      </c>
      <c r="AF1575" s="917"/>
      <c r="AG1575" s="917"/>
      <c r="AH1575" s="917"/>
      <c r="AI1575" s="917"/>
      <c r="AJ1575" s="917"/>
      <c r="AK1575" s="917"/>
      <c r="AL1575" s="917"/>
      <c r="AM1575" s="917"/>
      <c r="AN1575" s="917"/>
      <c r="AO1575" s="917"/>
      <c r="AP1575" s="917"/>
      <c r="AQ1575" s="917"/>
      <c r="AR1575" s="917"/>
      <c r="AS1575" s="918"/>
    </row>
    <row r="1576" spans="2:45" ht="65.25" customHeight="1">
      <c r="B1576" s="920"/>
      <c r="C1576" s="937"/>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24"/>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GS 50 - 4,999 kW</v>
      </c>
      <c r="AH1576" s="282" t="str">
        <f>'1.  LRAMVA Summary'!$G$53</f>
        <v/>
      </c>
      <c r="AI1576" s="282" t="str">
        <f>'1.  LRAMVA Summary'!$H$53</f>
        <v/>
      </c>
      <c r="AJ1576" s="282" t="str">
        <f>'1.  LRAMVA Summary'!$I$53</f>
        <v/>
      </c>
      <c r="AK1576" s="282" t="str">
        <f>'1.  LRAMVA Summary'!$J$53</f>
        <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75">
      <c r="B1577" s="829"/>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34"/>
      <c r="AE1577" s="288" t="str">
        <f>'1.  LRAMVA Summary'!$D$54</f>
        <v>kWh</v>
      </c>
      <c r="AF1577" s="288" t="str">
        <f>'1.  LRAMVA Summary'!$E$54</f>
        <v>kWh</v>
      </c>
      <c r="AG1577" s="288" t="str">
        <f>'1.  LRAMVA Summary'!$F$54</f>
        <v>kW</v>
      </c>
      <c r="AH1577" s="288">
        <f>'1.  LRAMVA Summary'!$G$54</f>
        <v>0</v>
      </c>
      <c r="AI1577" s="288">
        <f>'1.  LRAMVA Summary'!$H$54</f>
        <v>0</v>
      </c>
      <c r="AJ1577" s="288">
        <f>'1.  LRAMVA Summary'!$I$54</f>
        <v>0</v>
      </c>
      <c r="AK1577" s="288">
        <f>'1.  LRAMVA Summary'!$J$54</f>
        <v>0</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75">
      <c r="B1578" s="830" t="s">
        <v>961</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34"/>
      <c r="AE1578" s="832">
        <v>0</v>
      </c>
      <c r="AF1578" s="827">
        <v>0</v>
      </c>
      <c r="AG1578" s="827">
        <v>0</v>
      </c>
      <c r="AH1578" s="827">
        <v>0</v>
      </c>
      <c r="AI1578" s="827">
        <v>0</v>
      </c>
      <c r="AJ1578" s="827">
        <v>0</v>
      </c>
      <c r="AK1578" s="827">
        <v>0</v>
      </c>
      <c r="AL1578" s="827">
        <v>0</v>
      </c>
      <c r="AM1578" s="827">
        <v>0</v>
      </c>
      <c r="AN1578" s="827">
        <v>0</v>
      </c>
      <c r="AO1578" s="827">
        <v>0</v>
      </c>
      <c r="AP1578" s="827">
        <v>0</v>
      </c>
      <c r="AQ1578" s="827">
        <v>0</v>
      </c>
      <c r="AR1578" s="827">
        <v>0</v>
      </c>
      <c r="AS1578" s="289"/>
    </row>
    <row r="1579" spans="2:45" ht="15.75">
      <c r="B1579" s="831" t="s">
        <v>760</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35"/>
      <c r="AE1579" s="833">
        <f>HLOOKUP(AE1576,'2. LRAMVA Threshold'!$B$42:$Q$60,15,FALSE)</f>
        <v>0</v>
      </c>
      <c r="AF1579" s="388">
        <f>HLOOKUP(AF1576,'2. LRAMVA Threshold'!$B$42:$Q$60,15,FALSE)</f>
        <v>0</v>
      </c>
      <c r="AG1579" s="388">
        <f>HLOOKUP(AG1576,'2. LRAMVA Threshold'!$B$42:$Q$60,15,FALSE)</f>
        <v>0</v>
      </c>
      <c r="AH1579" s="388">
        <f>HLOOKUP(AH1576,'2. LRAMVA Threshold'!$B$42:$Q$60,15,FALSE)</f>
        <v>0</v>
      </c>
      <c r="AI1579" s="388">
        <f>HLOOKUP(AI1576,'2. LRAMVA Threshold'!$B$42:$Q$60,15,FALSE)</f>
        <v>0</v>
      </c>
      <c r="AJ1579" s="388">
        <f>HLOOKUP(AJ1576,'2. LRAMVA Threshold'!$B$42:$Q$60,15,FALSE)</f>
        <v>0</v>
      </c>
      <c r="AK1579" s="388">
        <f>HLOOKUP(AK1576,'2. LRAMVA Threshold'!$B$42:$Q$60,15,FALSE)</f>
        <v>0</v>
      </c>
      <c r="AL1579" s="388">
        <f>HLOOKUP(AL1576,'2. LRAMVA Threshold'!$B$42:$Q$60,15,FALSE)</f>
        <v>0</v>
      </c>
      <c r="AM1579" s="388">
        <f>HLOOKUP(AM1576,'2. LRAMVA Threshold'!$B$42:$Q$60,15,FALSE)</f>
        <v>0</v>
      </c>
      <c r="AN1579" s="388">
        <f>HLOOKUP(AN1576,'2. LRAMVA Threshold'!$B$42:$Q$60,15,FALSE)</f>
        <v>0</v>
      </c>
      <c r="AO1579" s="388">
        <f>HLOOKUP(AO1576,'2. LRAMVA Threshold'!$B$42:$Q$60,15,FALSE)</f>
        <v>0</v>
      </c>
      <c r="AP1579" s="388">
        <f>HLOOKUP(AP1576,'2. LRAMVA Threshold'!$B$42:$Q$60,15,FALSE)</f>
        <v>0</v>
      </c>
      <c r="AQ1579" s="388">
        <f>HLOOKUP(AQ1576,'2. LRAMVA Threshold'!$B$42:$Q$60,15,FALSE)</f>
        <v>0</v>
      </c>
      <c r="AR1579" s="388">
        <f>HLOOKUP(AR1576,'2. LRAMVA Threshold'!$B$42:$Q$60,15,FALSE)</f>
        <v>0</v>
      </c>
      <c r="AS1579" s="438"/>
    </row>
    <row r="1580" spans="2:4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c r="B1581" s="321" t="s">
        <v>744</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25">
        <f>HLOOKUP(AE35,'3.  Distribution Rates'!$C$122:$P$135,14,FALSE)</f>
        <v>0</v>
      </c>
      <c r="AF1581" s="825">
        <f>HLOOKUP(AF35,'3.  Distribution Rates'!$C$122:$P$135,14,FALSE)</f>
        <v>2.1100000000000001E-2</v>
      </c>
      <c r="AG1581" s="338">
        <f>HLOOKUP(AG35,'3.  Distribution Rates'!$C$122:$P$135,14,FALSE)</f>
        <v>3.4049999999999998</v>
      </c>
      <c r="AH1581" s="338">
        <f>HLOOKUP(AH35,'3.  Distribution Rates'!$C$122:$P$135,14,FALSE)</f>
        <v>6.2474999999999996</v>
      </c>
      <c r="AI1581" s="338">
        <f>HLOOKUP(AI35,'3.  Distribution Rates'!$C$122:$P$135,14,FALSE)</f>
        <v>6.2474999999999996</v>
      </c>
      <c r="AJ1581" s="338">
        <f>HLOOKUP(AJ35,'3.  Distribution Rates'!$C$122:$P$135,14,FALSE)</f>
        <v>6.2474999999999996</v>
      </c>
      <c r="AK1581" s="338">
        <f>HLOOKUP(AK35,'3.  Distribution Rates'!$C$122:$P$135,14,FALSE)</f>
        <v>6.2474999999999996</v>
      </c>
      <c r="AL1581" s="338">
        <f>HLOOKUP(AL35,'3.  Distribution Rates'!$C$122:$P$135,14,FALSE)</f>
        <v>6.2474999999999996</v>
      </c>
      <c r="AM1581" s="338">
        <f>HLOOKUP(AM35,'3.  Distribution Rates'!$C$122:$P$135,14,FALSE)</f>
        <v>6.2474999999999996</v>
      </c>
      <c r="AN1581" s="338">
        <f>HLOOKUP(AN35,'3.  Distribution Rates'!$C$122:$P$135,14,FALSE)</f>
        <v>6.2474999999999996</v>
      </c>
      <c r="AO1581" s="338">
        <f>HLOOKUP(AO35,'3.  Distribution Rates'!$C$122:$P$135,14,FALSE)</f>
        <v>6.2474999999999996</v>
      </c>
      <c r="AP1581" s="338">
        <f>HLOOKUP(AP35,'3.  Distribution Rates'!$C$122:$P$135,14,FALSE)</f>
        <v>6.2474999999999996</v>
      </c>
      <c r="AQ1581" s="338">
        <f>HLOOKUP(AQ35,'3.  Distribution Rates'!$C$122:$P$135,14,FALSE)</f>
        <v>6.2474999999999996</v>
      </c>
      <c r="AR1581" s="338">
        <f>HLOOKUP(AR35,'3.  Distribution Rates'!$C$122:$P$135,14,FALSE)</f>
        <v>6.2474999999999996</v>
      </c>
      <c r="AS1581" s="440"/>
    </row>
    <row r="1582" spans="2:45">
      <c r="B1582" s="321" t="s">
        <v>761</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374">
        <f>'4.  2011-2014 LRAM'!AM146*AE1581</f>
        <v>0</v>
      </c>
      <c r="AF1582" s="374">
        <f>'4.  2011-2014 LRAM'!AN146*AF1581</f>
        <v>0</v>
      </c>
      <c r="AG1582" s="374">
        <f>'4.  2011-2014 LRAM'!AO146*AG1581</f>
        <v>0</v>
      </c>
      <c r="AH1582" s="374">
        <f>'4.  2011-2014 LRAM'!AP146*AH1581</f>
        <v>0</v>
      </c>
      <c r="AI1582" s="374">
        <f>'4.  2011-2014 LRAM'!AQ146*AI1581</f>
        <v>0</v>
      </c>
      <c r="AJ1582" s="374">
        <f>'4.  2011-2014 LRAM'!AR146*AJ1581</f>
        <v>0</v>
      </c>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5">
        <f t="shared" ref="AS1582:AS1593" si="3625">SUM(AE1582:AR1582)</f>
        <v>0</v>
      </c>
    </row>
    <row r="1583" spans="2:45" ht="15.6" customHeight="1">
      <c r="B1583" s="321" t="s">
        <v>762</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374">
        <f>'4.  2011-2014 LRAM'!AM285*AE1581</f>
        <v>0</v>
      </c>
      <c r="AF1583" s="374">
        <f>'4.  2011-2014 LRAM'!AN285*AF1581</f>
        <v>0</v>
      </c>
      <c r="AG1583" s="374">
        <f>'4.  2011-2014 LRAM'!AO285*AG1581</f>
        <v>0</v>
      </c>
      <c r="AH1583" s="374">
        <f>'4.  2011-2014 LRAM'!AP285*AH1581</f>
        <v>0</v>
      </c>
      <c r="AI1583" s="374">
        <f>'4.  2011-2014 LRAM'!AQ285*AI1581</f>
        <v>0</v>
      </c>
      <c r="AJ1583" s="374">
        <f>'4.  2011-2014 LRAM'!AR285*AJ1581</f>
        <v>0</v>
      </c>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5">
        <f t="shared" si="3625"/>
        <v>0</v>
      </c>
    </row>
    <row r="1584" spans="2:45">
      <c r="B1584" s="321" t="s">
        <v>763</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374">
        <f>'4.  2011-2014 LRAM'!AM421*AE1581</f>
        <v>0</v>
      </c>
      <c r="AF1584" s="374">
        <f>'4.  2011-2014 LRAM'!AN421*AF1581</f>
        <v>0</v>
      </c>
      <c r="AG1584" s="374">
        <f>'4.  2011-2014 LRAM'!AO421*AG1581</f>
        <v>0</v>
      </c>
      <c r="AH1584" s="374">
        <f>'4.  2011-2014 LRAM'!AP421*AH1581</f>
        <v>0</v>
      </c>
      <c r="AI1584" s="374">
        <f>'4.  2011-2014 LRAM'!AQ421*AI1581</f>
        <v>0</v>
      </c>
      <c r="AJ1584" s="374">
        <f>'4.  2011-2014 LRAM'!AR421*AJ1581</f>
        <v>0</v>
      </c>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5">
        <f t="shared" si="3625"/>
        <v>0</v>
      </c>
    </row>
    <row r="1585" spans="2:45">
      <c r="B1585" s="321" t="s">
        <v>764</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LRAM'!AM558*AE1581</f>
        <v>0</v>
      </c>
      <c r="AF1585" s="374">
        <f>'4.  2011-2014 LRAM'!AN558*AF1581</f>
        <v>0</v>
      </c>
      <c r="AG1585" s="374">
        <f>'4.  2011-2014 LRAM'!AO558*AG1581</f>
        <v>0</v>
      </c>
      <c r="AH1585" s="374">
        <f>'4.  2011-2014 LRAM'!AP558*AH1581</f>
        <v>0</v>
      </c>
      <c r="AI1585" s="374">
        <f>'4.  2011-2014 LRAM'!AQ558*AI1581</f>
        <v>0</v>
      </c>
      <c r="AJ1585" s="374">
        <f>'4.  2011-2014 LRAM'!AR558*AJ1581</f>
        <v>0</v>
      </c>
      <c r="AK1585" s="374">
        <f>'4.  2011-2014 LRAM'!AS558*AK1581</f>
        <v>0</v>
      </c>
      <c r="AL1585" s="374">
        <f>'4.  2011-2014 LRAM'!AT558*AL1581</f>
        <v>0</v>
      </c>
      <c r="AM1585" s="374">
        <f>'4.  2011-2014 LRAM'!AU558*AM1581</f>
        <v>0</v>
      </c>
      <c r="AN1585" s="374">
        <f>'4.  2011-2014 LRAM'!AV558*AN1581</f>
        <v>0</v>
      </c>
      <c r="AO1585" s="374">
        <f>'4.  2011-2014 LRAM'!AW558*AO1581</f>
        <v>0</v>
      </c>
      <c r="AP1585" s="374">
        <f>'4.  2011-2014 LRAM'!AX558*AP1581</f>
        <v>0</v>
      </c>
      <c r="AQ1585" s="374">
        <f>'4.  2011-2014 LRAM'!AY558*AQ1581</f>
        <v>0</v>
      </c>
      <c r="AR1585" s="374">
        <f>'4.  2011-2014 LRAM'!AZ558*AR1581</f>
        <v>0</v>
      </c>
      <c r="AS1585" s="615">
        <f>SUM(AE1585:AR1585)</f>
        <v>0</v>
      </c>
    </row>
    <row r="1586" spans="2:45">
      <c r="B1586" s="321" t="s">
        <v>765</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 t="shared" ref="AE1586:AR1586" si="3626">AE215*AE1581</f>
        <v>0</v>
      </c>
      <c r="AF1586" s="374">
        <f t="shared" si="3626"/>
        <v>0</v>
      </c>
      <c r="AG1586" s="374">
        <f t="shared" si="3626"/>
        <v>0</v>
      </c>
      <c r="AH1586" s="374">
        <f t="shared" si="3626"/>
        <v>0</v>
      </c>
      <c r="AI1586" s="374">
        <f t="shared" si="3626"/>
        <v>0</v>
      </c>
      <c r="AJ1586" s="374">
        <f t="shared" si="3626"/>
        <v>0</v>
      </c>
      <c r="AK1586" s="374">
        <f t="shared" si="3626"/>
        <v>0</v>
      </c>
      <c r="AL1586" s="374">
        <f t="shared" si="3626"/>
        <v>0</v>
      </c>
      <c r="AM1586" s="374">
        <f t="shared" si="3626"/>
        <v>0</v>
      </c>
      <c r="AN1586" s="374">
        <f t="shared" si="3626"/>
        <v>0</v>
      </c>
      <c r="AO1586" s="374">
        <f t="shared" si="3626"/>
        <v>0</v>
      </c>
      <c r="AP1586" s="374">
        <f t="shared" si="3626"/>
        <v>0</v>
      </c>
      <c r="AQ1586" s="374">
        <f t="shared" si="3626"/>
        <v>0</v>
      </c>
      <c r="AR1586" s="374">
        <f t="shared" si="3626"/>
        <v>0</v>
      </c>
      <c r="AS1586" s="615">
        <f t="shared" si="3625"/>
        <v>0</v>
      </c>
    </row>
    <row r="1587" spans="2:45">
      <c r="B1587" s="321" t="s">
        <v>766</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 t="shared" ref="AE1587:AR1587" si="3627">AE405*AE1581</f>
        <v>0</v>
      </c>
      <c r="AF1587" s="374">
        <f t="shared" si="3627"/>
        <v>0</v>
      </c>
      <c r="AG1587" s="374">
        <f t="shared" si="3627"/>
        <v>0</v>
      </c>
      <c r="AH1587" s="374">
        <f t="shared" si="3627"/>
        <v>0</v>
      </c>
      <c r="AI1587" s="374">
        <f t="shared" si="3627"/>
        <v>0</v>
      </c>
      <c r="AJ1587" s="374">
        <f t="shared" si="3627"/>
        <v>0</v>
      </c>
      <c r="AK1587" s="374">
        <f t="shared" si="3627"/>
        <v>0</v>
      </c>
      <c r="AL1587" s="374">
        <f t="shared" si="3627"/>
        <v>0</v>
      </c>
      <c r="AM1587" s="374">
        <f t="shared" si="3627"/>
        <v>0</v>
      </c>
      <c r="AN1587" s="374">
        <f t="shared" si="3627"/>
        <v>0</v>
      </c>
      <c r="AO1587" s="374">
        <f t="shared" si="3627"/>
        <v>0</v>
      </c>
      <c r="AP1587" s="374">
        <f t="shared" si="3627"/>
        <v>0</v>
      </c>
      <c r="AQ1587" s="374">
        <f t="shared" si="3627"/>
        <v>0</v>
      </c>
      <c r="AR1587" s="374">
        <f t="shared" si="3627"/>
        <v>0</v>
      </c>
      <c r="AS1587" s="615">
        <f t="shared" si="3625"/>
        <v>0</v>
      </c>
    </row>
    <row r="1588" spans="2:45">
      <c r="B1588" s="321" t="s">
        <v>767</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628">AE595*AE1581</f>
        <v>0</v>
      </c>
      <c r="AF1588" s="374">
        <f t="shared" si="3628"/>
        <v>0</v>
      </c>
      <c r="AG1588" s="374">
        <f t="shared" si="3628"/>
        <v>0</v>
      </c>
      <c r="AH1588" s="374">
        <f t="shared" si="3628"/>
        <v>0</v>
      </c>
      <c r="AI1588" s="374">
        <f t="shared" si="3628"/>
        <v>0</v>
      </c>
      <c r="AJ1588" s="374">
        <f t="shared" si="3628"/>
        <v>0</v>
      </c>
      <c r="AK1588" s="374">
        <f t="shared" si="3628"/>
        <v>0</v>
      </c>
      <c r="AL1588" s="374">
        <f t="shared" si="3628"/>
        <v>0</v>
      </c>
      <c r="AM1588" s="374">
        <f t="shared" si="3628"/>
        <v>0</v>
      </c>
      <c r="AN1588" s="374">
        <f t="shared" si="3628"/>
        <v>0</v>
      </c>
      <c r="AO1588" s="374">
        <f t="shared" si="3628"/>
        <v>0</v>
      </c>
      <c r="AP1588" s="374">
        <f t="shared" si="3628"/>
        <v>0</v>
      </c>
      <c r="AQ1588" s="374">
        <f t="shared" si="3628"/>
        <v>0</v>
      </c>
      <c r="AR1588" s="374">
        <f t="shared" si="3628"/>
        <v>0</v>
      </c>
      <c r="AS1588" s="615">
        <f t="shared" si="3625"/>
        <v>0</v>
      </c>
    </row>
    <row r="1589" spans="2:45">
      <c r="B1589" s="321" t="s">
        <v>768</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629">AE785*AE1581</f>
        <v>0</v>
      </c>
      <c r="AF1589" s="374">
        <f t="shared" si="3629"/>
        <v>0</v>
      </c>
      <c r="AG1589" s="374">
        <f t="shared" si="3629"/>
        <v>0</v>
      </c>
      <c r="AH1589" s="374">
        <f t="shared" si="3629"/>
        <v>0</v>
      </c>
      <c r="AI1589" s="374">
        <f t="shared" si="3629"/>
        <v>0</v>
      </c>
      <c r="AJ1589" s="374">
        <f t="shared" si="3629"/>
        <v>0</v>
      </c>
      <c r="AK1589" s="374">
        <f t="shared" si="3629"/>
        <v>0</v>
      </c>
      <c r="AL1589" s="374">
        <f t="shared" si="3629"/>
        <v>0</v>
      </c>
      <c r="AM1589" s="374">
        <f t="shared" si="3629"/>
        <v>0</v>
      </c>
      <c r="AN1589" s="374">
        <f t="shared" si="3629"/>
        <v>0</v>
      </c>
      <c r="AO1589" s="374">
        <f t="shared" si="3629"/>
        <v>0</v>
      </c>
      <c r="AP1589" s="374">
        <f t="shared" si="3629"/>
        <v>0</v>
      </c>
      <c r="AQ1589" s="374">
        <f t="shared" si="3629"/>
        <v>0</v>
      </c>
      <c r="AR1589" s="374">
        <f t="shared" si="3629"/>
        <v>0</v>
      </c>
      <c r="AS1589" s="615">
        <f t="shared" si="3625"/>
        <v>0</v>
      </c>
    </row>
    <row r="1590" spans="2:45">
      <c r="B1590" s="321" t="s">
        <v>769</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630">AE980*AE1581</f>
        <v>0</v>
      </c>
      <c r="AF1590" s="374">
        <f t="shared" si="3630"/>
        <v>0</v>
      </c>
      <c r="AG1590" s="374">
        <f t="shared" si="3630"/>
        <v>0</v>
      </c>
      <c r="AH1590" s="374">
        <f t="shared" si="3630"/>
        <v>0</v>
      </c>
      <c r="AI1590" s="374">
        <f t="shared" si="3630"/>
        <v>0</v>
      </c>
      <c r="AJ1590" s="374">
        <f t="shared" si="3630"/>
        <v>0</v>
      </c>
      <c r="AK1590" s="374">
        <f t="shared" si="3630"/>
        <v>0</v>
      </c>
      <c r="AL1590" s="374">
        <f t="shared" si="3630"/>
        <v>0</v>
      </c>
      <c r="AM1590" s="374">
        <f t="shared" si="3630"/>
        <v>0</v>
      </c>
      <c r="AN1590" s="374">
        <f t="shared" si="3630"/>
        <v>0</v>
      </c>
      <c r="AO1590" s="374">
        <f t="shared" si="3630"/>
        <v>0</v>
      </c>
      <c r="AP1590" s="374">
        <f t="shared" si="3630"/>
        <v>0</v>
      </c>
      <c r="AQ1590" s="374">
        <f t="shared" si="3630"/>
        <v>0</v>
      </c>
      <c r="AR1590" s="374">
        <f t="shared" si="3630"/>
        <v>0</v>
      </c>
      <c r="AS1590" s="615">
        <f t="shared" si="3625"/>
        <v>0</v>
      </c>
    </row>
    <row r="1591" spans="2:45">
      <c r="B1591" s="321" t="s">
        <v>770</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631">AE1175*AE1581</f>
        <v>0</v>
      </c>
      <c r="AF1591" s="374">
        <f t="shared" si="3631"/>
        <v>0</v>
      </c>
      <c r="AG1591" s="374">
        <f t="shared" si="3631"/>
        <v>0</v>
      </c>
      <c r="AH1591" s="374">
        <f t="shared" si="3631"/>
        <v>0</v>
      </c>
      <c r="AI1591" s="374">
        <f t="shared" si="3631"/>
        <v>0</v>
      </c>
      <c r="AJ1591" s="374">
        <f t="shared" si="3631"/>
        <v>0</v>
      </c>
      <c r="AK1591" s="374">
        <f t="shared" si="3631"/>
        <v>0</v>
      </c>
      <c r="AL1591" s="374">
        <f t="shared" si="3631"/>
        <v>0</v>
      </c>
      <c r="AM1591" s="374">
        <f t="shared" si="3631"/>
        <v>0</v>
      </c>
      <c r="AN1591" s="374">
        <f t="shared" si="3631"/>
        <v>0</v>
      </c>
      <c r="AO1591" s="374">
        <f t="shared" si="3631"/>
        <v>0</v>
      </c>
      <c r="AP1591" s="374">
        <f t="shared" si="3631"/>
        <v>0</v>
      </c>
      <c r="AQ1591" s="374">
        <f t="shared" si="3631"/>
        <v>0</v>
      </c>
      <c r="AR1591" s="374">
        <f t="shared" si="3631"/>
        <v>0</v>
      </c>
      <c r="AS1591" s="615">
        <f>SUM(AE1591:AR1591)</f>
        <v>0</v>
      </c>
    </row>
    <row r="1592" spans="2:45">
      <c r="B1592" s="321" t="s">
        <v>771</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632">AE1370*AE1581</f>
        <v>0</v>
      </c>
      <c r="AF1592" s="374">
        <f t="shared" si="3632"/>
        <v>0</v>
      </c>
      <c r="AG1592" s="374">
        <f t="shared" si="3632"/>
        <v>0</v>
      </c>
      <c r="AH1592" s="374">
        <f t="shared" si="3632"/>
        <v>0</v>
      </c>
      <c r="AI1592" s="374">
        <f t="shared" si="3632"/>
        <v>0</v>
      </c>
      <c r="AJ1592" s="374">
        <f t="shared" si="3632"/>
        <v>0</v>
      </c>
      <c r="AK1592" s="374">
        <f t="shared" si="3632"/>
        <v>0</v>
      </c>
      <c r="AL1592" s="374">
        <f t="shared" si="3632"/>
        <v>0</v>
      </c>
      <c r="AM1592" s="374">
        <f t="shared" si="3632"/>
        <v>0</v>
      </c>
      <c r="AN1592" s="374">
        <f t="shared" si="3632"/>
        <v>0</v>
      </c>
      <c r="AO1592" s="374">
        <f t="shared" si="3632"/>
        <v>0</v>
      </c>
      <c r="AP1592" s="374">
        <f t="shared" si="3632"/>
        <v>0</v>
      </c>
      <c r="AQ1592" s="374">
        <f t="shared" si="3632"/>
        <v>0</v>
      </c>
      <c r="AR1592" s="374">
        <f t="shared" si="3632"/>
        <v>0</v>
      </c>
      <c r="AS1592" s="615">
        <f>SUM(AE1592:AR1592)</f>
        <v>0</v>
      </c>
    </row>
    <row r="1593" spans="2:45">
      <c r="B1593" s="321" t="s">
        <v>772</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633">AE1564*AE1581</f>
        <v>0</v>
      </c>
      <c r="AF1593" s="374">
        <f t="shared" si="3633"/>
        <v>0</v>
      </c>
      <c r="AG1593" s="374">
        <f t="shared" si="3633"/>
        <v>0</v>
      </c>
      <c r="AH1593" s="374">
        <f t="shared" si="3633"/>
        <v>0</v>
      </c>
      <c r="AI1593" s="374">
        <f t="shared" si="3633"/>
        <v>0</v>
      </c>
      <c r="AJ1593" s="374">
        <f t="shared" si="3633"/>
        <v>0</v>
      </c>
      <c r="AK1593" s="374">
        <f t="shared" si="3633"/>
        <v>0</v>
      </c>
      <c r="AL1593" s="374">
        <f t="shared" si="3633"/>
        <v>0</v>
      </c>
      <c r="AM1593" s="374">
        <f t="shared" si="3633"/>
        <v>0</v>
      </c>
      <c r="AN1593" s="374">
        <f t="shared" si="3633"/>
        <v>0</v>
      </c>
      <c r="AO1593" s="374">
        <f t="shared" si="3633"/>
        <v>0</v>
      </c>
      <c r="AP1593" s="374">
        <f t="shared" si="3633"/>
        <v>0</v>
      </c>
      <c r="AQ1593" s="374">
        <f t="shared" si="3633"/>
        <v>0</v>
      </c>
      <c r="AR1593" s="374">
        <f t="shared" si="3633"/>
        <v>0</v>
      </c>
      <c r="AS1593" s="615">
        <f t="shared" si="3625"/>
        <v>0</v>
      </c>
    </row>
    <row r="1594" spans="2:45" ht="15.75">
      <c r="B1594" s="346" t="s">
        <v>898</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 t="shared" ref="AF1594:AR1594" si="3634">SUM(AF1582:AF1593)</f>
        <v>0</v>
      </c>
      <c r="AG1594" s="343">
        <f t="shared" si="3634"/>
        <v>0</v>
      </c>
      <c r="AH1594" s="343">
        <f t="shared" si="3634"/>
        <v>0</v>
      </c>
      <c r="AI1594" s="343">
        <f t="shared" si="3634"/>
        <v>0</v>
      </c>
      <c r="AJ1594" s="343">
        <f t="shared" si="3634"/>
        <v>0</v>
      </c>
      <c r="AK1594" s="343">
        <f t="shared" si="3634"/>
        <v>0</v>
      </c>
      <c r="AL1594" s="343">
        <f t="shared" si="3634"/>
        <v>0</v>
      </c>
      <c r="AM1594" s="343">
        <f t="shared" si="3634"/>
        <v>0</v>
      </c>
      <c r="AN1594" s="343">
        <f t="shared" si="3634"/>
        <v>0</v>
      </c>
      <c r="AO1594" s="343">
        <f t="shared" si="3634"/>
        <v>0</v>
      </c>
      <c r="AP1594" s="343">
        <f t="shared" si="3634"/>
        <v>0</v>
      </c>
      <c r="AQ1594" s="343">
        <f t="shared" si="3634"/>
        <v>0</v>
      </c>
      <c r="AR1594" s="343">
        <f t="shared" si="3634"/>
        <v>0</v>
      </c>
      <c r="AS1594" s="786">
        <f>SUM(AS1582:AS1593)</f>
        <v>0</v>
      </c>
    </row>
    <row r="1595" spans="2:45" ht="15.75">
      <c r="B1595" s="346" t="s">
        <v>899</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635">AF1579*AF1581</f>
        <v>0</v>
      </c>
      <c r="AG1595" s="344">
        <f t="shared" si="3635"/>
        <v>0</v>
      </c>
      <c r="AH1595" s="344">
        <f t="shared" si="3635"/>
        <v>0</v>
      </c>
      <c r="AI1595" s="344">
        <f t="shared" si="3635"/>
        <v>0</v>
      </c>
      <c r="AJ1595" s="344">
        <f t="shared" si="3635"/>
        <v>0</v>
      </c>
      <c r="AK1595" s="344">
        <f t="shared" si="3635"/>
        <v>0</v>
      </c>
      <c r="AL1595" s="344">
        <f t="shared" si="3635"/>
        <v>0</v>
      </c>
      <c r="AM1595" s="344">
        <f t="shared" si="3635"/>
        <v>0</v>
      </c>
      <c r="AN1595" s="344">
        <f t="shared" si="3635"/>
        <v>0</v>
      </c>
      <c r="AO1595" s="344">
        <f t="shared" si="3635"/>
        <v>0</v>
      </c>
      <c r="AP1595" s="344">
        <f t="shared" si="3635"/>
        <v>0</v>
      </c>
      <c r="AQ1595" s="344">
        <f t="shared" si="3635"/>
        <v>0</v>
      </c>
      <c r="AR1595" s="344">
        <f t="shared" si="3635"/>
        <v>0</v>
      </c>
      <c r="AS1595" s="787">
        <f>SUM(AE1595:AR1595)</f>
        <v>0</v>
      </c>
    </row>
    <row r="1596" spans="2:45" ht="15.75">
      <c r="B1596" s="346" t="s">
        <v>897</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0</v>
      </c>
    </row>
    <row r="1597" spans="2:4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72"/>
      <c r="AF1597" s="772"/>
      <c r="AG1597" s="772"/>
      <c r="AH1597" s="772"/>
      <c r="AI1597" s="772"/>
      <c r="AJ1597" s="772"/>
      <c r="AK1597" s="772"/>
      <c r="AL1597" s="772"/>
      <c r="AM1597" s="772"/>
      <c r="AN1597" s="772"/>
      <c r="AO1597" s="772"/>
      <c r="AP1597" s="772"/>
      <c r="AQ1597" s="772"/>
      <c r="AR1597" s="772"/>
      <c r="AS1597" s="382"/>
    </row>
    <row r="1598" spans="2:45" ht="19.5" customHeight="1">
      <c r="B1598" s="364" t="s">
        <v>578</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61"/>
      <c r="C1599" s="762"/>
      <c r="D1599" s="743"/>
      <c r="E1599" s="743"/>
      <c r="F1599" s="743"/>
      <c r="G1599" s="743"/>
      <c r="H1599" s="743"/>
      <c r="I1599" s="743"/>
      <c r="J1599" s="743"/>
      <c r="K1599" s="743"/>
      <c r="L1599" s="743"/>
      <c r="M1599" s="743"/>
      <c r="N1599" s="743"/>
      <c r="O1599" s="743"/>
      <c r="P1599" s="743"/>
      <c r="Q1599" s="743"/>
      <c r="R1599" s="743"/>
      <c r="S1599" s="743"/>
      <c r="T1599" s="743"/>
      <c r="U1599" s="743"/>
      <c r="V1599" s="301"/>
      <c r="W1599" s="763"/>
      <c r="X1599" s="743"/>
      <c r="Y1599" s="743"/>
      <c r="Z1599" s="743"/>
      <c r="AA1599" s="743"/>
      <c r="AB1599" s="743"/>
      <c r="AC1599" s="743"/>
      <c r="AD1599" s="743"/>
      <c r="AE1599" s="252"/>
      <c r="AF1599" s="252"/>
      <c r="AG1599" s="252"/>
      <c r="AH1599" s="252"/>
      <c r="AI1599" s="252"/>
      <c r="AJ1599" s="252"/>
      <c r="AK1599" s="252"/>
      <c r="AL1599" s="252"/>
      <c r="AM1599" s="252"/>
      <c r="AN1599" s="252"/>
      <c r="AO1599" s="252"/>
      <c r="AP1599" s="252"/>
      <c r="AQ1599" s="252"/>
      <c r="AR1599" s="252"/>
      <c r="AS1599" s="253"/>
    </row>
    <row r="1600" spans="2:45" ht="15.75">
      <c r="B1600" s="277" t="s">
        <v>815</v>
      </c>
      <c r="C1600" s="278"/>
      <c r="D1600" s="579" t="s">
        <v>523</v>
      </c>
      <c r="E1600" s="250"/>
      <c r="F1600" s="579"/>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19" t="s">
        <v>211</v>
      </c>
      <c r="C1601" s="921" t="s">
        <v>33</v>
      </c>
      <c r="D1601" s="281" t="s">
        <v>421</v>
      </c>
      <c r="E1601" s="925" t="s">
        <v>209</v>
      </c>
      <c r="F1601" s="926"/>
      <c r="G1601" s="926"/>
      <c r="H1601" s="926"/>
      <c r="I1601" s="926"/>
      <c r="J1601" s="926"/>
      <c r="K1601" s="926"/>
      <c r="L1601" s="926"/>
      <c r="M1601" s="926"/>
      <c r="N1601" s="926"/>
      <c r="O1601" s="926"/>
      <c r="P1601" s="927"/>
      <c r="Q1601" s="923" t="s">
        <v>213</v>
      </c>
      <c r="R1601" s="281" t="s">
        <v>422</v>
      </c>
      <c r="S1601" s="916" t="s">
        <v>212</v>
      </c>
      <c r="T1601" s="917"/>
      <c r="U1601" s="917"/>
      <c r="V1601" s="917"/>
      <c r="W1601" s="917"/>
      <c r="X1601" s="917"/>
      <c r="Y1601" s="917"/>
      <c r="Z1601" s="917"/>
      <c r="AA1601" s="917"/>
      <c r="AB1601" s="917"/>
      <c r="AC1601" s="917"/>
      <c r="AD1601" s="928"/>
      <c r="AE1601" s="916" t="s">
        <v>242</v>
      </c>
      <c r="AF1601" s="917"/>
      <c r="AG1601" s="917"/>
      <c r="AH1601" s="917"/>
      <c r="AI1601" s="917"/>
      <c r="AJ1601" s="917"/>
      <c r="AK1601" s="917"/>
      <c r="AL1601" s="917"/>
      <c r="AM1601" s="917"/>
      <c r="AN1601" s="917"/>
      <c r="AO1601" s="917"/>
      <c r="AP1601" s="917"/>
      <c r="AQ1601" s="917"/>
      <c r="AR1601" s="917"/>
      <c r="AS1601" s="918"/>
    </row>
    <row r="1602" spans="2:45" ht="65.25" customHeight="1">
      <c r="B1602" s="920"/>
      <c r="C1602" s="937"/>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24"/>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GS 50 - 4,999 kW</v>
      </c>
      <c r="AH1602" s="282" t="str">
        <f>'1.  LRAMVA Summary'!$G$53</f>
        <v/>
      </c>
      <c r="AI1602" s="282" t="str">
        <f>'1.  LRAMVA Summary'!$H$53</f>
        <v/>
      </c>
      <c r="AJ1602" s="282" t="str">
        <f>'1.  LRAMVA Summary'!$I$53</f>
        <v/>
      </c>
      <c r="AK1602" s="282" t="str">
        <f>'1.  LRAMVA Summary'!$J$53</f>
        <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75">
      <c r="B1603" s="829"/>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34"/>
      <c r="AE1603" s="288" t="str">
        <f>'1.  LRAMVA Summary'!$D$54</f>
        <v>kWh</v>
      </c>
      <c r="AF1603" s="288" t="str">
        <f>'1.  LRAMVA Summary'!$E$54</f>
        <v>kWh</v>
      </c>
      <c r="AG1603" s="288" t="str">
        <f>'1.  LRAMVA Summary'!$F$54</f>
        <v>kW</v>
      </c>
      <c r="AH1603" s="288">
        <f>'1.  LRAMVA Summary'!$G$54</f>
        <v>0</v>
      </c>
      <c r="AI1603" s="288">
        <f>'1.  LRAMVA Summary'!$H$54</f>
        <v>0</v>
      </c>
      <c r="AJ1603" s="288">
        <f>'1.  LRAMVA Summary'!$I$54</f>
        <v>0</v>
      </c>
      <c r="AK1603" s="288">
        <f>'1.  LRAMVA Summary'!$J$54</f>
        <v>0</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75">
      <c r="B1604" s="830" t="s">
        <v>962</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34"/>
      <c r="AE1604" s="832">
        <v>0</v>
      </c>
      <c r="AF1604" s="827">
        <v>0</v>
      </c>
      <c r="AG1604" s="827">
        <v>0</v>
      </c>
      <c r="AH1604" s="827">
        <v>0</v>
      </c>
      <c r="AI1604" s="827">
        <v>0</v>
      </c>
      <c r="AJ1604" s="827">
        <v>0</v>
      </c>
      <c r="AK1604" s="827">
        <v>0</v>
      </c>
      <c r="AL1604" s="827">
        <v>0</v>
      </c>
      <c r="AM1604" s="827">
        <v>0</v>
      </c>
      <c r="AN1604" s="827">
        <v>0</v>
      </c>
      <c r="AO1604" s="827">
        <v>0</v>
      </c>
      <c r="AP1604" s="827">
        <v>0</v>
      </c>
      <c r="AQ1604" s="827">
        <v>0</v>
      </c>
      <c r="AR1604" s="827">
        <v>0</v>
      </c>
      <c r="AS1604" s="828"/>
    </row>
    <row r="1605" spans="2:45" ht="15.75">
      <c r="B1605" s="831" t="s">
        <v>773</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35"/>
      <c r="AE1605" s="833">
        <f>HLOOKUP(AE1602,'2. LRAMVA Threshold'!$B$42:$Q$60,16,FALSE)</f>
        <v>0</v>
      </c>
      <c r="AF1605" s="388">
        <f>HLOOKUP(AF1602,'2. LRAMVA Threshold'!$B$42:$Q$60,16,FALSE)</f>
        <v>0</v>
      </c>
      <c r="AG1605" s="388">
        <f>HLOOKUP(AG1602,'2. LRAMVA Threshold'!$B$42:$Q$60,16,FALSE)</f>
        <v>0</v>
      </c>
      <c r="AH1605" s="388">
        <f>HLOOKUP(AH1602,'2. LRAMVA Threshold'!$B$42:$Q$60,16,FALSE)</f>
        <v>0</v>
      </c>
      <c r="AI1605" s="388">
        <f>HLOOKUP(AI1602,'2. LRAMVA Threshold'!$B$42:$Q$60,16,FALSE)</f>
        <v>0</v>
      </c>
      <c r="AJ1605" s="388">
        <f>HLOOKUP(AJ1602,'2. LRAMVA Threshold'!$B$42:$Q$60,16,FALSE)</f>
        <v>0</v>
      </c>
      <c r="AK1605" s="388">
        <f>HLOOKUP(AK1602,'2. LRAMVA Threshold'!$B$42:$Q$60,16,FALSE)</f>
        <v>0</v>
      </c>
      <c r="AL1605" s="388">
        <f>HLOOKUP(AL1602,'2. LRAMVA Threshold'!$B$42:$Q$60,16,FALSE)</f>
        <v>0</v>
      </c>
      <c r="AM1605" s="388">
        <f>HLOOKUP(AM1602,'2. LRAMVA Threshold'!$B$42:$Q$60,16,FALSE)</f>
        <v>0</v>
      </c>
      <c r="AN1605" s="388">
        <f>HLOOKUP(AN1602,'2. LRAMVA Threshold'!$B$42:$Q$60,16,FALSE)</f>
        <v>0</v>
      </c>
      <c r="AO1605" s="388">
        <f>HLOOKUP(AO1602,'2. LRAMVA Threshold'!$B$42:$Q$60,16,FALSE)</f>
        <v>0</v>
      </c>
      <c r="AP1605" s="388">
        <f>HLOOKUP(AP1602,'2. LRAMVA Threshold'!$B$42:$Q$60,16,FALSE)</f>
        <v>0</v>
      </c>
      <c r="AQ1605" s="388">
        <f>HLOOKUP(AQ1602,'2. LRAMVA Threshold'!$B$42:$Q$60,16,FALSE)</f>
        <v>0</v>
      </c>
      <c r="AR1605" s="388">
        <f>HLOOKUP(AR1602,'2. LRAMVA Threshold'!$B$42:$Q$60,16,FALSE)</f>
        <v>0</v>
      </c>
      <c r="AS1605" s="438"/>
    </row>
    <row r="1606" spans="2:4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c r="B1607" s="321" t="s">
        <v>744</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2.1100000000000001E-2</v>
      </c>
      <c r="AG1607" s="338">
        <f>HLOOKUP(AG35,'3.  Distribution Rates'!$C$122:$P$135,14,FALSE)</f>
        <v>3.4049999999999998</v>
      </c>
      <c r="AH1607" s="338">
        <f>HLOOKUP(AH35,'3.  Distribution Rates'!$C$122:$P$135,14,FALSE)</f>
        <v>6.2474999999999996</v>
      </c>
      <c r="AI1607" s="338">
        <f>HLOOKUP(AI35,'3.  Distribution Rates'!$C$122:$P$135,14,FALSE)</f>
        <v>6.2474999999999996</v>
      </c>
      <c r="AJ1607" s="338">
        <f>HLOOKUP(AJ35,'3.  Distribution Rates'!$C$122:$P$135,14,FALSE)</f>
        <v>6.2474999999999996</v>
      </c>
      <c r="AK1607" s="338">
        <f>HLOOKUP(AK35,'3.  Distribution Rates'!$C$122:$P$135,14,FALSE)</f>
        <v>6.2474999999999996</v>
      </c>
      <c r="AL1607" s="338">
        <f>HLOOKUP(AL35,'3.  Distribution Rates'!$C$122:$P$135,14,FALSE)</f>
        <v>6.2474999999999996</v>
      </c>
      <c r="AM1607" s="338">
        <f>HLOOKUP(AM35,'3.  Distribution Rates'!$C$122:$P$135,14,FALSE)</f>
        <v>6.2474999999999996</v>
      </c>
      <c r="AN1607" s="338">
        <f>HLOOKUP(AN35,'3.  Distribution Rates'!$C$122:$P$135,14,FALSE)</f>
        <v>6.2474999999999996</v>
      </c>
      <c r="AO1607" s="338">
        <f>HLOOKUP(AO35,'3.  Distribution Rates'!$C$122:$P$135,14,FALSE)</f>
        <v>6.2474999999999996</v>
      </c>
      <c r="AP1607" s="338">
        <f>HLOOKUP(AP35,'3.  Distribution Rates'!$C$122:$P$135,14,FALSE)</f>
        <v>6.2474999999999996</v>
      </c>
      <c r="AQ1607" s="338">
        <f>HLOOKUP(AQ35,'3.  Distribution Rates'!$C$122:$P$135,14,FALSE)</f>
        <v>6.2474999999999996</v>
      </c>
      <c r="AR1607" s="338">
        <f>HLOOKUP(AR35,'3.  Distribution Rates'!$C$122:$P$135,14,FALSE)</f>
        <v>6.2474999999999996</v>
      </c>
      <c r="AS1607" s="440"/>
    </row>
    <row r="1608" spans="2:45">
      <c r="B1608" s="321" t="s">
        <v>774</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374">
        <f>'4.  2011-2014 LRAM'!AM147*AE1607</f>
        <v>0</v>
      </c>
      <c r="AF1608" s="374">
        <f>'4.  2011-2014 LRAM'!AN147*AF1607</f>
        <v>0</v>
      </c>
      <c r="AG1608" s="374">
        <f>'4.  2011-2014 LRAM'!AO147*AG1607</f>
        <v>0</v>
      </c>
      <c r="AH1608" s="374">
        <f>'4.  2011-2014 LRAM'!AP147*AH1607</f>
        <v>0</v>
      </c>
      <c r="AI1608" s="374">
        <f>'4.  2011-2014 LRAM'!AQ147*AI1607</f>
        <v>0</v>
      </c>
      <c r="AJ1608" s="374">
        <f>'4.  2011-2014 LRAM'!AR147*AJ1607</f>
        <v>0</v>
      </c>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5">
        <f>SUM(AE1608:AR1608)</f>
        <v>0</v>
      </c>
    </row>
    <row r="1609" spans="2:45">
      <c r="B1609" s="321" t="s">
        <v>775</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374">
        <f>'4.  2011-2014 LRAM'!AM286*AE1607</f>
        <v>0</v>
      </c>
      <c r="AF1609" s="374">
        <f>'4.  2011-2014 LRAM'!AN286*AF1607</f>
        <v>0</v>
      </c>
      <c r="AG1609" s="374">
        <f>'4.  2011-2014 LRAM'!AO286*AG1607</f>
        <v>0</v>
      </c>
      <c r="AH1609" s="374">
        <f>'4.  2011-2014 LRAM'!AP286*AH1607</f>
        <v>0</v>
      </c>
      <c r="AI1609" s="374">
        <f>'4.  2011-2014 LRAM'!AQ286*AI1607</f>
        <v>0</v>
      </c>
      <c r="AJ1609" s="374">
        <f>'4.  2011-2014 LRAM'!AR286*AJ1607</f>
        <v>0</v>
      </c>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5">
        <f>SUM(AE1609:AR1609)</f>
        <v>0</v>
      </c>
    </row>
    <row r="1610" spans="2:45">
      <c r="B1610" s="321" t="s">
        <v>776</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374">
        <f>'4.  2011-2014 LRAM'!AM422*AE1607</f>
        <v>0</v>
      </c>
      <c r="AF1610" s="374">
        <f>'4.  2011-2014 LRAM'!AN422*AF1607</f>
        <v>0</v>
      </c>
      <c r="AG1610" s="374">
        <f>'4.  2011-2014 LRAM'!AO422*AG1607</f>
        <v>0</v>
      </c>
      <c r="AH1610" s="374">
        <f>'4.  2011-2014 LRAM'!AP422*AH1607</f>
        <v>0</v>
      </c>
      <c r="AI1610" s="374">
        <f>'4.  2011-2014 LRAM'!AQ422*AI1607</f>
        <v>0</v>
      </c>
      <c r="AJ1610" s="374">
        <f>'4.  2011-2014 LRAM'!AR422*AJ1607</f>
        <v>0</v>
      </c>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5">
        <f>SUM(AE1610:AR1610)</f>
        <v>0</v>
      </c>
    </row>
    <row r="1611" spans="2:45">
      <c r="B1611" s="321" t="s">
        <v>777</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LRAM'!AM559*AE1607</f>
        <v>0</v>
      </c>
      <c r="AF1611" s="374">
        <f>'4.  2011-2014 LRAM'!AN559*AF1607</f>
        <v>0</v>
      </c>
      <c r="AG1611" s="374">
        <f>'4.  2011-2014 LRAM'!AO559*AG1607</f>
        <v>0</v>
      </c>
      <c r="AH1611" s="374">
        <f>'4.  2011-2014 LRAM'!AP559*AH1607</f>
        <v>0</v>
      </c>
      <c r="AI1611" s="374">
        <f>'4.  2011-2014 LRAM'!AQ559*AI1607</f>
        <v>0</v>
      </c>
      <c r="AJ1611" s="374">
        <f>'4.  2011-2014 LRAM'!AR559*AJ1607</f>
        <v>0</v>
      </c>
      <c r="AK1611" s="374">
        <f>'4.  2011-2014 LRAM'!AS559*AK1607</f>
        <v>0</v>
      </c>
      <c r="AL1611" s="374">
        <f>'4.  2011-2014 LRAM'!AT559*AL1607</f>
        <v>0</v>
      </c>
      <c r="AM1611" s="374">
        <f>'4.  2011-2014 LRAM'!AU559*AM1607</f>
        <v>0</v>
      </c>
      <c r="AN1611" s="374">
        <f>'4.  2011-2014 LRAM'!AV559*AN1607</f>
        <v>0</v>
      </c>
      <c r="AO1611" s="374">
        <f>'4.  2011-2014 LRAM'!AW559*AO1607</f>
        <v>0</v>
      </c>
      <c r="AP1611" s="374">
        <f>'4.  2011-2014 LRAM'!AX559*AP1607</f>
        <v>0</v>
      </c>
      <c r="AQ1611" s="374">
        <f>'4.  2011-2014 LRAM'!AY559*AQ1607</f>
        <v>0</v>
      </c>
      <c r="AR1611" s="374">
        <f>'4.  2011-2014 LRAM'!AZ559*AR1607</f>
        <v>0</v>
      </c>
      <c r="AS1611" s="615">
        <f t="shared" ref="AS1611:AS1620" si="3636">SUM(AE1611:AR1611)</f>
        <v>0</v>
      </c>
    </row>
    <row r="1612" spans="2:45">
      <c r="B1612" s="321" t="s">
        <v>778</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 t="shared" ref="AE1612:AR1612" si="3637">AE216*AE1607</f>
        <v>0</v>
      </c>
      <c r="AF1612" s="374">
        <f t="shared" si="3637"/>
        <v>0</v>
      </c>
      <c r="AG1612" s="374">
        <f t="shared" si="3637"/>
        <v>0</v>
      </c>
      <c r="AH1612" s="374">
        <f t="shared" si="3637"/>
        <v>0</v>
      </c>
      <c r="AI1612" s="374">
        <f t="shared" si="3637"/>
        <v>0</v>
      </c>
      <c r="AJ1612" s="374">
        <f t="shared" si="3637"/>
        <v>0</v>
      </c>
      <c r="AK1612" s="374">
        <f t="shared" si="3637"/>
        <v>0</v>
      </c>
      <c r="AL1612" s="374">
        <f t="shared" si="3637"/>
        <v>0</v>
      </c>
      <c r="AM1612" s="374">
        <f t="shared" si="3637"/>
        <v>0</v>
      </c>
      <c r="AN1612" s="374">
        <f t="shared" si="3637"/>
        <v>0</v>
      </c>
      <c r="AO1612" s="374">
        <f t="shared" si="3637"/>
        <v>0</v>
      </c>
      <c r="AP1612" s="374">
        <f t="shared" si="3637"/>
        <v>0</v>
      </c>
      <c r="AQ1612" s="374">
        <f t="shared" si="3637"/>
        <v>0</v>
      </c>
      <c r="AR1612" s="374">
        <f t="shared" si="3637"/>
        <v>0</v>
      </c>
      <c r="AS1612" s="615">
        <f t="shared" si="3636"/>
        <v>0</v>
      </c>
    </row>
    <row r="1613" spans="2:45">
      <c r="B1613" s="321" t="s">
        <v>779</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 t="shared" ref="AE1613:AR1613" si="3638">AE406*AE1607</f>
        <v>0</v>
      </c>
      <c r="AF1613" s="374">
        <f t="shared" si="3638"/>
        <v>0</v>
      </c>
      <c r="AG1613" s="374">
        <f t="shared" si="3638"/>
        <v>0</v>
      </c>
      <c r="AH1613" s="374">
        <f t="shared" si="3638"/>
        <v>0</v>
      </c>
      <c r="AI1613" s="374">
        <f t="shared" si="3638"/>
        <v>0</v>
      </c>
      <c r="AJ1613" s="374">
        <f t="shared" si="3638"/>
        <v>0</v>
      </c>
      <c r="AK1613" s="374">
        <f t="shared" si="3638"/>
        <v>0</v>
      </c>
      <c r="AL1613" s="374">
        <f t="shared" si="3638"/>
        <v>0</v>
      </c>
      <c r="AM1613" s="374">
        <f t="shared" si="3638"/>
        <v>0</v>
      </c>
      <c r="AN1613" s="374">
        <f t="shared" si="3638"/>
        <v>0</v>
      </c>
      <c r="AO1613" s="374">
        <f t="shared" si="3638"/>
        <v>0</v>
      </c>
      <c r="AP1613" s="374">
        <f t="shared" si="3638"/>
        <v>0</v>
      </c>
      <c r="AQ1613" s="374">
        <f t="shared" si="3638"/>
        <v>0</v>
      </c>
      <c r="AR1613" s="374">
        <f t="shared" si="3638"/>
        <v>0</v>
      </c>
      <c r="AS1613" s="615">
        <f t="shared" si="3636"/>
        <v>0</v>
      </c>
    </row>
    <row r="1614" spans="2:45">
      <c r="B1614" s="321" t="s">
        <v>780</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 t="shared" ref="AE1614:AR1614" si="3639">AE596*AE1607</f>
        <v>0</v>
      </c>
      <c r="AF1614" s="374">
        <f t="shared" si="3639"/>
        <v>0</v>
      </c>
      <c r="AG1614" s="374">
        <f t="shared" si="3639"/>
        <v>0</v>
      </c>
      <c r="AH1614" s="374">
        <f t="shared" si="3639"/>
        <v>0</v>
      </c>
      <c r="AI1614" s="374">
        <f t="shared" si="3639"/>
        <v>0</v>
      </c>
      <c r="AJ1614" s="374">
        <f t="shared" si="3639"/>
        <v>0</v>
      </c>
      <c r="AK1614" s="374">
        <f t="shared" si="3639"/>
        <v>0</v>
      </c>
      <c r="AL1614" s="374">
        <f t="shared" si="3639"/>
        <v>0</v>
      </c>
      <c r="AM1614" s="374">
        <f t="shared" si="3639"/>
        <v>0</v>
      </c>
      <c r="AN1614" s="374">
        <f t="shared" si="3639"/>
        <v>0</v>
      </c>
      <c r="AO1614" s="374">
        <f t="shared" si="3639"/>
        <v>0</v>
      </c>
      <c r="AP1614" s="374">
        <f t="shared" si="3639"/>
        <v>0</v>
      </c>
      <c r="AQ1614" s="374">
        <f t="shared" si="3639"/>
        <v>0</v>
      </c>
      <c r="AR1614" s="374">
        <f t="shared" si="3639"/>
        <v>0</v>
      </c>
      <c r="AS1614" s="615">
        <f t="shared" si="3636"/>
        <v>0</v>
      </c>
    </row>
    <row r="1615" spans="2:45">
      <c r="B1615" s="321" t="s">
        <v>781</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640">AE786*AE1607</f>
        <v>0</v>
      </c>
      <c r="AF1615" s="374">
        <f t="shared" si="3640"/>
        <v>0</v>
      </c>
      <c r="AG1615" s="374">
        <f t="shared" si="3640"/>
        <v>0</v>
      </c>
      <c r="AH1615" s="374">
        <f t="shared" si="3640"/>
        <v>0</v>
      </c>
      <c r="AI1615" s="374">
        <f t="shared" si="3640"/>
        <v>0</v>
      </c>
      <c r="AJ1615" s="374">
        <f t="shared" si="3640"/>
        <v>0</v>
      </c>
      <c r="AK1615" s="374">
        <f t="shared" si="3640"/>
        <v>0</v>
      </c>
      <c r="AL1615" s="374">
        <f t="shared" si="3640"/>
        <v>0</v>
      </c>
      <c r="AM1615" s="374">
        <f t="shared" si="3640"/>
        <v>0</v>
      </c>
      <c r="AN1615" s="374">
        <f t="shared" si="3640"/>
        <v>0</v>
      </c>
      <c r="AO1615" s="374">
        <f t="shared" si="3640"/>
        <v>0</v>
      </c>
      <c r="AP1615" s="374">
        <f t="shared" si="3640"/>
        <v>0</v>
      </c>
      <c r="AQ1615" s="374">
        <f t="shared" si="3640"/>
        <v>0</v>
      </c>
      <c r="AR1615" s="374">
        <f t="shared" si="3640"/>
        <v>0</v>
      </c>
      <c r="AS1615" s="615">
        <f t="shared" si="3636"/>
        <v>0</v>
      </c>
    </row>
    <row r="1616" spans="2:45">
      <c r="B1616" s="321" t="s">
        <v>782</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641">AE981*AE1607</f>
        <v>0</v>
      </c>
      <c r="AF1616" s="374">
        <f t="shared" si="3641"/>
        <v>0</v>
      </c>
      <c r="AG1616" s="374">
        <f t="shared" si="3641"/>
        <v>0</v>
      </c>
      <c r="AH1616" s="374">
        <f t="shared" si="3641"/>
        <v>0</v>
      </c>
      <c r="AI1616" s="374">
        <f t="shared" si="3641"/>
        <v>0</v>
      </c>
      <c r="AJ1616" s="374">
        <f t="shared" si="3641"/>
        <v>0</v>
      </c>
      <c r="AK1616" s="374">
        <f t="shared" si="3641"/>
        <v>0</v>
      </c>
      <c r="AL1616" s="374">
        <f t="shared" si="3641"/>
        <v>0</v>
      </c>
      <c r="AM1616" s="374">
        <f t="shared" si="3641"/>
        <v>0</v>
      </c>
      <c r="AN1616" s="374">
        <f t="shared" si="3641"/>
        <v>0</v>
      </c>
      <c r="AO1616" s="374">
        <f t="shared" si="3641"/>
        <v>0</v>
      </c>
      <c r="AP1616" s="374">
        <f t="shared" si="3641"/>
        <v>0</v>
      </c>
      <c r="AQ1616" s="374">
        <f t="shared" si="3641"/>
        <v>0</v>
      </c>
      <c r="AR1616" s="374">
        <f t="shared" si="3641"/>
        <v>0</v>
      </c>
      <c r="AS1616" s="615">
        <f t="shared" si="3636"/>
        <v>0</v>
      </c>
    </row>
    <row r="1617" spans="1:45">
      <c r="B1617" s="321" t="s">
        <v>783</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642">AE1176*AE1607</f>
        <v>0</v>
      </c>
      <c r="AF1617" s="374">
        <f t="shared" si="3642"/>
        <v>0</v>
      </c>
      <c r="AG1617" s="374">
        <f t="shared" si="3642"/>
        <v>0</v>
      </c>
      <c r="AH1617" s="374">
        <f t="shared" si="3642"/>
        <v>0</v>
      </c>
      <c r="AI1617" s="374">
        <f t="shared" si="3642"/>
        <v>0</v>
      </c>
      <c r="AJ1617" s="374">
        <f t="shared" si="3642"/>
        <v>0</v>
      </c>
      <c r="AK1617" s="374">
        <f t="shared" si="3642"/>
        <v>0</v>
      </c>
      <c r="AL1617" s="374">
        <f t="shared" si="3642"/>
        <v>0</v>
      </c>
      <c r="AM1617" s="374">
        <f t="shared" si="3642"/>
        <v>0</v>
      </c>
      <c r="AN1617" s="374">
        <f t="shared" si="3642"/>
        <v>0</v>
      </c>
      <c r="AO1617" s="374">
        <f t="shared" si="3642"/>
        <v>0</v>
      </c>
      <c r="AP1617" s="374">
        <f t="shared" si="3642"/>
        <v>0</v>
      </c>
      <c r="AQ1617" s="374">
        <f t="shared" si="3642"/>
        <v>0</v>
      </c>
      <c r="AR1617" s="374">
        <f t="shared" si="3642"/>
        <v>0</v>
      </c>
      <c r="AS1617" s="615">
        <f t="shared" si="3636"/>
        <v>0</v>
      </c>
    </row>
    <row r="1618" spans="1:45">
      <c r="B1618" s="321" t="s">
        <v>784</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643">AE1371*AE1607</f>
        <v>0</v>
      </c>
      <c r="AF1618" s="374">
        <f t="shared" si="3643"/>
        <v>0</v>
      </c>
      <c r="AG1618" s="374">
        <f t="shared" si="3643"/>
        <v>0</v>
      </c>
      <c r="AH1618" s="374">
        <f t="shared" si="3643"/>
        <v>0</v>
      </c>
      <c r="AI1618" s="374">
        <f t="shared" si="3643"/>
        <v>0</v>
      </c>
      <c r="AJ1618" s="374">
        <f t="shared" si="3643"/>
        <v>0</v>
      </c>
      <c r="AK1618" s="374">
        <f t="shared" si="3643"/>
        <v>0</v>
      </c>
      <c r="AL1618" s="374">
        <f t="shared" si="3643"/>
        <v>0</v>
      </c>
      <c r="AM1618" s="374">
        <f t="shared" si="3643"/>
        <v>0</v>
      </c>
      <c r="AN1618" s="374">
        <f t="shared" si="3643"/>
        <v>0</v>
      </c>
      <c r="AO1618" s="374">
        <f t="shared" si="3643"/>
        <v>0</v>
      </c>
      <c r="AP1618" s="374">
        <f t="shared" si="3643"/>
        <v>0</v>
      </c>
      <c r="AQ1618" s="374">
        <f t="shared" si="3643"/>
        <v>0</v>
      </c>
      <c r="AR1618" s="374">
        <f t="shared" si="3643"/>
        <v>0</v>
      </c>
      <c r="AS1618" s="615">
        <f t="shared" si="3636"/>
        <v>0</v>
      </c>
    </row>
    <row r="1619" spans="1:45">
      <c r="B1619" s="321" t="s">
        <v>785</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644">AE1565*AE1607</f>
        <v>0</v>
      </c>
      <c r="AF1619" s="374">
        <f t="shared" si="3644"/>
        <v>0</v>
      </c>
      <c r="AG1619" s="374">
        <f t="shared" si="3644"/>
        <v>0</v>
      </c>
      <c r="AH1619" s="374">
        <f t="shared" si="3644"/>
        <v>0</v>
      </c>
      <c r="AI1619" s="374">
        <f t="shared" si="3644"/>
        <v>0</v>
      </c>
      <c r="AJ1619" s="374">
        <f t="shared" si="3644"/>
        <v>0</v>
      </c>
      <c r="AK1619" s="374">
        <f t="shared" si="3644"/>
        <v>0</v>
      </c>
      <c r="AL1619" s="374">
        <f t="shared" si="3644"/>
        <v>0</v>
      </c>
      <c r="AM1619" s="374">
        <f t="shared" si="3644"/>
        <v>0</v>
      </c>
      <c r="AN1619" s="374">
        <f t="shared" si="3644"/>
        <v>0</v>
      </c>
      <c r="AO1619" s="374">
        <f t="shared" si="3644"/>
        <v>0</v>
      </c>
      <c r="AP1619" s="374">
        <f t="shared" si="3644"/>
        <v>0</v>
      </c>
      <c r="AQ1619" s="374">
        <f t="shared" si="3644"/>
        <v>0</v>
      </c>
      <c r="AR1619" s="374">
        <f t="shared" si="3644"/>
        <v>0</v>
      </c>
      <c r="AS1619" s="615">
        <f t="shared" si="3636"/>
        <v>0</v>
      </c>
    </row>
    <row r="1620" spans="1:45" ht="15.75">
      <c r="B1620" s="346" t="s">
        <v>900</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0</v>
      </c>
      <c r="AG1620" s="343">
        <f t="shared" ref="AG1620:AR1620" si="3645">SUM(AG1608:AG1619)</f>
        <v>0</v>
      </c>
      <c r="AH1620" s="343">
        <f t="shared" si="3645"/>
        <v>0</v>
      </c>
      <c r="AI1620" s="343">
        <f t="shared" si="3645"/>
        <v>0</v>
      </c>
      <c r="AJ1620" s="343">
        <f t="shared" si="3645"/>
        <v>0</v>
      </c>
      <c r="AK1620" s="343">
        <f t="shared" si="3645"/>
        <v>0</v>
      </c>
      <c r="AL1620" s="343">
        <f t="shared" si="3645"/>
        <v>0</v>
      </c>
      <c r="AM1620" s="343">
        <f t="shared" si="3645"/>
        <v>0</v>
      </c>
      <c r="AN1620" s="343">
        <f t="shared" si="3645"/>
        <v>0</v>
      </c>
      <c r="AO1620" s="343">
        <f t="shared" si="3645"/>
        <v>0</v>
      </c>
      <c r="AP1620" s="343">
        <f t="shared" si="3645"/>
        <v>0</v>
      </c>
      <c r="AQ1620" s="343">
        <f t="shared" si="3645"/>
        <v>0</v>
      </c>
      <c r="AR1620" s="343">
        <f t="shared" si="3645"/>
        <v>0</v>
      </c>
      <c r="AS1620" s="403">
        <f t="shared" si="3636"/>
        <v>0</v>
      </c>
    </row>
    <row r="1621" spans="1:45" ht="15.75">
      <c r="B1621" s="346" t="s">
        <v>901</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344">
        <f>AE1605*AE1607</f>
        <v>0</v>
      </c>
      <c r="AF1621" s="344">
        <f t="shared" ref="AF1621:AR1621" si="3646">AF1605*AF1607</f>
        <v>0</v>
      </c>
      <c r="AG1621" s="344">
        <f t="shared" si="3646"/>
        <v>0</v>
      </c>
      <c r="AH1621" s="344">
        <f t="shared" si="3646"/>
        <v>0</v>
      </c>
      <c r="AI1621" s="344">
        <f t="shared" si="3646"/>
        <v>0</v>
      </c>
      <c r="AJ1621" s="344">
        <f t="shared" si="3646"/>
        <v>0</v>
      </c>
      <c r="AK1621" s="344">
        <f t="shared" si="3646"/>
        <v>0</v>
      </c>
      <c r="AL1621" s="344">
        <f t="shared" si="3646"/>
        <v>0</v>
      </c>
      <c r="AM1621" s="344">
        <f t="shared" si="3646"/>
        <v>0</v>
      </c>
      <c r="AN1621" s="344">
        <f t="shared" si="3646"/>
        <v>0</v>
      </c>
      <c r="AO1621" s="344">
        <f t="shared" si="3646"/>
        <v>0</v>
      </c>
      <c r="AP1621" s="344">
        <f t="shared" si="3646"/>
        <v>0</v>
      </c>
      <c r="AQ1621" s="344">
        <f t="shared" si="3646"/>
        <v>0</v>
      </c>
      <c r="AR1621" s="344">
        <f t="shared" si="3646"/>
        <v>0</v>
      </c>
      <c r="AS1621" s="403">
        <f>SUM(AE1621:AR1621)</f>
        <v>0</v>
      </c>
    </row>
    <row r="1622" spans="1:45" ht="15.75">
      <c r="B1622" s="346" t="s">
        <v>902</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0</v>
      </c>
    </row>
    <row r="1623" spans="1:4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72"/>
      <c r="AF1623" s="772"/>
      <c r="AG1623" s="772"/>
      <c r="AH1623" s="772"/>
      <c r="AI1623" s="772"/>
      <c r="AJ1623" s="772"/>
      <c r="AK1623" s="772"/>
      <c r="AL1623" s="772"/>
      <c r="AM1623" s="772"/>
      <c r="AN1623" s="772"/>
      <c r="AO1623" s="772"/>
      <c r="AP1623" s="772"/>
      <c r="AQ1623" s="772"/>
      <c r="AR1623" s="772"/>
      <c r="AS1623" s="788"/>
    </row>
    <row r="1624" spans="1:45" ht="19.5" customHeight="1">
      <c r="B1624" s="364" t="s">
        <v>578</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61"/>
      <c r="C1625" s="762"/>
      <c r="D1625" s="743"/>
      <c r="E1625" s="743"/>
      <c r="F1625" s="743"/>
      <c r="G1625" s="743"/>
      <c r="H1625" s="743"/>
      <c r="I1625" s="743"/>
      <c r="J1625" s="743"/>
      <c r="K1625" s="743"/>
      <c r="L1625" s="743"/>
      <c r="M1625" s="743"/>
      <c r="N1625" s="743"/>
      <c r="O1625" s="743"/>
      <c r="P1625" s="743"/>
      <c r="Q1625" s="743"/>
      <c r="R1625" s="743"/>
      <c r="S1625" s="743"/>
      <c r="T1625" s="743"/>
      <c r="U1625" s="743"/>
      <c r="V1625" s="301"/>
      <c r="W1625" s="763"/>
      <c r="X1625" s="743"/>
      <c r="Y1625" s="743"/>
      <c r="Z1625" s="743"/>
      <c r="AA1625" s="743"/>
      <c r="AB1625" s="743"/>
      <c r="AC1625" s="743"/>
      <c r="AD1625" s="743"/>
      <c r="AE1625" s="252"/>
      <c r="AF1625" s="252"/>
      <c r="AG1625" s="252"/>
      <c r="AH1625" s="252"/>
      <c r="AI1625" s="252"/>
      <c r="AJ1625" s="252"/>
      <c r="AK1625" s="252"/>
      <c r="AL1625" s="252"/>
      <c r="AM1625" s="252"/>
      <c r="AN1625" s="252"/>
      <c r="AO1625" s="252"/>
      <c r="AP1625" s="252"/>
      <c r="AQ1625" s="252"/>
      <c r="AR1625" s="252"/>
      <c r="AS1625" s="253"/>
    </row>
    <row r="1626" spans="1:45" ht="15.75">
      <c r="B1626" s="277" t="s">
        <v>816</v>
      </c>
      <c r="C1626" s="278"/>
      <c r="D1626" s="579" t="s">
        <v>523</v>
      </c>
      <c r="E1626" s="250"/>
      <c r="F1626" s="579"/>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19" t="s">
        <v>211</v>
      </c>
      <c r="C1627" s="921" t="s">
        <v>33</v>
      </c>
      <c r="D1627" s="281" t="s">
        <v>421</v>
      </c>
      <c r="E1627" s="925" t="s">
        <v>209</v>
      </c>
      <c r="F1627" s="926"/>
      <c r="G1627" s="926"/>
      <c r="H1627" s="926"/>
      <c r="I1627" s="926"/>
      <c r="J1627" s="926"/>
      <c r="K1627" s="926"/>
      <c r="L1627" s="926"/>
      <c r="M1627" s="926"/>
      <c r="N1627" s="926"/>
      <c r="O1627" s="926"/>
      <c r="P1627" s="927"/>
      <c r="Q1627" s="923" t="s">
        <v>213</v>
      </c>
      <c r="R1627" s="281" t="s">
        <v>422</v>
      </c>
      <c r="S1627" s="916" t="s">
        <v>212</v>
      </c>
      <c r="T1627" s="917"/>
      <c r="U1627" s="917"/>
      <c r="V1627" s="917"/>
      <c r="W1627" s="917"/>
      <c r="X1627" s="917"/>
      <c r="Y1627" s="917"/>
      <c r="Z1627" s="917"/>
      <c r="AA1627" s="917"/>
      <c r="AB1627" s="917"/>
      <c r="AC1627" s="917"/>
      <c r="AD1627" s="928"/>
      <c r="AE1627" s="916" t="s">
        <v>242</v>
      </c>
      <c r="AF1627" s="917"/>
      <c r="AG1627" s="917"/>
      <c r="AH1627" s="917"/>
      <c r="AI1627" s="917"/>
      <c r="AJ1627" s="917"/>
      <c r="AK1627" s="917"/>
      <c r="AL1627" s="917"/>
      <c r="AM1627" s="917"/>
      <c r="AN1627" s="917"/>
      <c r="AO1627" s="917"/>
      <c r="AP1627" s="917"/>
      <c r="AQ1627" s="917"/>
      <c r="AR1627" s="917"/>
      <c r="AS1627" s="918"/>
    </row>
    <row r="1628" spans="1:45" ht="65.25" customHeight="1">
      <c r="B1628" s="920"/>
      <c r="C1628" s="922"/>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24"/>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GS 50 - 4,999 kW</v>
      </c>
      <c r="AH1628" s="282" t="str">
        <f>'1.  LRAMVA Summary'!$G$53</f>
        <v/>
      </c>
      <c r="AI1628" s="282" t="str">
        <f>'1.  LRAMVA Summary'!$H$53</f>
        <v/>
      </c>
      <c r="AJ1628" s="282" t="str">
        <f>'1.  LRAMVA Summary'!$I$53</f>
        <v/>
      </c>
      <c r="AK1628" s="282" t="str">
        <f>'1.  LRAMVA Summary'!$J$53</f>
        <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hidden="1" customHeight="1" outlineLevel="1">
      <c r="A1629" s="521"/>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75" collapsed="1">
      <c r="B1630" s="829"/>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34"/>
      <c r="AE1630" s="288" t="str">
        <f>'1.  LRAMVA Summary'!$D$54</f>
        <v>kWh</v>
      </c>
      <c r="AF1630" s="288" t="str">
        <f>'1.  LRAMVA Summary'!$E$54</f>
        <v>kWh</v>
      </c>
      <c r="AG1630" s="288" t="str">
        <f>'1.  LRAMVA Summary'!$F$54</f>
        <v>kW</v>
      </c>
      <c r="AH1630" s="288">
        <f>'1.  LRAMVA Summary'!$G$54</f>
        <v>0</v>
      </c>
      <c r="AI1630" s="288">
        <f>'1.  LRAMVA Summary'!$H$54</f>
        <v>0</v>
      </c>
      <c r="AJ1630" s="288">
        <f>'1.  LRAMVA Summary'!$I$54</f>
        <v>0</v>
      </c>
      <c r="AK1630" s="288">
        <f>'1.  LRAMVA Summary'!$J$54</f>
        <v>0</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75">
      <c r="B1631" s="830" t="s">
        <v>963</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34"/>
      <c r="AE1631" s="832">
        <v>0</v>
      </c>
      <c r="AF1631" s="827">
        <v>0</v>
      </c>
      <c r="AG1631" s="827">
        <v>0</v>
      </c>
      <c r="AH1631" s="827">
        <v>0</v>
      </c>
      <c r="AI1631" s="827">
        <v>0</v>
      </c>
      <c r="AJ1631" s="827">
        <v>0</v>
      </c>
      <c r="AK1631" s="827">
        <v>0</v>
      </c>
      <c r="AL1631" s="827">
        <v>0</v>
      </c>
      <c r="AM1631" s="827">
        <v>0</v>
      </c>
      <c r="AN1631" s="827">
        <v>0</v>
      </c>
      <c r="AO1631" s="827">
        <v>0</v>
      </c>
      <c r="AP1631" s="827">
        <v>0</v>
      </c>
      <c r="AQ1631" s="827">
        <v>0</v>
      </c>
      <c r="AR1631" s="827">
        <v>0</v>
      </c>
      <c r="AS1631" s="828"/>
    </row>
    <row r="1632" spans="1:45" ht="15.75">
      <c r="B1632" s="831" t="s">
        <v>786</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35"/>
      <c r="AE1632" s="833">
        <f>HLOOKUP(AE1628,'2. LRAMVA Threshold'!$B$42:$Q$60,17,FALSE)</f>
        <v>0</v>
      </c>
      <c r="AF1632" s="833">
        <f>HLOOKUP(AF1628,'2. LRAMVA Threshold'!$B$42:$Q$60,17,FALSE)</f>
        <v>0</v>
      </c>
      <c r="AG1632" s="833">
        <f>HLOOKUP(AG1628,'2. LRAMVA Threshold'!$B$42:$Q$60,17,FALSE)</f>
        <v>0</v>
      </c>
      <c r="AH1632" s="833">
        <f>HLOOKUP(AH1628,'2. LRAMVA Threshold'!$B$42:$Q$60,17,FALSE)</f>
        <v>0</v>
      </c>
      <c r="AI1632" s="833">
        <f>HLOOKUP(AI1628,'2. LRAMVA Threshold'!$B$42:$Q$60,17,FALSE)</f>
        <v>0</v>
      </c>
      <c r="AJ1632" s="833">
        <f>HLOOKUP(AJ1628,'2. LRAMVA Threshold'!$B$42:$Q$60,17,FALSE)</f>
        <v>0</v>
      </c>
      <c r="AK1632" s="833">
        <f>HLOOKUP(AK1628,'2. LRAMVA Threshold'!$B$42:$Q$60,17,FALSE)</f>
        <v>0</v>
      </c>
      <c r="AL1632" s="833">
        <f>HLOOKUP(AL1628,'2. LRAMVA Threshold'!$B$42:$Q$60,17,FALSE)</f>
        <v>0</v>
      </c>
      <c r="AM1632" s="833">
        <f>HLOOKUP(AM1628,'2. LRAMVA Threshold'!$B$42:$Q$60,17,FALSE)</f>
        <v>0</v>
      </c>
      <c r="AN1632" s="833">
        <f>HLOOKUP(AN1628,'2. LRAMVA Threshold'!$B$42:$Q$60,17,FALSE)</f>
        <v>0</v>
      </c>
      <c r="AO1632" s="833">
        <f>HLOOKUP(AO1628,'2. LRAMVA Threshold'!$B$42:$Q$60,17,FALSE)</f>
        <v>0</v>
      </c>
      <c r="AP1632" s="833">
        <f>HLOOKUP(AP1628,'2. LRAMVA Threshold'!$B$42:$Q$60,17,FALSE)</f>
        <v>0</v>
      </c>
      <c r="AQ1632" s="833">
        <f>HLOOKUP(AQ1628,'2. LRAMVA Threshold'!$B$42:$Q$60,17,FALSE)</f>
        <v>0</v>
      </c>
      <c r="AR1632" s="833">
        <f>HLOOKUP(AR1628,'2. LRAMVA Threshold'!$B$42:$Q$60,17,FALSE)</f>
        <v>0</v>
      </c>
      <c r="AS1632" s="438"/>
    </row>
    <row r="1633" spans="2:4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c r="B1634" s="321" t="s">
        <v>744</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25">
        <f>HLOOKUP(AE35,'3.  Distribution Rates'!$C$122:$P$135,14,FALSE)</f>
        <v>0</v>
      </c>
      <c r="AF1634" s="825">
        <f>HLOOKUP(AF35,'3.  Distribution Rates'!$C$122:$P$135,14,FALSE)</f>
        <v>2.1100000000000001E-2</v>
      </c>
      <c r="AG1634" s="338">
        <f>HLOOKUP(AG35,'3.  Distribution Rates'!$C$122:$P$135,14,FALSE)</f>
        <v>3.4049999999999998</v>
      </c>
      <c r="AH1634" s="338">
        <f>HLOOKUP(AH35,'3.  Distribution Rates'!$C$122:$P$135,14,FALSE)</f>
        <v>6.2474999999999996</v>
      </c>
      <c r="AI1634" s="338">
        <f>HLOOKUP(AI35,'3.  Distribution Rates'!$C$122:$P$135,14,FALSE)</f>
        <v>6.2474999999999996</v>
      </c>
      <c r="AJ1634" s="338">
        <f>HLOOKUP(AJ35,'3.  Distribution Rates'!$C$122:$P$135,14,FALSE)</f>
        <v>6.2474999999999996</v>
      </c>
      <c r="AK1634" s="338">
        <f>HLOOKUP(AK35,'3.  Distribution Rates'!$C$122:$P$135,14,FALSE)</f>
        <v>6.2474999999999996</v>
      </c>
      <c r="AL1634" s="338">
        <f>HLOOKUP(AL35,'3.  Distribution Rates'!$C$122:$P$135,14,FALSE)</f>
        <v>6.2474999999999996</v>
      </c>
      <c r="AM1634" s="338">
        <f>HLOOKUP(AM35,'3.  Distribution Rates'!$C$122:$P$135,14,FALSE)</f>
        <v>6.2474999999999996</v>
      </c>
      <c r="AN1634" s="338">
        <f>HLOOKUP(AN35,'3.  Distribution Rates'!$C$122:$P$135,14,FALSE)</f>
        <v>6.2474999999999996</v>
      </c>
      <c r="AO1634" s="338">
        <f>HLOOKUP(AO35,'3.  Distribution Rates'!$C$122:$P$135,14,FALSE)</f>
        <v>6.2474999999999996</v>
      </c>
      <c r="AP1634" s="338">
        <f>HLOOKUP(AP35,'3.  Distribution Rates'!$C$122:$P$135,14,FALSE)</f>
        <v>6.2474999999999996</v>
      </c>
      <c r="AQ1634" s="338">
        <f>HLOOKUP(AQ35,'3.  Distribution Rates'!$C$122:$P$135,14,FALSE)</f>
        <v>6.2474999999999996</v>
      </c>
      <c r="AR1634" s="338">
        <f>HLOOKUP(AR35,'3.  Distribution Rates'!$C$122:$P$135,14,FALSE)</f>
        <v>6.2474999999999996</v>
      </c>
      <c r="AS1634" s="440"/>
    </row>
    <row r="1635" spans="2:45">
      <c r="B1635" s="321" t="s">
        <v>787</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374">
        <f>'4.  2011-2014 LRAM'!AM148*AE1634</f>
        <v>0</v>
      </c>
      <c r="AF1635" s="374">
        <f>'4.  2011-2014 LRAM'!AN148*AF1634</f>
        <v>0</v>
      </c>
      <c r="AG1635" s="374">
        <f>'4.  2011-2014 LRAM'!AO148*AG1634</f>
        <v>0</v>
      </c>
      <c r="AH1635" s="374">
        <f>'4.  2011-2014 LRAM'!AP148*AH1634</f>
        <v>0</v>
      </c>
      <c r="AI1635" s="374">
        <f>'4.  2011-2014 LRAM'!AQ148*AI1634</f>
        <v>0</v>
      </c>
      <c r="AJ1635" s="374">
        <f>'4.  2011-2014 LRAM'!AR148*AJ1634</f>
        <v>0</v>
      </c>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5">
        <f t="shared" ref="AS1635:AS1638" si="3647">SUM(AE1635:AR1635)</f>
        <v>0</v>
      </c>
    </row>
    <row r="1636" spans="2:45">
      <c r="B1636" s="321" t="s">
        <v>788</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374">
        <f>'4.  2011-2014 LRAM'!AM287*AE1634</f>
        <v>0</v>
      </c>
      <c r="AF1636" s="374">
        <f>'4.  2011-2014 LRAM'!AN287*AF1634</f>
        <v>0</v>
      </c>
      <c r="AG1636" s="374">
        <f>'4.  2011-2014 LRAM'!AO287*AG1634</f>
        <v>0</v>
      </c>
      <c r="AH1636" s="374">
        <f>'4.  2011-2014 LRAM'!AP287*AH1634</f>
        <v>0</v>
      </c>
      <c r="AI1636" s="374">
        <f>'4.  2011-2014 LRAM'!AQ287*AI1634</f>
        <v>0</v>
      </c>
      <c r="AJ1636" s="374">
        <f>'4.  2011-2014 LRAM'!AR287*AJ1634</f>
        <v>0</v>
      </c>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5">
        <f t="shared" si="3647"/>
        <v>0</v>
      </c>
    </row>
    <row r="1637" spans="2:45">
      <c r="B1637" s="321" t="s">
        <v>789</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374">
        <f>'4.  2011-2014 LRAM'!AM423*AE1634</f>
        <v>0</v>
      </c>
      <c r="AF1637" s="374">
        <f>'4.  2011-2014 LRAM'!AN423*AF1634</f>
        <v>0</v>
      </c>
      <c r="AG1637" s="374">
        <f>'4.  2011-2014 LRAM'!AO423*AG1634</f>
        <v>0</v>
      </c>
      <c r="AH1637" s="374">
        <f>'4.  2011-2014 LRAM'!AP423*AH1634</f>
        <v>0</v>
      </c>
      <c r="AI1637" s="374">
        <f>'4.  2011-2014 LRAM'!AQ423*AI1634</f>
        <v>0</v>
      </c>
      <c r="AJ1637" s="374">
        <f>'4.  2011-2014 LRAM'!AR423*AJ1634</f>
        <v>0</v>
      </c>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5">
        <f t="shared" si="3647"/>
        <v>0</v>
      </c>
    </row>
    <row r="1638" spans="2:45">
      <c r="B1638" s="321" t="s">
        <v>790</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LRAM'!AM560*AE1634</f>
        <v>0</v>
      </c>
      <c r="AF1638" s="374">
        <f>'4.  2011-2014 LRAM'!AN560*AF1634</f>
        <v>0</v>
      </c>
      <c r="AG1638" s="374">
        <f>'4.  2011-2014 LRAM'!AO560*AG1634</f>
        <v>0</v>
      </c>
      <c r="AH1638" s="374">
        <f>'4.  2011-2014 LRAM'!AP560*AH1634</f>
        <v>0</v>
      </c>
      <c r="AI1638" s="374">
        <f>'4.  2011-2014 LRAM'!AQ560*AI1634</f>
        <v>0</v>
      </c>
      <c r="AJ1638" s="374">
        <f>'4.  2011-2014 LRAM'!AR560*AJ1634</f>
        <v>0</v>
      </c>
      <c r="AK1638" s="374">
        <f>'4.  2011-2014 LRAM'!AS560*AK1634</f>
        <v>0</v>
      </c>
      <c r="AL1638" s="374">
        <f>'4.  2011-2014 LRAM'!AT560*AL1634</f>
        <v>0</v>
      </c>
      <c r="AM1638" s="374">
        <f>'4.  2011-2014 LRAM'!AU560*AM1634</f>
        <v>0</v>
      </c>
      <c r="AN1638" s="374">
        <f>'4.  2011-2014 LRAM'!AV560*AN1634</f>
        <v>0</v>
      </c>
      <c r="AO1638" s="374">
        <f>'4.  2011-2014 LRAM'!AW560*AO1634</f>
        <v>0</v>
      </c>
      <c r="AP1638" s="374">
        <f>'4.  2011-2014 LRAM'!AX560*AP1634</f>
        <v>0</v>
      </c>
      <c r="AQ1638" s="374">
        <f>'4.  2011-2014 LRAM'!AY560*AQ1634</f>
        <v>0</v>
      </c>
      <c r="AR1638" s="374">
        <f>'4.  2011-2014 LRAM'!AZ560*AR1634</f>
        <v>0</v>
      </c>
      <c r="AS1638" s="615">
        <f t="shared" si="3647"/>
        <v>0</v>
      </c>
    </row>
    <row r="1639" spans="2:45">
      <c r="B1639" s="321" t="s">
        <v>791</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 t="shared" ref="AE1639:AR1639" si="3648">AE217*AE1634</f>
        <v>0</v>
      </c>
      <c r="AF1639" s="374">
        <f t="shared" si="3648"/>
        <v>0</v>
      </c>
      <c r="AG1639" s="374">
        <f t="shared" si="3648"/>
        <v>0</v>
      </c>
      <c r="AH1639" s="374">
        <f t="shared" si="3648"/>
        <v>0</v>
      </c>
      <c r="AI1639" s="374">
        <f t="shared" si="3648"/>
        <v>0</v>
      </c>
      <c r="AJ1639" s="374">
        <f t="shared" si="3648"/>
        <v>0</v>
      </c>
      <c r="AK1639" s="374">
        <f t="shared" si="3648"/>
        <v>0</v>
      </c>
      <c r="AL1639" s="374">
        <f t="shared" si="3648"/>
        <v>0</v>
      </c>
      <c r="AM1639" s="374">
        <f t="shared" si="3648"/>
        <v>0</v>
      </c>
      <c r="AN1639" s="374">
        <f t="shared" si="3648"/>
        <v>0</v>
      </c>
      <c r="AO1639" s="374">
        <f t="shared" si="3648"/>
        <v>0</v>
      </c>
      <c r="AP1639" s="374">
        <f t="shared" si="3648"/>
        <v>0</v>
      </c>
      <c r="AQ1639" s="374">
        <f t="shared" si="3648"/>
        <v>0</v>
      </c>
      <c r="AR1639" s="374">
        <f t="shared" si="3648"/>
        <v>0</v>
      </c>
      <c r="AS1639" s="615">
        <f>SUM(AE1639:AR1639)</f>
        <v>0</v>
      </c>
    </row>
    <row r="1640" spans="2:45">
      <c r="B1640" s="321" t="s">
        <v>792</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 t="shared" ref="AE1640:AR1640" si="3649">AE407*AE1634</f>
        <v>0</v>
      </c>
      <c r="AF1640" s="374">
        <f t="shared" si="3649"/>
        <v>0</v>
      </c>
      <c r="AG1640" s="374">
        <f t="shared" si="3649"/>
        <v>0</v>
      </c>
      <c r="AH1640" s="374">
        <f t="shared" si="3649"/>
        <v>0</v>
      </c>
      <c r="AI1640" s="374">
        <f t="shared" si="3649"/>
        <v>0</v>
      </c>
      <c r="AJ1640" s="374">
        <f t="shared" si="3649"/>
        <v>0</v>
      </c>
      <c r="AK1640" s="374">
        <f t="shared" si="3649"/>
        <v>0</v>
      </c>
      <c r="AL1640" s="374">
        <f t="shared" si="3649"/>
        <v>0</v>
      </c>
      <c r="AM1640" s="374">
        <f t="shared" si="3649"/>
        <v>0</v>
      </c>
      <c r="AN1640" s="374">
        <f t="shared" si="3649"/>
        <v>0</v>
      </c>
      <c r="AO1640" s="374">
        <f t="shared" si="3649"/>
        <v>0</v>
      </c>
      <c r="AP1640" s="374">
        <f t="shared" si="3649"/>
        <v>0</v>
      </c>
      <c r="AQ1640" s="374">
        <f t="shared" si="3649"/>
        <v>0</v>
      </c>
      <c r="AR1640" s="374">
        <f t="shared" si="3649"/>
        <v>0</v>
      </c>
      <c r="AS1640" s="615">
        <f t="shared" ref="AS1640:AS1647" si="3650">SUM(AE1640:AR1640)</f>
        <v>0</v>
      </c>
    </row>
    <row r="1641" spans="2:45">
      <c r="B1641" s="321" t="s">
        <v>793</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 t="shared" ref="AE1641:AR1641" si="3651">AE597*AE1634</f>
        <v>0</v>
      </c>
      <c r="AF1641" s="374">
        <f t="shared" si="3651"/>
        <v>0</v>
      </c>
      <c r="AG1641" s="374">
        <f t="shared" si="3651"/>
        <v>0</v>
      </c>
      <c r="AH1641" s="374">
        <f t="shared" si="3651"/>
        <v>0</v>
      </c>
      <c r="AI1641" s="374">
        <f t="shared" si="3651"/>
        <v>0</v>
      </c>
      <c r="AJ1641" s="374">
        <f t="shared" si="3651"/>
        <v>0</v>
      </c>
      <c r="AK1641" s="374">
        <f t="shared" si="3651"/>
        <v>0</v>
      </c>
      <c r="AL1641" s="374">
        <f t="shared" si="3651"/>
        <v>0</v>
      </c>
      <c r="AM1641" s="374">
        <f t="shared" si="3651"/>
        <v>0</v>
      </c>
      <c r="AN1641" s="374">
        <f t="shared" si="3651"/>
        <v>0</v>
      </c>
      <c r="AO1641" s="374">
        <f t="shared" si="3651"/>
        <v>0</v>
      </c>
      <c r="AP1641" s="374">
        <f t="shared" si="3651"/>
        <v>0</v>
      </c>
      <c r="AQ1641" s="374">
        <f t="shared" si="3651"/>
        <v>0</v>
      </c>
      <c r="AR1641" s="374">
        <f t="shared" si="3651"/>
        <v>0</v>
      </c>
      <c r="AS1641" s="615">
        <f t="shared" si="3650"/>
        <v>0</v>
      </c>
    </row>
    <row r="1642" spans="2:45">
      <c r="B1642" s="321" t="s">
        <v>794</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52">AE1634*AE787</f>
        <v>0</v>
      </c>
      <c r="AF1642" s="374">
        <f t="shared" si="3652"/>
        <v>0</v>
      </c>
      <c r="AG1642" s="374">
        <f t="shared" si="3652"/>
        <v>0</v>
      </c>
      <c r="AH1642" s="374">
        <f t="shared" si="3652"/>
        <v>0</v>
      </c>
      <c r="AI1642" s="374">
        <f t="shared" si="3652"/>
        <v>0</v>
      </c>
      <c r="AJ1642" s="374">
        <f t="shared" si="3652"/>
        <v>0</v>
      </c>
      <c r="AK1642" s="374">
        <f t="shared" si="3652"/>
        <v>0</v>
      </c>
      <c r="AL1642" s="374">
        <f t="shared" si="3652"/>
        <v>0</v>
      </c>
      <c r="AM1642" s="374">
        <f t="shared" si="3652"/>
        <v>0</v>
      </c>
      <c r="AN1642" s="374">
        <f t="shared" si="3652"/>
        <v>0</v>
      </c>
      <c r="AO1642" s="374">
        <f t="shared" si="3652"/>
        <v>0</v>
      </c>
      <c r="AP1642" s="374">
        <f t="shared" si="3652"/>
        <v>0</v>
      </c>
      <c r="AQ1642" s="374">
        <f t="shared" si="3652"/>
        <v>0</v>
      </c>
      <c r="AR1642" s="374">
        <f t="shared" si="3652"/>
        <v>0</v>
      </c>
      <c r="AS1642" s="615">
        <f t="shared" si="3650"/>
        <v>0</v>
      </c>
    </row>
    <row r="1643" spans="2:45">
      <c r="B1643" s="321" t="s">
        <v>795</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53">AE982*AE1634</f>
        <v>0</v>
      </c>
      <c r="AF1643" s="374">
        <f t="shared" si="3653"/>
        <v>0</v>
      </c>
      <c r="AG1643" s="374">
        <f t="shared" si="3653"/>
        <v>0</v>
      </c>
      <c r="AH1643" s="374">
        <f t="shared" si="3653"/>
        <v>0</v>
      </c>
      <c r="AI1643" s="374">
        <f t="shared" si="3653"/>
        <v>0</v>
      </c>
      <c r="AJ1643" s="374">
        <f t="shared" si="3653"/>
        <v>0</v>
      </c>
      <c r="AK1643" s="374">
        <f t="shared" si="3653"/>
        <v>0</v>
      </c>
      <c r="AL1643" s="374">
        <f t="shared" si="3653"/>
        <v>0</v>
      </c>
      <c r="AM1643" s="374">
        <f t="shared" si="3653"/>
        <v>0</v>
      </c>
      <c r="AN1643" s="374">
        <f t="shared" si="3653"/>
        <v>0</v>
      </c>
      <c r="AO1643" s="374">
        <f t="shared" si="3653"/>
        <v>0</v>
      </c>
      <c r="AP1643" s="374">
        <f t="shared" si="3653"/>
        <v>0</v>
      </c>
      <c r="AQ1643" s="374">
        <f t="shared" si="3653"/>
        <v>0</v>
      </c>
      <c r="AR1643" s="374">
        <f t="shared" si="3653"/>
        <v>0</v>
      </c>
      <c r="AS1643" s="615">
        <f t="shared" si="3650"/>
        <v>0</v>
      </c>
    </row>
    <row r="1644" spans="2:45">
      <c r="B1644" s="321" t="s">
        <v>796</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54">AE1177*AE1634</f>
        <v>0</v>
      </c>
      <c r="AF1644" s="374">
        <f t="shared" si="3654"/>
        <v>0</v>
      </c>
      <c r="AG1644" s="374">
        <f t="shared" si="3654"/>
        <v>0</v>
      </c>
      <c r="AH1644" s="374">
        <f t="shared" si="3654"/>
        <v>0</v>
      </c>
      <c r="AI1644" s="374">
        <f t="shared" si="3654"/>
        <v>0</v>
      </c>
      <c r="AJ1644" s="374">
        <f t="shared" si="3654"/>
        <v>0</v>
      </c>
      <c r="AK1644" s="374">
        <f t="shared" si="3654"/>
        <v>0</v>
      </c>
      <c r="AL1644" s="374">
        <f t="shared" si="3654"/>
        <v>0</v>
      </c>
      <c r="AM1644" s="374">
        <f t="shared" si="3654"/>
        <v>0</v>
      </c>
      <c r="AN1644" s="374">
        <f t="shared" si="3654"/>
        <v>0</v>
      </c>
      <c r="AO1644" s="374">
        <f t="shared" si="3654"/>
        <v>0</v>
      </c>
      <c r="AP1644" s="374">
        <f t="shared" si="3654"/>
        <v>0</v>
      </c>
      <c r="AQ1644" s="374">
        <f t="shared" si="3654"/>
        <v>0</v>
      </c>
      <c r="AR1644" s="374">
        <f t="shared" si="3654"/>
        <v>0</v>
      </c>
      <c r="AS1644" s="615">
        <f t="shared" si="3650"/>
        <v>0</v>
      </c>
    </row>
    <row r="1645" spans="2:45">
      <c r="B1645" s="321" t="s">
        <v>797</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655">AE1372*AE1634</f>
        <v>0</v>
      </c>
      <c r="AF1645" s="374">
        <f t="shared" si="3655"/>
        <v>0</v>
      </c>
      <c r="AG1645" s="374">
        <f t="shared" si="3655"/>
        <v>0</v>
      </c>
      <c r="AH1645" s="374">
        <f t="shared" si="3655"/>
        <v>0</v>
      </c>
      <c r="AI1645" s="374">
        <f t="shared" si="3655"/>
        <v>0</v>
      </c>
      <c r="AJ1645" s="374">
        <f t="shared" si="3655"/>
        <v>0</v>
      </c>
      <c r="AK1645" s="374">
        <f t="shared" si="3655"/>
        <v>0</v>
      </c>
      <c r="AL1645" s="374">
        <f t="shared" si="3655"/>
        <v>0</v>
      </c>
      <c r="AM1645" s="374">
        <f t="shared" si="3655"/>
        <v>0</v>
      </c>
      <c r="AN1645" s="374">
        <f t="shared" si="3655"/>
        <v>0</v>
      </c>
      <c r="AO1645" s="374">
        <f t="shared" si="3655"/>
        <v>0</v>
      </c>
      <c r="AP1645" s="374">
        <f t="shared" si="3655"/>
        <v>0</v>
      </c>
      <c r="AQ1645" s="374">
        <f t="shared" si="3655"/>
        <v>0</v>
      </c>
      <c r="AR1645" s="374">
        <f t="shared" si="3655"/>
        <v>0</v>
      </c>
      <c r="AS1645" s="615">
        <f t="shared" si="3650"/>
        <v>0</v>
      </c>
    </row>
    <row r="1646" spans="2:45">
      <c r="B1646" s="321" t="s">
        <v>798</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656">AE1566*AE1634</f>
        <v>0</v>
      </c>
      <c r="AF1646" s="374">
        <f t="shared" si="3656"/>
        <v>0</v>
      </c>
      <c r="AG1646" s="374">
        <f t="shared" si="3656"/>
        <v>0</v>
      </c>
      <c r="AH1646" s="374">
        <f t="shared" si="3656"/>
        <v>0</v>
      </c>
      <c r="AI1646" s="374">
        <f t="shared" si="3656"/>
        <v>0</v>
      </c>
      <c r="AJ1646" s="374">
        <f t="shared" si="3656"/>
        <v>0</v>
      </c>
      <c r="AK1646" s="374">
        <f t="shared" si="3656"/>
        <v>0</v>
      </c>
      <c r="AL1646" s="374">
        <f t="shared" si="3656"/>
        <v>0</v>
      </c>
      <c r="AM1646" s="374">
        <f t="shared" si="3656"/>
        <v>0</v>
      </c>
      <c r="AN1646" s="374">
        <f t="shared" si="3656"/>
        <v>0</v>
      </c>
      <c r="AO1646" s="374">
        <f t="shared" si="3656"/>
        <v>0</v>
      </c>
      <c r="AP1646" s="374">
        <f t="shared" si="3656"/>
        <v>0</v>
      </c>
      <c r="AQ1646" s="374">
        <f t="shared" si="3656"/>
        <v>0</v>
      </c>
      <c r="AR1646" s="374">
        <f t="shared" si="3656"/>
        <v>0</v>
      </c>
      <c r="AS1646" s="615">
        <f t="shared" si="3650"/>
        <v>0</v>
      </c>
    </row>
    <row r="1647" spans="2:45" ht="15.75">
      <c r="B1647" s="346" t="s">
        <v>903</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0</v>
      </c>
      <c r="AG1647" s="343">
        <f t="shared" ref="AG1647:AR1647" si="3657">SUM(AG1635:AG1646)</f>
        <v>0</v>
      </c>
      <c r="AH1647" s="343">
        <f t="shared" si="3657"/>
        <v>0</v>
      </c>
      <c r="AI1647" s="343">
        <f t="shared" si="3657"/>
        <v>0</v>
      </c>
      <c r="AJ1647" s="343">
        <f t="shared" si="3657"/>
        <v>0</v>
      </c>
      <c r="AK1647" s="343">
        <f t="shared" si="3657"/>
        <v>0</v>
      </c>
      <c r="AL1647" s="343">
        <f t="shared" si="3657"/>
        <v>0</v>
      </c>
      <c r="AM1647" s="343">
        <f t="shared" si="3657"/>
        <v>0</v>
      </c>
      <c r="AN1647" s="343">
        <f t="shared" si="3657"/>
        <v>0</v>
      </c>
      <c r="AO1647" s="343">
        <f t="shared" si="3657"/>
        <v>0</v>
      </c>
      <c r="AP1647" s="343">
        <f t="shared" si="3657"/>
        <v>0</v>
      </c>
      <c r="AQ1647" s="343">
        <f t="shared" si="3657"/>
        <v>0</v>
      </c>
      <c r="AR1647" s="343">
        <f t="shared" si="3657"/>
        <v>0</v>
      </c>
      <c r="AS1647" s="403">
        <f t="shared" si="3650"/>
        <v>0</v>
      </c>
    </row>
    <row r="1648" spans="2:45" ht="15.75">
      <c r="B1648" s="346" t="s">
        <v>904</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344">
        <f>AE1632*AE1634</f>
        <v>0</v>
      </c>
      <c r="AF1648" s="344">
        <f t="shared" ref="AF1648:AR1648" si="3658">AF1632*AF1634</f>
        <v>0</v>
      </c>
      <c r="AG1648" s="344">
        <f t="shared" si="3658"/>
        <v>0</v>
      </c>
      <c r="AH1648" s="344">
        <f t="shared" si="3658"/>
        <v>0</v>
      </c>
      <c r="AI1648" s="344">
        <f t="shared" si="3658"/>
        <v>0</v>
      </c>
      <c r="AJ1648" s="344">
        <f t="shared" si="3658"/>
        <v>0</v>
      </c>
      <c r="AK1648" s="344">
        <f t="shared" si="3658"/>
        <v>0</v>
      </c>
      <c r="AL1648" s="344">
        <f t="shared" si="3658"/>
        <v>0</v>
      </c>
      <c r="AM1648" s="344">
        <f t="shared" si="3658"/>
        <v>0</v>
      </c>
      <c r="AN1648" s="344">
        <f t="shared" si="3658"/>
        <v>0</v>
      </c>
      <c r="AO1648" s="344">
        <f t="shared" si="3658"/>
        <v>0</v>
      </c>
      <c r="AP1648" s="344">
        <f t="shared" si="3658"/>
        <v>0</v>
      </c>
      <c r="AQ1648" s="344">
        <f t="shared" si="3658"/>
        <v>0</v>
      </c>
      <c r="AR1648" s="344">
        <f t="shared" si="3658"/>
        <v>0</v>
      </c>
      <c r="AS1648" s="403">
        <f>SUM(AE1648:AR1648)</f>
        <v>0</v>
      </c>
    </row>
    <row r="1649" spans="1:45" ht="15.75">
      <c r="B1649" s="346" t="s">
        <v>905</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0</v>
      </c>
    </row>
    <row r="1650" spans="1:4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72"/>
      <c r="AF1650" s="772"/>
      <c r="AG1650" s="772"/>
      <c r="AH1650" s="772"/>
      <c r="AI1650" s="772"/>
      <c r="AJ1650" s="772"/>
      <c r="AK1650" s="772"/>
      <c r="AL1650" s="772"/>
      <c r="AM1650" s="772"/>
      <c r="AN1650" s="772"/>
      <c r="AO1650" s="772"/>
      <c r="AP1650" s="772"/>
      <c r="AQ1650" s="772"/>
      <c r="AR1650" s="772"/>
      <c r="AS1650" s="788"/>
    </row>
    <row r="1651" spans="1:45" ht="19.5" customHeight="1">
      <c r="B1651" s="364" t="s">
        <v>578</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61"/>
      <c r="C1652" s="762"/>
      <c r="D1652" s="743"/>
      <c r="E1652" s="743"/>
      <c r="F1652" s="743"/>
      <c r="G1652" s="743"/>
      <c r="H1652" s="743"/>
      <c r="I1652" s="743"/>
      <c r="J1652" s="743"/>
      <c r="K1652" s="743"/>
      <c r="L1652" s="743"/>
      <c r="M1652" s="743"/>
      <c r="N1652" s="743"/>
      <c r="O1652" s="743"/>
      <c r="P1652" s="743"/>
      <c r="Q1652" s="743"/>
      <c r="R1652" s="743"/>
      <c r="S1652" s="743"/>
      <c r="T1652" s="743"/>
      <c r="U1652" s="743"/>
      <c r="V1652" s="301"/>
      <c r="W1652" s="763"/>
      <c r="X1652" s="743"/>
      <c r="Y1652" s="743"/>
      <c r="Z1652" s="743"/>
      <c r="AA1652" s="743"/>
      <c r="AB1652" s="743"/>
      <c r="AC1652" s="743"/>
      <c r="AD1652" s="743"/>
      <c r="AE1652" s="252"/>
      <c r="AF1652" s="252"/>
      <c r="AG1652" s="252"/>
      <c r="AH1652" s="252"/>
      <c r="AI1652" s="252"/>
      <c r="AJ1652" s="252"/>
      <c r="AK1652" s="252"/>
      <c r="AL1652" s="252"/>
      <c r="AM1652" s="252"/>
      <c r="AN1652" s="252"/>
      <c r="AO1652" s="252"/>
      <c r="AP1652" s="252"/>
      <c r="AQ1652" s="252"/>
      <c r="AR1652" s="252"/>
      <c r="AS1652" s="253"/>
    </row>
    <row r="1653" spans="1:45" ht="15.75">
      <c r="B1653" s="277" t="s">
        <v>817</v>
      </c>
      <c r="C1653" s="278"/>
      <c r="D1653" s="579" t="s">
        <v>523</v>
      </c>
      <c r="E1653" s="250"/>
      <c r="F1653" s="579"/>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19" t="s">
        <v>211</v>
      </c>
      <c r="C1654" s="921" t="s">
        <v>33</v>
      </c>
      <c r="D1654" s="281" t="s">
        <v>421</v>
      </c>
      <c r="E1654" s="925" t="s">
        <v>209</v>
      </c>
      <c r="F1654" s="926"/>
      <c r="G1654" s="926"/>
      <c r="H1654" s="926"/>
      <c r="I1654" s="926"/>
      <c r="J1654" s="926"/>
      <c r="K1654" s="926"/>
      <c r="L1654" s="926"/>
      <c r="M1654" s="926"/>
      <c r="N1654" s="926"/>
      <c r="O1654" s="926"/>
      <c r="P1654" s="927"/>
      <c r="Q1654" s="923" t="s">
        <v>213</v>
      </c>
      <c r="R1654" s="281" t="s">
        <v>422</v>
      </c>
      <c r="S1654" s="916" t="s">
        <v>212</v>
      </c>
      <c r="T1654" s="917"/>
      <c r="U1654" s="917"/>
      <c r="V1654" s="917"/>
      <c r="W1654" s="917"/>
      <c r="X1654" s="917"/>
      <c r="Y1654" s="917"/>
      <c r="Z1654" s="917"/>
      <c r="AA1654" s="917"/>
      <c r="AB1654" s="917"/>
      <c r="AC1654" s="917"/>
      <c r="AD1654" s="928"/>
      <c r="AE1654" s="916" t="s">
        <v>242</v>
      </c>
      <c r="AF1654" s="917"/>
      <c r="AG1654" s="917"/>
      <c r="AH1654" s="917"/>
      <c r="AI1654" s="917"/>
      <c r="AJ1654" s="917"/>
      <c r="AK1654" s="917"/>
      <c r="AL1654" s="917"/>
      <c r="AM1654" s="917"/>
      <c r="AN1654" s="917"/>
      <c r="AO1654" s="917"/>
      <c r="AP1654" s="917"/>
      <c r="AQ1654" s="917"/>
      <c r="AR1654" s="917"/>
      <c r="AS1654" s="918"/>
    </row>
    <row r="1655" spans="1:45" ht="65.25" customHeight="1">
      <c r="B1655" s="920"/>
      <c r="C1655" s="922"/>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24"/>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GS 50 - 4,999 kW</v>
      </c>
      <c r="AH1655" s="282" t="str">
        <f>'1.  LRAMVA Summary'!$G$53</f>
        <v/>
      </c>
      <c r="AI1655" s="282" t="str">
        <f>'1.  LRAMVA Summary'!$H$53</f>
        <v/>
      </c>
      <c r="AJ1655" s="282" t="str">
        <f>'1.  LRAMVA Summary'!$I$53</f>
        <v/>
      </c>
      <c r="AK1655" s="282" t="str">
        <f>'1.  LRAMVA Summary'!$J$53</f>
        <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hidden="1" customHeight="1" outlineLevel="1">
      <c r="A1656" s="521"/>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75" collapsed="1">
      <c r="B1657" s="829"/>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34"/>
      <c r="AE1657" s="288" t="str">
        <f>'1.  LRAMVA Summary'!$D$54</f>
        <v>kWh</v>
      </c>
      <c r="AF1657" s="288" t="str">
        <f>'1.  LRAMVA Summary'!$E$54</f>
        <v>kWh</v>
      </c>
      <c r="AG1657" s="288" t="str">
        <f>'1.  LRAMVA Summary'!$F$54</f>
        <v>kW</v>
      </c>
      <c r="AH1657" s="288">
        <f>'1.  LRAMVA Summary'!$G$54</f>
        <v>0</v>
      </c>
      <c r="AI1657" s="288">
        <f>'1.  LRAMVA Summary'!$H$54</f>
        <v>0</v>
      </c>
      <c r="AJ1657" s="288">
        <f>'1.  LRAMVA Summary'!$I$54</f>
        <v>0</v>
      </c>
      <c r="AK1657" s="288">
        <f>'1.  LRAMVA Summary'!$J$54</f>
        <v>0</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75">
      <c r="B1658" s="830" t="s">
        <v>964</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34"/>
      <c r="AE1658" s="832">
        <v>0</v>
      </c>
      <c r="AF1658" s="827">
        <v>0</v>
      </c>
      <c r="AG1658" s="827">
        <v>0</v>
      </c>
      <c r="AH1658" s="827">
        <v>0</v>
      </c>
      <c r="AI1658" s="827">
        <v>0</v>
      </c>
      <c r="AJ1658" s="827">
        <v>0</v>
      </c>
      <c r="AK1658" s="827">
        <v>0</v>
      </c>
      <c r="AL1658" s="827">
        <v>0</v>
      </c>
      <c r="AM1658" s="827">
        <v>0</v>
      </c>
      <c r="AN1658" s="827">
        <v>0</v>
      </c>
      <c r="AO1658" s="827">
        <v>0</v>
      </c>
      <c r="AP1658" s="827">
        <v>0</v>
      </c>
      <c r="AQ1658" s="827">
        <v>0</v>
      </c>
      <c r="AR1658" s="827">
        <v>0</v>
      </c>
      <c r="AS1658" s="828"/>
    </row>
    <row r="1659" spans="1:45" ht="15.75">
      <c r="B1659" s="831" t="s">
        <v>799</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35"/>
      <c r="AE1659" s="833">
        <f>HLOOKUP(AE1655,'2. LRAMVA Threshold'!$B$42:$Q$60,18,FALSE)</f>
        <v>0</v>
      </c>
      <c r="AF1659" s="833">
        <f>HLOOKUP(AF1655,'2. LRAMVA Threshold'!$B$42:$Q$60,18,FALSE)</f>
        <v>0</v>
      </c>
      <c r="AG1659" s="833">
        <f>HLOOKUP(AG1655,'2. LRAMVA Threshold'!$B$42:$Q$60,18,FALSE)</f>
        <v>0</v>
      </c>
      <c r="AH1659" s="833">
        <f>HLOOKUP(AH1655,'2. LRAMVA Threshold'!$B$42:$Q$60,18,FALSE)</f>
        <v>0</v>
      </c>
      <c r="AI1659" s="833">
        <f>HLOOKUP(AI1655,'2. LRAMVA Threshold'!$B$42:$Q$60,18,FALSE)</f>
        <v>0</v>
      </c>
      <c r="AJ1659" s="833">
        <f>HLOOKUP(AJ1655,'2. LRAMVA Threshold'!$B$42:$Q$60,18,FALSE)</f>
        <v>0</v>
      </c>
      <c r="AK1659" s="833">
        <f>HLOOKUP(AK1655,'2. LRAMVA Threshold'!$B$42:$Q$60,18,FALSE)</f>
        <v>0</v>
      </c>
      <c r="AL1659" s="833">
        <f>HLOOKUP(AL1655,'2. LRAMVA Threshold'!$B$42:$Q$60,18,FALSE)</f>
        <v>0</v>
      </c>
      <c r="AM1659" s="833">
        <f>HLOOKUP(AM1655,'2. LRAMVA Threshold'!$B$42:$Q$60,18,FALSE)</f>
        <v>0</v>
      </c>
      <c r="AN1659" s="833">
        <f>HLOOKUP(AN1655,'2. LRAMVA Threshold'!$B$42:$Q$60,18,FALSE)</f>
        <v>0</v>
      </c>
      <c r="AO1659" s="833">
        <f>HLOOKUP(AO1655,'2. LRAMVA Threshold'!$B$42:$Q$60,18,FALSE)</f>
        <v>0</v>
      </c>
      <c r="AP1659" s="833">
        <f>HLOOKUP(AP1655,'2. LRAMVA Threshold'!$B$42:$Q$60,18,FALSE)</f>
        <v>0</v>
      </c>
      <c r="AQ1659" s="833">
        <f>HLOOKUP(AQ1655,'2. LRAMVA Threshold'!$B$42:$Q$60,18,FALSE)</f>
        <v>0</v>
      </c>
      <c r="AR1659" s="833">
        <f>HLOOKUP(AR1655,'2. LRAMVA Threshold'!$B$42:$Q$60,18,FALSE)</f>
        <v>0</v>
      </c>
      <c r="AS1659" s="438"/>
    </row>
    <row r="1660" spans="1:4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c r="B1661" s="321" t="s">
        <v>744</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25">
        <f>HLOOKUP(AE35,'3.  Distribution Rates'!$C$122:$P$135,14,FALSE)</f>
        <v>0</v>
      </c>
      <c r="AF1661" s="825">
        <f>HLOOKUP(AF35,'3.  Distribution Rates'!$C$122:$P$135,14,FALSE)</f>
        <v>2.1100000000000001E-2</v>
      </c>
      <c r="AG1661" s="338">
        <f>HLOOKUP(AG35,'3.  Distribution Rates'!$C$122:$P$135,14,FALSE)</f>
        <v>3.4049999999999998</v>
      </c>
      <c r="AH1661" s="338">
        <f>HLOOKUP(AH35,'3.  Distribution Rates'!$C$122:$P$135,14,FALSE)</f>
        <v>6.2474999999999996</v>
      </c>
      <c r="AI1661" s="338">
        <f>HLOOKUP(AI35,'3.  Distribution Rates'!$C$122:$P$135,14,FALSE)</f>
        <v>6.2474999999999996</v>
      </c>
      <c r="AJ1661" s="338">
        <f>HLOOKUP(AJ35,'3.  Distribution Rates'!$C$122:$P$135,14,FALSE)</f>
        <v>6.2474999999999996</v>
      </c>
      <c r="AK1661" s="338">
        <f>HLOOKUP(AK35,'3.  Distribution Rates'!$C$122:$P$135,14,FALSE)</f>
        <v>6.2474999999999996</v>
      </c>
      <c r="AL1661" s="338">
        <f>HLOOKUP(AL35,'3.  Distribution Rates'!$C$122:$P$135,14,FALSE)</f>
        <v>6.2474999999999996</v>
      </c>
      <c r="AM1661" s="338">
        <f>HLOOKUP(AM35,'3.  Distribution Rates'!$C$122:$P$135,14,FALSE)</f>
        <v>6.2474999999999996</v>
      </c>
      <c r="AN1661" s="338">
        <f>HLOOKUP(AN35,'3.  Distribution Rates'!$C$122:$P$135,14,FALSE)</f>
        <v>6.2474999999999996</v>
      </c>
      <c r="AO1661" s="338">
        <f>HLOOKUP(AO35,'3.  Distribution Rates'!$C$122:$P$135,14,FALSE)</f>
        <v>6.2474999999999996</v>
      </c>
      <c r="AP1661" s="338">
        <f>HLOOKUP(AP35,'3.  Distribution Rates'!$C$122:$P$135,14,FALSE)</f>
        <v>6.2474999999999996</v>
      </c>
      <c r="AQ1661" s="338">
        <f>HLOOKUP(AQ35,'3.  Distribution Rates'!$C$122:$P$135,14,FALSE)</f>
        <v>6.2474999999999996</v>
      </c>
      <c r="AR1661" s="338">
        <f>HLOOKUP(AR35,'3.  Distribution Rates'!$C$122:$P$135,14,FALSE)</f>
        <v>6.2474999999999996</v>
      </c>
      <c r="AS1661" s="440"/>
    </row>
    <row r="1662" spans="1:45">
      <c r="B1662" s="321" t="s">
        <v>800</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374">
        <f>'4.  2011-2014 LRAM'!AM149*AE1661</f>
        <v>0</v>
      </c>
      <c r="AF1662" s="374">
        <f>'4.  2011-2014 LRAM'!AN149*AF1661</f>
        <v>0</v>
      </c>
      <c r="AG1662" s="374">
        <f>'4.  2011-2014 LRAM'!AO149*AG1661</f>
        <v>0</v>
      </c>
      <c r="AH1662" s="374">
        <f>'4.  2011-2014 LRAM'!AP149*AH1661</f>
        <v>0</v>
      </c>
      <c r="AI1662" s="374">
        <f>'4.  2011-2014 LRAM'!AQ149*AI1661</f>
        <v>0</v>
      </c>
      <c r="AJ1662" s="374">
        <f>'4.  2011-2014 LRAM'!AR149*AJ1661</f>
        <v>0</v>
      </c>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5">
        <f t="shared" ref="AS1662:AS1665" si="3659">SUM(AE1662:AR1662)</f>
        <v>0</v>
      </c>
    </row>
    <row r="1663" spans="1:45">
      <c r="B1663" s="321" t="s">
        <v>801</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374">
        <f>'4.  2011-2014 LRAM'!AM288*AE1661</f>
        <v>0</v>
      </c>
      <c r="AF1663" s="374">
        <f>'4.  2011-2014 LRAM'!AN288*AF1661</f>
        <v>0</v>
      </c>
      <c r="AG1663" s="374">
        <f>'4.  2011-2014 LRAM'!AO288*AG1661</f>
        <v>0</v>
      </c>
      <c r="AH1663" s="374">
        <f>'4.  2011-2014 LRAM'!AP288*AH1661</f>
        <v>0</v>
      </c>
      <c r="AI1663" s="374">
        <f>'4.  2011-2014 LRAM'!AQ288*AI1661</f>
        <v>0</v>
      </c>
      <c r="AJ1663" s="374">
        <f>'4.  2011-2014 LRAM'!AR288*AJ1661</f>
        <v>0</v>
      </c>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5">
        <f t="shared" si="3659"/>
        <v>0</v>
      </c>
    </row>
    <row r="1664" spans="1:45">
      <c r="B1664" s="321" t="s">
        <v>802</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374">
        <f>'4.  2011-2014 LRAM'!AM425*AE1661</f>
        <v>0</v>
      </c>
      <c r="AF1664" s="374">
        <f>'4.  2011-2014 LRAM'!AN425*AF1661</f>
        <v>0</v>
      </c>
      <c r="AG1664" s="374">
        <f>'4.  2011-2014 LRAM'!AO425*AG1661</f>
        <v>0</v>
      </c>
      <c r="AH1664" s="374">
        <f>'4.  2011-2014 LRAM'!AP425*AH1661</f>
        <v>0</v>
      </c>
      <c r="AI1664" s="374">
        <f>'4.  2011-2014 LRAM'!AQ425*AI1661</f>
        <v>0</v>
      </c>
      <c r="AJ1664" s="374">
        <f>'4.  2011-2014 LRAM'!AR425*AJ1661</f>
        <v>0</v>
      </c>
      <c r="AK1664" s="374">
        <f>'4.  2011-2014 LRAM'!AS425*AK1661</f>
        <v>0</v>
      </c>
      <c r="AL1664" s="374">
        <f>'4.  2011-2014 LRAM'!AT425*AL1661</f>
        <v>0</v>
      </c>
      <c r="AM1664" s="374">
        <f>'4.  2011-2014 LRAM'!AU425*AM1661</f>
        <v>0</v>
      </c>
      <c r="AN1664" s="374">
        <f>'4.  2011-2014 LRAM'!AV425*AN1661</f>
        <v>0</v>
      </c>
      <c r="AO1664" s="374">
        <f>'4.  2011-2014 LRAM'!AW425*AO1661</f>
        <v>0</v>
      </c>
      <c r="AP1664" s="374">
        <f>'4.  2011-2014 LRAM'!AX425*AP1661</f>
        <v>0</v>
      </c>
      <c r="AQ1664" s="374">
        <f>'4.  2011-2014 LRAM'!AY425*AQ1661</f>
        <v>0</v>
      </c>
      <c r="AR1664" s="374">
        <f>'4.  2011-2014 LRAM'!AZ425*AR1661</f>
        <v>0</v>
      </c>
      <c r="AS1664" s="615">
        <f t="shared" si="3659"/>
        <v>0</v>
      </c>
    </row>
    <row r="1665" spans="2:45">
      <c r="B1665" s="321" t="s">
        <v>803</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LRAM'!AM561*AE1661</f>
        <v>0</v>
      </c>
      <c r="AF1665" s="374">
        <f>'4.  2011-2014 LRAM'!AN561*AF1661</f>
        <v>0</v>
      </c>
      <c r="AG1665" s="374">
        <f>'4.  2011-2014 LRAM'!AO561*AG1661</f>
        <v>0</v>
      </c>
      <c r="AH1665" s="374">
        <f>'4.  2011-2014 LRAM'!AP561*AH1661</f>
        <v>0</v>
      </c>
      <c r="AI1665" s="374">
        <f>'4.  2011-2014 LRAM'!AQ561*AI1661</f>
        <v>0</v>
      </c>
      <c r="AJ1665" s="374">
        <f>'4.  2011-2014 LRAM'!AR561*AJ1661</f>
        <v>0</v>
      </c>
      <c r="AK1665" s="374">
        <f>'4.  2011-2014 LRAM'!AS561*AK1661</f>
        <v>0</v>
      </c>
      <c r="AL1665" s="374">
        <f>'4.  2011-2014 LRAM'!AT561*AL1661</f>
        <v>0</v>
      </c>
      <c r="AM1665" s="374">
        <f>'4.  2011-2014 LRAM'!AU561*AM1661</f>
        <v>0</v>
      </c>
      <c r="AN1665" s="374">
        <f>'4.  2011-2014 LRAM'!AV561*AN1661</f>
        <v>0</v>
      </c>
      <c r="AO1665" s="374">
        <f>'4.  2011-2014 LRAM'!AW561*AO1661</f>
        <v>0</v>
      </c>
      <c r="AP1665" s="374">
        <f>'4.  2011-2014 LRAM'!AX561*AP1661</f>
        <v>0</v>
      </c>
      <c r="AQ1665" s="374">
        <f>'4.  2011-2014 LRAM'!AY561*AQ1661</f>
        <v>0</v>
      </c>
      <c r="AR1665" s="374">
        <f>'4.  2011-2014 LRAM'!AZ561*AR1661</f>
        <v>0</v>
      </c>
      <c r="AS1665" s="615">
        <f t="shared" si="3659"/>
        <v>0</v>
      </c>
    </row>
    <row r="1666" spans="2:45">
      <c r="B1666" s="321" t="s">
        <v>804</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 t="shared" ref="AE1666:AR1666" si="3660">AE218*AE1661</f>
        <v>0</v>
      </c>
      <c r="AF1666" s="374">
        <f t="shared" si="3660"/>
        <v>0</v>
      </c>
      <c r="AG1666" s="374">
        <f t="shared" si="3660"/>
        <v>0</v>
      </c>
      <c r="AH1666" s="374">
        <f t="shared" si="3660"/>
        <v>0</v>
      </c>
      <c r="AI1666" s="374">
        <f t="shared" si="3660"/>
        <v>0</v>
      </c>
      <c r="AJ1666" s="374">
        <f t="shared" si="3660"/>
        <v>0</v>
      </c>
      <c r="AK1666" s="374">
        <f t="shared" si="3660"/>
        <v>0</v>
      </c>
      <c r="AL1666" s="374">
        <f t="shared" si="3660"/>
        <v>0</v>
      </c>
      <c r="AM1666" s="374">
        <f t="shared" si="3660"/>
        <v>0</v>
      </c>
      <c r="AN1666" s="374">
        <f t="shared" si="3660"/>
        <v>0</v>
      </c>
      <c r="AO1666" s="374">
        <f t="shared" si="3660"/>
        <v>0</v>
      </c>
      <c r="AP1666" s="374">
        <f t="shared" si="3660"/>
        <v>0</v>
      </c>
      <c r="AQ1666" s="374">
        <f t="shared" si="3660"/>
        <v>0</v>
      </c>
      <c r="AR1666" s="374">
        <f t="shared" si="3660"/>
        <v>0</v>
      </c>
      <c r="AS1666" s="615">
        <f>SUM(AE1666:AR1666)</f>
        <v>0</v>
      </c>
    </row>
    <row r="1667" spans="2:45">
      <c r="B1667" s="321" t="s">
        <v>805</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 t="shared" ref="AE1667:AR1667" si="3661">AE408*AE1661</f>
        <v>0</v>
      </c>
      <c r="AF1667" s="374">
        <f t="shared" si="3661"/>
        <v>0</v>
      </c>
      <c r="AG1667" s="374">
        <f t="shared" si="3661"/>
        <v>0</v>
      </c>
      <c r="AH1667" s="374">
        <f t="shared" si="3661"/>
        <v>0</v>
      </c>
      <c r="AI1667" s="374">
        <f t="shared" si="3661"/>
        <v>0</v>
      </c>
      <c r="AJ1667" s="374">
        <f t="shared" si="3661"/>
        <v>0</v>
      </c>
      <c r="AK1667" s="374">
        <f t="shared" si="3661"/>
        <v>0</v>
      </c>
      <c r="AL1667" s="374">
        <f t="shared" si="3661"/>
        <v>0</v>
      </c>
      <c r="AM1667" s="374">
        <f t="shared" si="3661"/>
        <v>0</v>
      </c>
      <c r="AN1667" s="374">
        <f t="shared" si="3661"/>
        <v>0</v>
      </c>
      <c r="AO1667" s="374">
        <f t="shared" si="3661"/>
        <v>0</v>
      </c>
      <c r="AP1667" s="374">
        <f t="shared" si="3661"/>
        <v>0</v>
      </c>
      <c r="AQ1667" s="374">
        <f t="shared" si="3661"/>
        <v>0</v>
      </c>
      <c r="AR1667" s="374">
        <f t="shared" si="3661"/>
        <v>0</v>
      </c>
      <c r="AS1667" s="615">
        <f>SUM(AE1667:AR1667)</f>
        <v>0</v>
      </c>
    </row>
    <row r="1668" spans="2:45">
      <c r="B1668" s="321" t="s">
        <v>806</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 t="shared" ref="AE1668:AR1668" si="3662">AE598*AE1661</f>
        <v>0</v>
      </c>
      <c r="AF1668" s="374">
        <f t="shared" si="3662"/>
        <v>0</v>
      </c>
      <c r="AG1668" s="374">
        <f t="shared" si="3662"/>
        <v>0</v>
      </c>
      <c r="AH1668" s="374">
        <f t="shared" si="3662"/>
        <v>0</v>
      </c>
      <c r="AI1668" s="374">
        <f t="shared" si="3662"/>
        <v>0</v>
      </c>
      <c r="AJ1668" s="374">
        <f t="shared" si="3662"/>
        <v>0</v>
      </c>
      <c r="AK1668" s="374">
        <f t="shared" si="3662"/>
        <v>0</v>
      </c>
      <c r="AL1668" s="374">
        <f t="shared" si="3662"/>
        <v>0</v>
      </c>
      <c r="AM1668" s="374">
        <f t="shared" si="3662"/>
        <v>0</v>
      </c>
      <c r="AN1668" s="374">
        <f t="shared" si="3662"/>
        <v>0</v>
      </c>
      <c r="AO1668" s="374">
        <f t="shared" si="3662"/>
        <v>0</v>
      </c>
      <c r="AP1668" s="374">
        <f t="shared" si="3662"/>
        <v>0</v>
      </c>
      <c r="AQ1668" s="374">
        <f t="shared" si="3662"/>
        <v>0</v>
      </c>
      <c r="AR1668" s="374">
        <f t="shared" si="3662"/>
        <v>0</v>
      </c>
      <c r="AS1668" s="615">
        <f>SUM(AE1668:AR1668)</f>
        <v>0</v>
      </c>
    </row>
    <row r="1669" spans="2:45">
      <c r="B1669" s="321" t="s">
        <v>807</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63">AE788*AE1661</f>
        <v>0</v>
      </c>
      <c r="AF1669" s="374">
        <f t="shared" si="3663"/>
        <v>0</v>
      </c>
      <c r="AG1669" s="374">
        <f t="shared" si="3663"/>
        <v>0</v>
      </c>
      <c r="AH1669" s="374">
        <f t="shared" si="3663"/>
        <v>0</v>
      </c>
      <c r="AI1669" s="374">
        <f t="shared" si="3663"/>
        <v>0</v>
      </c>
      <c r="AJ1669" s="374">
        <f t="shared" si="3663"/>
        <v>0</v>
      </c>
      <c r="AK1669" s="374">
        <f t="shared" si="3663"/>
        <v>0</v>
      </c>
      <c r="AL1669" s="374">
        <f t="shared" si="3663"/>
        <v>0</v>
      </c>
      <c r="AM1669" s="374">
        <f t="shared" si="3663"/>
        <v>0</v>
      </c>
      <c r="AN1669" s="374">
        <f t="shared" si="3663"/>
        <v>0</v>
      </c>
      <c r="AO1669" s="374">
        <f t="shared" si="3663"/>
        <v>0</v>
      </c>
      <c r="AP1669" s="374">
        <f t="shared" si="3663"/>
        <v>0</v>
      </c>
      <c r="AQ1669" s="374">
        <f t="shared" si="3663"/>
        <v>0</v>
      </c>
      <c r="AR1669" s="374">
        <f t="shared" si="3663"/>
        <v>0</v>
      </c>
      <c r="AS1669" s="615">
        <f t="shared" ref="AS1669:AS1674" si="3664">SUM(AE1669:AR1669)</f>
        <v>0</v>
      </c>
    </row>
    <row r="1670" spans="2:45">
      <c r="B1670" s="321" t="s">
        <v>808</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65">AE983*AE1661</f>
        <v>0</v>
      </c>
      <c r="AF1670" s="374">
        <f t="shared" si="3665"/>
        <v>0</v>
      </c>
      <c r="AG1670" s="374">
        <f t="shared" si="3665"/>
        <v>0</v>
      </c>
      <c r="AH1670" s="374">
        <f t="shared" si="3665"/>
        <v>0</v>
      </c>
      <c r="AI1670" s="374">
        <f t="shared" si="3665"/>
        <v>0</v>
      </c>
      <c r="AJ1670" s="374">
        <f t="shared" si="3665"/>
        <v>0</v>
      </c>
      <c r="AK1670" s="374">
        <f t="shared" si="3665"/>
        <v>0</v>
      </c>
      <c r="AL1670" s="374">
        <f t="shared" si="3665"/>
        <v>0</v>
      </c>
      <c r="AM1670" s="374">
        <f t="shared" si="3665"/>
        <v>0</v>
      </c>
      <c r="AN1670" s="374">
        <f t="shared" si="3665"/>
        <v>0</v>
      </c>
      <c r="AO1670" s="374">
        <f t="shared" si="3665"/>
        <v>0</v>
      </c>
      <c r="AP1670" s="374">
        <f t="shared" si="3665"/>
        <v>0</v>
      </c>
      <c r="AQ1670" s="374">
        <f t="shared" si="3665"/>
        <v>0</v>
      </c>
      <c r="AR1670" s="374">
        <f t="shared" si="3665"/>
        <v>0</v>
      </c>
      <c r="AS1670" s="615">
        <f t="shared" si="3664"/>
        <v>0</v>
      </c>
    </row>
    <row r="1671" spans="2:45">
      <c r="B1671" s="321" t="s">
        <v>809</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66">AE1178*AE1661</f>
        <v>0</v>
      </c>
      <c r="AF1671" s="374">
        <f t="shared" si="3666"/>
        <v>0</v>
      </c>
      <c r="AG1671" s="374">
        <f t="shared" si="3666"/>
        <v>0</v>
      </c>
      <c r="AH1671" s="374">
        <f t="shared" si="3666"/>
        <v>0</v>
      </c>
      <c r="AI1671" s="374">
        <f t="shared" si="3666"/>
        <v>0</v>
      </c>
      <c r="AJ1671" s="374">
        <f t="shared" si="3666"/>
        <v>0</v>
      </c>
      <c r="AK1671" s="374">
        <f t="shared" si="3666"/>
        <v>0</v>
      </c>
      <c r="AL1671" s="374">
        <f t="shared" si="3666"/>
        <v>0</v>
      </c>
      <c r="AM1671" s="374">
        <f t="shared" si="3666"/>
        <v>0</v>
      </c>
      <c r="AN1671" s="374">
        <f t="shared" si="3666"/>
        <v>0</v>
      </c>
      <c r="AO1671" s="374">
        <f t="shared" si="3666"/>
        <v>0</v>
      </c>
      <c r="AP1671" s="374">
        <f t="shared" si="3666"/>
        <v>0</v>
      </c>
      <c r="AQ1671" s="374">
        <f t="shared" si="3666"/>
        <v>0</v>
      </c>
      <c r="AR1671" s="374">
        <f t="shared" si="3666"/>
        <v>0</v>
      </c>
      <c r="AS1671" s="615">
        <f t="shared" si="3664"/>
        <v>0</v>
      </c>
    </row>
    <row r="1672" spans="2:45">
      <c r="B1672" s="321" t="s">
        <v>810</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667">AE1373*AE1661</f>
        <v>0</v>
      </c>
      <c r="AF1672" s="374">
        <f t="shared" si="3667"/>
        <v>0</v>
      </c>
      <c r="AG1672" s="374">
        <f t="shared" si="3667"/>
        <v>0</v>
      </c>
      <c r="AH1672" s="374">
        <f t="shared" si="3667"/>
        <v>0</v>
      </c>
      <c r="AI1672" s="374">
        <f t="shared" si="3667"/>
        <v>0</v>
      </c>
      <c r="AJ1672" s="374">
        <f t="shared" si="3667"/>
        <v>0</v>
      </c>
      <c r="AK1672" s="374">
        <f t="shared" si="3667"/>
        <v>0</v>
      </c>
      <c r="AL1672" s="374">
        <f t="shared" si="3667"/>
        <v>0</v>
      </c>
      <c r="AM1672" s="374">
        <f t="shared" si="3667"/>
        <v>0</v>
      </c>
      <c r="AN1672" s="374">
        <f t="shared" si="3667"/>
        <v>0</v>
      </c>
      <c r="AO1672" s="374">
        <f t="shared" si="3667"/>
        <v>0</v>
      </c>
      <c r="AP1672" s="374">
        <f t="shared" si="3667"/>
        <v>0</v>
      </c>
      <c r="AQ1672" s="374">
        <f t="shared" si="3667"/>
        <v>0</v>
      </c>
      <c r="AR1672" s="374">
        <f t="shared" si="3667"/>
        <v>0</v>
      </c>
      <c r="AS1672" s="615">
        <f t="shared" si="3664"/>
        <v>0</v>
      </c>
    </row>
    <row r="1673" spans="2:45">
      <c r="B1673" s="321" t="s">
        <v>811</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668">AE1567*AE1661</f>
        <v>0</v>
      </c>
      <c r="AF1673" s="374">
        <f t="shared" si="3668"/>
        <v>0</v>
      </c>
      <c r="AG1673" s="374">
        <f t="shared" si="3668"/>
        <v>0</v>
      </c>
      <c r="AH1673" s="374">
        <f t="shared" si="3668"/>
        <v>0</v>
      </c>
      <c r="AI1673" s="374">
        <f t="shared" si="3668"/>
        <v>0</v>
      </c>
      <c r="AJ1673" s="374">
        <f t="shared" si="3668"/>
        <v>0</v>
      </c>
      <c r="AK1673" s="374">
        <f t="shared" si="3668"/>
        <v>0</v>
      </c>
      <c r="AL1673" s="374">
        <f t="shared" si="3668"/>
        <v>0</v>
      </c>
      <c r="AM1673" s="374">
        <f t="shared" si="3668"/>
        <v>0</v>
      </c>
      <c r="AN1673" s="374">
        <f t="shared" si="3668"/>
        <v>0</v>
      </c>
      <c r="AO1673" s="374">
        <f t="shared" si="3668"/>
        <v>0</v>
      </c>
      <c r="AP1673" s="374">
        <f t="shared" si="3668"/>
        <v>0</v>
      </c>
      <c r="AQ1673" s="374">
        <f t="shared" si="3668"/>
        <v>0</v>
      </c>
      <c r="AR1673" s="374">
        <f t="shared" si="3668"/>
        <v>0</v>
      </c>
      <c r="AS1673" s="615">
        <f t="shared" si="3664"/>
        <v>0</v>
      </c>
    </row>
    <row r="1674" spans="2:45" ht="15.75">
      <c r="B1674" s="346" t="s">
        <v>906</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669">SUM(AF1662:AF1673)</f>
        <v>0</v>
      </c>
      <c r="AG1674" s="343">
        <f t="shared" si="3669"/>
        <v>0</v>
      </c>
      <c r="AH1674" s="343">
        <f t="shared" si="3669"/>
        <v>0</v>
      </c>
      <c r="AI1674" s="343">
        <f t="shared" si="3669"/>
        <v>0</v>
      </c>
      <c r="AJ1674" s="343">
        <f t="shared" si="3669"/>
        <v>0</v>
      </c>
      <c r="AK1674" s="343">
        <f t="shared" si="3669"/>
        <v>0</v>
      </c>
      <c r="AL1674" s="343">
        <f t="shared" si="3669"/>
        <v>0</v>
      </c>
      <c r="AM1674" s="343">
        <f t="shared" si="3669"/>
        <v>0</v>
      </c>
      <c r="AN1674" s="343">
        <f t="shared" si="3669"/>
        <v>0</v>
      </c>
      <c r="AO1674" s="343">
        <f t="shared" si="3669"/>
        <v>0</v>
      </c>
      <c r="AP1674" s="343">
        <f t="shared" si="3669"/>
        <v>0</v>
      </c>
      <c r="AQ1674" s="343">
        <f t="shared" si="3669"/>
        <v>0</v>
      </c>
      <c r="AR1674" s="343">
        <f t="shared" si="3669"/>
        <v>0</v>
      </c>
      <c r="AS1674" s="403">
        <f t="shared" si="3664"/>
        <v>0</v>
      </c>
    </row>
    <row r="1675" spans="2:45" ht="15.75">
      <c r="B1675" s="346" t="s">
        <v>907</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344">
        <f>AE1659*AE1661</f>
        <v>0</v>
      </c>
      <c r="AF1675" s="344">
        <f t="shared" ref="AF1675:AR1675" si="3670">AF1659*AF1661</f>
        <v>0</v>
      </c>
      <c r="AG1675" s="344">
        <f t="shared" si="3670"/>
        <v>0</v>
      </c>
      <c r="AH1675" s="344">
        <f t="shared" si="3670"/>
        <v>0</v>
      </c>
      <c r="AI1675" s="344">
        <f t="shared" si="3670"/>
        <v>0</v>
      </c>
      <c r="AJ1675" s="344">
        <f t="shared" si="3670"/>
        <v>0</v>
      </c>
      <c r="AK1675" s="344">
        <f t="shared" si="3670"/>
        <v>0</v>
      </c>
      <c r="AL1675" s="344">
        <f t="shared" si="3670"/>
        <v>0</v>
      </c>
      <c r="AM1675" s="344">
        <f t="shared" si="3670"/>
        <v>0</v>
      </c>
      <c r="AN1675" s="344">
        <f t="shared" si="3670"/>
        <v>0</v>
      </c>
      <c r="AO1675" s="344">
        <f t="shared" si="3670"/>
        <v>0</v>
      </c>
      <c r="AP1675" s="344">
        <f t="shared" si="3670"/>
        <v>0</v>
      </c>
      <c r="AQ1675" s="344">
        <f t="shared" si="3670"/>
        <v>0</v>
      </c>
      <c r="AR1675" s="344">
        <f t="shared" si="3670"/>
        <v>0</v>
      </c>
      <c r="AS1675" s="403">
        <f>SUM(AE1675:AR1675)</f>
        <v>0</v>
      </c>
    </row>
    <row r="1676" spans="2:45" ht="15.75">
      <c r="B1676" s="346" t="s">
        <v>908</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0</v>
      </c>
    </row>
    <row r="1677" spans="2:4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72"/>
      <c r="AF1677" s="772"/>
      <c r="AG1677" s="772"/>
      <c r="AH1677" s="772"/>
      <c r="AI1677" s="772"/>
      <c r="AJ1677" s="772"/>
      <c r="AK1677" s="772"/>
      <c r="AL1677" s="772"/>
      <c r="AM1677" s="772"/>
      <c r="AN1677" s="772"/>
      <c r="AO1677" s="772"/>
      <c r="AP1677" s="772"/>
      <c r="AQ1677" s="772"/>
      <c r="AR1677" s="772"/>
      <c r="AS1677" s="788"/>
    </row>
    <row r="1678" spans="2:45" ht="19.5" customHeight="1">
      <c r="B1678" s="364" t="s">
        <v>578</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61"/>
      <c r="C1679" s="762"/>
      <c r="D1679" s="743"/>
      <c r="E1679" s="743"/>
      <c r="F1679" s="743"/>
      <c r="G1679" s="743"/>
      <c r="H1679" s="743"/>
      <c r="I1679" s="743"/>
      <c r="J1679" s="743"/>
      <c r="K1679" s="743"/>
      <c r="L1679" s="743"/>
      <c r="M1679" s="743"/>
      <c r="N1679" s="743"/>
      <c r="O1679" s="743"/>
      <c r="P1679" s="743"/>
      <c r="Q1679" s="743"/>
      <c r="R1679" s="743"/>
      <c r="S1679" s="743"/>
      <c r="T1679" s="743"/>
      <c r="U1679" s="743"/>
      <c r="V1679" s="301"/>
      <c r="W1679" s="763"/>
      <c r="X1679" s="743"/>
      <c r="Y1679" s="743"/>
      <c r="Z1679" s="743"/>
      <c r="AA1679" s="743"/>
      <c r="AB1679" s="743"/>
      <c r="AC1679" s="743"/>
      <c r="AD1679" s="743"/>
      <c r="AE1679" s="252"/>
      <c r="AF1679" s="252"/>
      <c r="AG1679" s="252"/>
      <c r="AH1679" s="252"/>
      <c r="AI1679" s="252"/>
      <c r="AJ1679" s="252"/>
      <c r="AK1679" s="252"/>
      <c r="AL1679" s="252"/>
      <c r="AM1679" s="252"/>
      <c r="AN1679" s="252"/>
      <c r="AO1679" s="252"/>
      <c r="AP1679" s="252"/>
      <c r="AQ1679" s="252"/>
      <c r="AR1679" s="252"/>
      <c r="AS1679" s="253"/>
    </row>
    <row r="1680" spans="2:45" ht="15.75">
      <c r="B1680" s="277" t="s">
        <v>818</v>
      </c>
      <c r="C1680" s="278"/>
      <c r="D1680" s="579" t="s">
        <v>523</v>
      </c>
      <c r="E1680" s="250"/>
      <c r="F1680" s="579"/>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19" t="s">
        <v>211</v>
      </c>
      <c r="C1681" s="921" t="s">
        <v>33</v>
      </c>
      <c r="D1681" s="281" t="s">
        <v>421</v>
      </c>
      <c r="E1681" s="925" t="s">
        <v>209</v>
      </c>
      <c r="F1681" s="926"/>
      <c r="G1681" s="926"/>
      <c r="H1681" s="926"/>
      <c r="I1681" s="926"/>
      <c r="J1681" s="926"/>
      <c r="K1681" s="926"/>
      <c r="L1681" s="926"/>
      <c r="M1681" s="926"/>
      <c r="N1681" s="926"/>
      <c r="O1681" s="926"/>
      <c r="P1681" s="927"/>
      <c r="Q1681" s="923" t="s">
        <v>213</v>
      </c>
      <c r="R1681" s="281" t="s">
        <v>422</v>
      </c>
      <c r="S1681" s="916" t="s">
        <v>212</v>
      </c>
      <c r="T1681" s="917"/>
      <c r="U1681" s="917"/>
      <c r="V1681" s="917"/>
      <c r="W1681" s="917"/>
      <c r="X1681" s="917"/>
      <c r="Y1681" s="917"/>
      <c r="Z1681" s="917"/>
      <c r="AA1681" s="917"/>
      <c r="AB1681" s="917"/>
      <c r="AC1681" s="917"/>
      <c r="AD1681" s="928"/>
      <c r="AE1681" s="916" t="s">
        <v>242</v>
      </c>
      <c r="AF1681" s="917"/>
      <c r="AG1681" s="917"/>
      <c r="AH1681" s="917"/>
      <c r="AI1681" s="917"/>
      <c r="AJ1681" s="917"/>
      <c r="AK1681" s="917"/>
      <c r="AL1681" s="917"/>
      <c r="AM1681" s="917"/>
      <c r="AN1681" s="917"/>
      <c r="AO1681" s="917"/>
      <c r="AP1681" s="917"/>
      <c r="AQ1681" s="917"/>
      <c r="AR1681" s="917"/>
      <c r="AS1681" s="918"/>
    </row>
    <row r="1682" spans="1:45" ht="65.25" customHeight="1">
      <c r="B1682" s="920"/>
      <c r="C1682" s="922"/>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24"/>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GS 50 - 4,999 kW</v>
      </c>
      <c r="AH1682" s="282" t="str">
        <f>'1.  LRAMVA Summary'!$G$53</f>
        <v/>
      </c>
      <c r="AI1682" s="282" t="str">
        <f>'1.  LRAMVA Summary'!$H$53</f>
        <v/>
      </c>
      <c r="AJ1682" s="282" t="str">
        <f>'1.  LRAMVA Summary'!$I$53</f>
        <v/>
      </c>
      <c r="AK1682" s="282" t="str">
        <f>'1.  LRAMVA Summary'!$J$53</f>
        <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hidden="1" customHeight="1" outlineLevel="1">
      <c r="A1683" s="521"/>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75" collapsed="1">
      <c r="B1684" s="829"/>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34"/>
      <c r="AE1684" s="288" t="str">
        <f>'1.  LRAMVA Summary'!$D$54</f>
        <v>kWh</v>
      </c>
      <c r="AF1684" s="288" t="str">
        <f>'1.  LRAMVA Summary'!$E$54</f>
        <v>kWh</v>
      </c>
      <c r="AG1684" s="288" t="str">
        <f>'1.  LRAMVA Summary'!$F$54</f>
        <v>kW</v>
      </c>
      <c r="AH1684" s="288">
        <f>'1.  LRAMVA Summary'!$G$54</f>
        <v>0</v>
      </c>
      <c r="AI1684" s="288">
        <f>'1.  LRAMVA Summary'!$H$54</f>
        <v>0</v>
      </c>
      <c r="AJ1684" s="288">
        <f>'1.  LRAMVA Summary'!$I$54</f>
        <v>0</v>
      </c>
      <c r="AK1684" s="288">
        <f>'1.  LRAMVA Summary'!$J$54</f>
        <v>0</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75">
      <c r="B1685" s="830" t="s">
        <v>965</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34"/>
      <c r="AE1685" s="832">
        <v>0</v>
      </c>
      <c r="AF1685" s="827">
        <v>0</v>
      </c>
      <c r="AG1685" s="827">
        <v>0</v>
      </c>
      <c r="AH1685" s="827">
        <v>0</v>
      </c>
      <c r="AI1685" s="827">
        <v>0</v>
      </c>
      <c r="AJ1685" s="827">
        <v>0</v>
      </c>
      <c r="AK1685" s="827">
        <v>0</v>
      </c>
      <c r="AL1685" s="827">
        <v>0</v>
      </c>
      <c r="AM1685" s="827">
        <v>0</v>
      </c>
      <c r="AN1685" s="827">
        <v>0</v>
      </c>
      <c r="AO1685" s="827">
        <v>0</v>
      </c>
      <c r="AP1685" s="827">
        <v>0</v>
      </c>
      <c r="AQ1685" s="827">
        <v>0</v>
      </c>
      <c r="AR1685" s="827">
        <v>0</v>
      </c>
      <c r="AS1685" s="828"/>
    </row>
    <row r="1686" spans="1:45" ht="15.75">
      <c r="B1686" s="831" t="s">
        <v>819</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35"/>
      <c r="AE1686" s="833">
        <f>HLOOKUP(AE1682,'2. LRAMVA Threshold'!$B$42:$Q$60,19,FALSE)</f>
        <v>0</v>
      </c>
      <c r="AF1686" s="833">
        <f>HLOOKUP(AF1682,'2. LRAMVA Threshold'!$B$42:$Q$60,19,FALSE)</f>
        <v>0</v>
      </c>
      <c r="AG1686" s="833">
        <f>HLOOKUP(AG1682,'2. LRAMVA Threshold'!$B$42:$Q$60,19,FALSE)</f>
        <v>0</v>
      </c>
      <c r="AH1686" s="833">
        <f>HLOOKUP(AH1682,'2. LRAMVA Threshold'!$B$42:$Q$60,19,FALSE)</f>
        <v>0</v>
      </c>
      <c r="AI1686" s="833">
        <f>HLOOKUP(AI1682,'2. LRAMVA Threshold'!$B$42:$Q$60,19,FALSE)</f>
        <v>0</v>
      </c>
      <c r="AJ1686" s="833">
        <f>HLOOKUP(AJ1682,'2. LRAMVA Threshold'!$B$42:$Q$60,19,FALSE)</f>
        <v>0</v>
      </c>
      <c r="AK1686" s="833">
        <f>HLOOKUP(AK1682,'2. LRAMVA Threshold'!$B$42:$Q$60,19,FALSE)</f>
        <v>0</v>
      </c>
      <c r="AL1686" s="833">
        <f>HLOOKUP(AL1682,'2. LRAMVA Threshold'!$B$42:$Q$60,19,FALSE)</f>
        <v>0</v>
      </c>
      <c r="AM1686" s="833">
        <f>HLOOKUP(AM1682,'2. LRAMVA Threshold'!$B$42:$Q$60,19,FALSE)</f>
        <v>0</v>
      </c>
      <c r="AN1686" s="833">
        <f>HLOOKUP(AN1682,'2. LRAMVA Threshold'!$B$42:$Q$60,19,FALSE)</f>
        <v>0</v>
      </c>
      <c r="AO1686" s="833">
        <f>HLOOKUP(AO1682,'2. LRAMVA Threshold'!$B$42:$Q$60,19,FALSE)</f>
        <v>0</v>
      </c>
      <c r="AP1686" s="833">
        <f>HLOOKUP(AP1682,'2. LRAMVA Threshold'!$B$42:$Q$60,19,FALSE)</f>
        <v>0</v>
      </c>
      <c r="AQ1686" s="833">
        <f>HLOOKUP(AQ1682,'2. LRAMVA Threshold'!$B$42:$Q$60,19,FALSE)</f>
        <v>0</v>
      </c>
      <c r="AR1686" s="833">
        <f>HLOOKUP(AR1682,'2. LRAMVA Threshold'!$B$42:$Q$60,19,FALSE)</f>
        <v>0</v>
      </c>
      <c r="AS1686" s="438"/>
    </row>
    <row r="1687" spans="1:4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c r="B1688" s="321" t="s">
        <v>744</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25">
        <f>HLOOKUP(AE35,'3.  Distribution Rates'!$C$122:$P$135,14,FALSE)</f>
        <v>0</v>
      </c>
      <c r="AF1688" s="825">
        <f>HLOOKUP(AF35,'3.  Distribution Rates'!$C$122:$P$135,14,FALSE)</f>
        <v>2.1100000000000001E-2</v>
      </c>
      <c r="AG1688" s="338">
        <f>HLOOKUP(AG35,'3.  Distribution Rates'!$C$122:$P$135,14,FALSE)</f>
        <v>3.4049999999999998</v>
      </c>
      <c r="AH1688" s="338">
        <f>HLOOKUP(AH35,'3.  Distribution Rates'!$C$122:$P$135,14,FALSE)</f>
        <v>6.2474999999999996</v>
      </c>
      <c r="AI1688" s="338">
        <f>HLOOKUP(AI35,'3.  Distribution Rates'!$C$122:$P$135,14,FALSE)</f>
        <v>6.2474999999999996</v>
      </c>
      <c r="AJ1688" s="338">
        <f>HLOOKUP(AJ35,'3.  Distribution Rates'!$C$122:$P$135,14,FALSE)</f>
        <v>6.2474999999999996</v>
      </c>
      <c r="AK1688" s="338">
        <f>HLOOKUP(AK35,'3.  Distribution Rates'!$C$122:$P$135,14,FALSE)</f>
        <v>6.2474999999999996</v>
      </c>
      <c r="AL1688" s="338">
        <f>HLOOKUP(AL35,'3.  Distribution Rates'!$C$122:$P$135,14,FALSE)</f>
        <v>6.2474999999999996</v>
      </c>
      <c r="AM1688" s="338">
        <f>HLOOKUP(AM35,'3.  Distribution Rates'!$C$122:$P$135,14,FALSE)</f>
        <v>6.2474999999999996</v>
      </c>
      <c r="AN1688" s="338">
        <f>HLOOKUP(AN35,'3.  Distribution Rates'!$C$122:$P$135,14,FALSE)</f>
        <v>6.2474999999999996</v>
      </c>
      <c r="AO1688" s="338">
        <f>HLOOKUP(AO35,'3.  Distribution Rates'!$C$122:$P$135,14,FALSE)</f>
        <v>6.2474999999999996</v>
      </c>
      <c r="AP1688" s="338">
        <f>HLOOKUP(AP35,'3.  Distribution Rates'!$C$122:$P$135,14,FALSE)</f>
        <v>6.2474999999999996</v>
      </c>
      <c r="AQ1688" s="338">
        <f>HLOOKUP(AQ35,'3.  Distribution Rates'!$C$122:$P$135,14,FALSE)</f>
        <v>6.2474999999999996</v>
      </c>
      <c r="AR1688" s="338">
        <f>HLOOKUP(AR35,'3.  Distribution Rates'!$C$122:$P$135,14,FALSE)</f>
        <v>6.2474999999999996</v>
      </c>
      <c r="AS1688" s="440"/>
    </row>
    <row r="1689" spans="1:45">
      <c r="B1689" s="321" t="s">
        <v>820</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374">
        <f>'4.  2011-2014 LRAM'!AM150*AE1688</f>
        <v>0</v>
      </c>
      <c r="AF1689" s="374">
        <f>'4.  2011-2014 LRAM'!AN150*AF1688</f>
        <v>0</v>
      </c>
      <c r="AG1689" s="374">
        <f>'4.  2011-2014 LRAM'!AO150*AG1688</f>
        <v>0</v>
      </c>
      <c r="AH1689" s="374">
        <f>'4.  2011-2014 LRAM'!AP150*AH1688</f>
        <v>0</v>
      </c>
      <c r="AI1689" s="374">
        <f>'4.  2011-2014 LRAM'!AQ150*AI1688</f>
        <v>0</v>
      </c>
      <c r="AJ1689" s="374">
        <f>'4.  2011-2014 LRAM'!AR150*AJ1688</f>
        <v>0</v>
      </c>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5">
        <f>SUM(AE1689:AR1689)</f>
        <v>0</v>
      </c>
    </row>
    <row r="1690" spans="1:45">
      <c r="B1690" s="321" t="s">
        <v>821</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374">
        <f>'4.  2011-2014 LRAM'!AM289*AE1688</f>
        <v>0</v>
      </c>
      <c r="AF1690" s="374">
        <f>'4.  2011-2014 LRAM'!AN289*AF1688</f>
        <v>0</v>
      </c>
      <c r="AG1690" s="374">
        <f>'4.  2011-2014 LRAM'!AO289*AG1688</f>
        <v>0</v>
      </c>
      <c r="AH1690" s="374">
        <f>'4.  2011-2014 LRAM'!AP289*AH1688</f>
        <v>0</v>
      </c>
      <c r="AI1690" s="374">
        <f>'4.  2011-2014 LRAM'!AQ289*AI1688</f>
        <v>0</v>
      </c>
      <c r="AJ1690" s="374">
        <f>'4.  2011-2014 LRAM'!AR289*AJ1688</f>
        <v>0</v>
      </c>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5">
        <f>SUM(AE1690:AR1690)</f>
        <v>0</v>
      </c>
    </row>
    <row r="1691" spans="1:45">
      <c r="B1691" s="321" t="s">
        <v>822</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374">
        <f>'4.  2011-2014 LRAM'!AM425*AE1688</f>
        <v>0</v>
      </c>
      <c r="AF1691" s="374">
        <f>'4.  2011-2014 LRAM'!AN425*AF1688</f>
        <v>0</v>
      </c>
      <c r="AG1691" s="374">
        <f>'4.  2011-2014 LRAM'!AO425*AG1688</f>
        <v>0</v>
      </c>
      <c r="AH1691" s="374">
        <f>'4.  2011-2014 LRAM'!AP425*AH1688</f>
        <v>0</v>
      </c>
      <c r="AI1691" s="374">
        <f>'4.  2011-2014 LRAM'!AQ425*AI1688</f>
        <v>0</v>
      </c>
      <c r="AJ1691" s="374">
        <f>'4.  2011-2014 LRAM'!AR425*AJ1688</f>
        <v>0</v>
      </c>
      <c r="AK1691" s="374">
        <f>'4.  2011-2014 LRAM'!AS425*AK1688</f>
        <v>0</v>
      </c>
      <c r="AL1691" s="374">
        <f>'4.  2011-2014 LRAM'!AT425*AL1688</f>
        <v>0</v>
      </c>
      <c r="AM1691" s="374">
        <f>'4.  2011-2014 LRAM'!AU425*AM1688</f>
        <v>0</v>
      </c>
      <c r="AN1691" s="374">
        <f>'4.  2011-2014 LRAM'!AV425*AN1688</f>
        <v>0</v>
      </c>
      <c r="AO1691" s="374">
        <f>'4.  2011-2014 LRAM'!AW425*AO1688</f>
        <v>0</v>
      </c>
      <c r="AP1691" s="374">
        <f>'4.  2011-2014 LRAM'!AX425*AP1688</f>
        <v>0</v>
      </c>
      <c r="AQ1691" s="374">
        <f>'4.  2011-2014 LRAM'!AY425*AQ1688</f>
        <v>0</v>
      </c>
      <c r="AR1691" s="374">
        <f>'4.  2011-2014 LRAM'!AZ425*AR1688</f>
        <v>0</v>
      </c>
      <c r="AS1691" s="615">
        <f>SUM(AE1691:AR1691)</f>
        <v>0</v>
      </c>
    </row>
    <row r="1692" spans="1:45">
      <c r="B1692" s="321" t="s">
        <v>823</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LRAM'!AM562*AE1688</f>
        <v>0</v>
      </c>
      <c r="AF1692" s="374">
        <f>'4.  2011-2014 LRAM'!AN562*AF1688</f>
        <v>0</v>
      </c>
      <c r="AG1692" s="374">
        <f>'4.  2011-2014 LRAM'!AO562*AG1688</f>
        <v>0</v>
      </c>
      <c r="AH1692" s="374">
        <f>'4.  2011-2014 LRAM'!AP562*AH1688</f>
        <v>0</v>
      </c>
      <c r="AI1692" s="374">
        <f>'4.  2011-2014 LRAM'!AQ562*AI1688</f>
        <v>0</v>
      </c>
      <c r="AJ1692" s="374">
        <f>'4.  2011-2014 LRAM'!AR562*AJ1688</f>
        <v>0</v>
      </c>
      <c r="AK1692" s="374">
        <f>'4.  2011-2014 LRAM'!AS562*AK1688</f>
        <v>0</v>
      </c>
      <c r="AL1692" s="374">
        <f>'4.  2011-2014 LRAM'!AT562*AL1688</f>
        <v>0</v>
      </c>
      <c r="AM1692" s="374">
        <f>'4.  2011-2014 LRAM'!AU562*AM1688</f>
        <v>0</v>
      </c>
      <c r="AN1692" s="374">
        <f>'4.  2011-2014 LRAM'!AV562*AN1688</f>
        <v>0</v>
      </c>
      <c r="AO1692" s="374">
        <f>'4.  2011-2014 LRAM'!AW562*AO1688</f>
        <v>0</v>
      </c>
      <c r="AP1692" s="374">
        <f>'4.  2011-2014 LRAM'!AX562*AP1688</f>
        <v>0</v>
      </c>
      <c r="AQ1692" s="374">
        <f>'4.  2011-2014 LRAM'!AY562*AQ1688</f>
        <v>0</v>
      </c>
      <c r="AR1692" s="374">
        <f>'4.  2011-2014 LRAM'!AZ562*AR1688</f>
        <v>0</v>
      </c>
      <c r="AS1692" s="615">
        <f t="shared" ref="AS1692:AS1701" si="3671">SUM(AE1692:AR1692)</f>
        <v>0</v>
      </c>
    </row>
    <row r="1693" spans="1:45">
      <c r="B1693" s="321" t="s">
        <v>824</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 t="shared" ref="AE1693:AR1693" si="3672">AE219*AE1688</f>
        <v>0</v>
      </c>
      <c r="AF1693" s="374">
        <f t="shared" si="3672"/>
        <v>0</v>
      </c>
      <c r="AG1693" s="374">
        <f t="shared" si="3672"/>
        <v>0</v>
      </c>
      <c r="AH1693" s="374">
        <f t="shared" si="3672"/>
        <v>0</v>
      </c>
      <c r="AI1693" s="374">
        <f t="shared" si="3672"/>
        <v>0</v>
      </c>
      <c r="AJ1693" s="374">
        <f t="shared" si="3672"/>
        <v>0</v>
      </c>
      <c r="AK1693" s="374">
        <f t="shared" si="3672"/>
        <v>0</v>
      </c>
      <c r="AL1693" s="374">
        <f t="shared" si="3672"/>
        <v>0</v>
      </c>
      <c r="AM1693" s="374">
        <f t="shared" si="3672"/>
        <v>0</v>
      </c>
      <c r="AN1693" s="374">
        <f t="shared" si="3672"/>
        <v>0</v>
      </c>
      <c r="AO1693" s="374">
        <f t="shared" si="3672"/>
        <v>0</v>
      </c>
      <c r="AP1693" s="374">
        <f t="shared" si="3672"/>
        <v>0</v>
      </c>
      <c r="AQ1693" s="374">
        <f t="shared" si="3672"/>
        <v>0</v>
      </c>
      <c r="AR1693" s="374">
        <f t="shared" si="3672"/>
        <v>0</v>
      </c>
      <c r="AS1693" s="615">
        <f t="shared" si="3671"/>
        <v>0</v>
      </c>
    </row>
    <row r="1694" spans="1:45">
      <c r="B1694" s="321" t="s">
        <v>825</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 t="shared" ref="AE1694:AR1694" si="3673">AE409*AE1688</f>
        <v>0</v>
      </c>
      <c r="AF1694" s="374">
        <f t="shared" si="3673"/>
        <v>0</v>
      </c>
      <c r="AG1694" s="374">
        <f t="shared" si="3673"/>
        <v>0</v>
      </c>
      <c r="AH1694" s="374">
        <f t="shared" si="3673"/>
        <v>0</v>
      </c>
      <c r="AI1694" s="374">
        <f t="shared" si="3673"/>
        <v>0</v>
      </c>
      <c r="AJ1694" s="374">
        <f t="shared" si="3673"/>
        <v>0</v>
      </c>
      <c r="AK1694" s="374">
        <f t="shared" si="3673"/>
        <v>0</v>
      </c>
      <c r="AL1694" s="374">
        <f t="shared" si="3673"/>
        <v>0</v>
      </c>
      <c r="AM1694" s="374">
        <f t="shared" si="3673"/>
        <v>0</v>
      </c>
      <c r="AN1694" s="374">
        <f t="shared" si="3673"/>
        <v>0</v>
      </c>
      <c r="AO1694" s="374">
        <f t="shared" si="3673"/>
        <v>0</v>
      </c>
      <c r="AP1694" s="374">
        <f t="shared" si="3673"/>
        <v>0</v>
      </c>
      <c r="AQ1694" s="374">
        <f t="shared" si="3673"/>
        <v>0</v>
      </c>
      <c r="AR1694" s="374">
        <f t="shared" si="3673"/>
        <v>0</v>
      </c>
      <c r="AS1694" s="615">
        <f t="shared" si="3671"/>
        <v>0</v>
      </c>
    </row>
    <row r="1695" spans="1:45">
      <c r="B1695" s="321" t="s">
        <v>826</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 t="shared" ref="AE1695:AR1695" si="3674">AE599*AE1688</f>
        <v>0</v>
      </c>
      <c r="AF1695" s="374">
        <f t="shared" si="3674"/>
        <v>0</v>
      </c>
      <c r="AG1695" s="374">
        <f t="shared" si="3674"/>
        <v>0</v>
      </c>
      <c r="AH1695" s="374">
        <f t="shared" si="3674"/>
        <v>0</v>
      </c>
      <c r="AI1695" s="374">
        <f t="shared" si="3674"/>
        <v>0</v>
      </c>
      <c r="AJ1695" s="374">
        <f t="shared" si="3674"/>
        <v>0</v>
      </c>
      <c r="AK1695" s="374">
        <f t="shared" si="3674"/>
        <v>0</v>
      </c>
      <c r="AL1695" s="374">
        <f t="shared" si="3674"/>
        <v>0</v>
      </c>
      <c r="AM1695" s="374">
        <f t="shared" si="3674"/>
        <v>0</v>
      </c>
      <c r="AN1695" s="374">
        <f t="shared" si="3674"/>
        <v>0</v>
      </c>
      <c r="AO1695" s="374">
        <f t="shared" si="3674"/>
        <v>0</v>
      </c>
      <c r="AP1695" s="374">
        <f t="shared" si="3674"/>
        <v>0</v>
      </c>
      <c r="AQ1695" s="374">
        <f t="shared" si="3674"/>
        <v>0</v>
      </c>
      <c r="AR1695" s="374">
        <f t="shared" si="3674"/>
        <v>0</v>
      </c>
      <c r="AS1695" s="615">
        <f t="shared" si="3671"/>
        <v>0</v>
      </c>
    </row>
    <row r="1696" spans="1:45">
      <c r="B1696" s="321" t="s">
        <v>827</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75">AE789*AE1688</f>
        <v>0</v>
      </c>
      <c r="AF1696" s="374">
        <f>AF789*AF1688</f>
        <v>0</v>
      </c>
      <c r="AG1696" s="374">
        <f t="shared" si="3675"/>
        <v>0</v>
      </c>
      <c r="AH1696" s="374">
        <f t="shared" si="3675"/>
        <v>0</v>
      </c>
      <c r="AI1696" s="374">
        <f t="shared" si="3675"/>
        <v>0</v>
      </c>
      <c r="AJ1696" s="374">
        <f t="shared" si="3675"/>
        <v>0</v>
      </c>
      <c r="AK1696" s="374">
        <f t="shared" si="3675"/>
        <v>0</v>
      </c>
      <c r="AL1696" s="374">
        <f t="shared" si="3675"/>
        <v>0</v>
      </c>
      <c r="AM1696" s="374">
        <f t="shared" si="3675"/>
        <v>0</v>
      </c>
      <c r="AN1696" s="374">
        <f t="shared" si="3675"/>
        <v>0</v>
      </c>
      <c r="AO1696" s="374">
        <f t="shared" si="3675"/>
        <v>0</v>
      </c>
      <c r="AP1696" s="374">
        <f t="shared" si="3675"/>
        <v>0</v>
      </c>
      <c r="AQ1696" s="374">
        <f t="shared" si="3675"/>
        <v>0</v>
      </c>
      <c r="AR1696" s="374">
        <f t="shared" si="3675"/>
        <v>0</v>
      </c>
      <c r="AS1696" s="615">
        <f t="shared" si="3671"/>
        <v>0</v>
      </c>
    </row>
    <row r="1697" spans="2:45">
      <c r="B1697" s="321" t="s">
        <v>828</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76">AE984*AE1688</f>
        <v>0</v>
      </c>
      <c r="AF1697" s="374">
        <f t="shared" si="3676"/>
        <v>0</v>
      </c>
      <c r="AG1697" s="374">
        <f t="shared" si="3676"/>
        <v>0</v>
      </c>
      <c r="AH1697" s="374">
        <f t="shared" si="3676"/>
        <v>0</v>
      </c>
      <c r="AI1697" s="374">
        <f t="shared" si="3676"/>
        <v>0</v>
      </c>
      <c r="AJ1697" s="374">
        <f t="shared" si="3676"/>
        <v>0</v>
      </c>
      <c r="AK1697" s="374">
        <f t="shared" si="3676"/>
        <v>0</v>
      </c>
      <c r="AL1697" s="374">
        <f t="shared" si="3676"/>
        <v>0</v>
      </c>
      <c r="AM1697" s="374">
        <f t="shared" si="3676"/>
        <v>0</v>
      </c>
      <c r="AN1697" s="374">
        <f t="shared" si="3676"/>
        <v>0</v>
      </c>
      <c r="AO1697" s="374">
        <f t="shared" si="3676"/>
        <v>0</v>
      </c>
      <c r="AP1697" s="374">
        <f t="shared" si="3676"/>
        <v>0</v>
      </c>
      <c r="AQ1697" s="374">
        <f t="shared" si="3676"/>
        <v>0</v>
      </c>
      <c r="AR1697" s="374">
        <f t="shared" si="3676"/>
        <v>0</v>
      </c>
      <c r="AS1697" s="615">
        <f t="shared" si="3671"/>
        <v>0</v>
      </c>
    </row>
    <row r="1698" spans="2:45">
      <c r="B1698" s="321" t="s">
        <v>829</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77">AE1179*AE1688</f>
        <v>0</v>
      </c>
      <c r="AF1698" s="374">
        <f t="shared" si="3677"/>
        <v>0</v>
      </c>
      <c r="AG1698" s="374">
        <f t="shared" si="3677"/>
        <v>0</v>
      </c>
      <c r="AH1698" s="374">
        <f t="shared" si="3677"/>
        <v>0</v>
      </c>
      <c r="AI1698" s="374">
        <f t="shared" si="3677"/>
        <v>0</v>
      </c>
      <c r="AJ1698" s="374">
        <f t="shared" si="3677"/>
        <v>0</v>
      </c>
      <c r="AK1698" s="374">
        <f t="shared" si="3677"/>
        <v>0</v>
      </c>
      <c r="AL1698" s="374">
        <f t="shared" si="3677"/>
        <v>0</v>
      </c>
      <c r="AM1698" s="374">
        <f t="shared" si="3677"/>
        <v>0</v>
      </c>
      <c r="AN1698" s="374">
        <f t="shared" si="3677"/>
        <v>0</v>
      </c>
      <c r="AO1698" s="374">
        <f t="shared" si="3677"/>
        <v>0</v>
      </c>
      <c r="AP1698" s="374">
        <f t="shared" si="3677"/>
        <v>0</v>
      </c>
      <c r="AQ1698" s="374">
        <f t="shared" si="3677"/>
        <v>0</v>
      </c>
      <c r="AR1698" s="374">
        <f t="shared" si="3677"/>
        <v>0</v>
      </c>
      <c r="AS1698" s="615">
        <f t="shared" si="3671"/>
        <v>0</v>
      </c>
    </row>
    <row r="1699" spans="2:45">
      <c r="B1699" s="321" t="s">
        <v>830</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678">AE1374*AE1688</f>
        <v>0</v>
      </c>
      <c r="AF1699" s="374">
        <f t="shared" si="3678"/>
        <v>0</v>
      </c>
      <c r="AG1699" s="374">
        <f t="shared" si="3678"/>
        <v>0</v>
      </c>
      <c r="AH1699" s="374">
        <f t="shared" si="3678"/>
        <v>0</v>
      </c>
      <c r="AI1699" s="374">
        <f t="shared" si="3678"/>
        <v>0</v>
      </c>
      <c r="AJ1699" s="374">
        <f t="shared" si="3678"/>
        <v>0</v>
      </c>
      <c r="AK1699" s="374">
        <f t="shared" si="3678"/>
        <v>0</v>
      </c>
      <c r="AL1699" s="374">
        <f t="shared" si="3678"/>
        <v>0</v>
      </c>
      <c r="AM1699" s="374">
        <f t="shared" si="3678"/>
        <v>0</v>
      </c>
      <c r="AN1699" s="374">
        <f t="shared" si="3678"/>
        <v>0</v>
      </c>
      <c r="AO1699" s="374">
        <f t="shared" si="3678"/>
        <v>0</v>
      </c>
      <c r="AP1699" s="374">
        <f t="shared" si="3678"/>
        <v>0</v>
      </c>
      <c r="AQ1699" s="374">
        <f t="shared" si="3678"/>
        <v>0</v>
      </c>
      <c r="AR1699" s="374">
        <f t="shared" si="3678"/>
        <v>0</v>
      </c>
      <c r="AS1699" s="615">
        <f t="shared" si="3671"/>
        <v>0</v>
      </c>
    </row>
    <row r="1700" spans="2:45">
      <c r="B1700" s="321" t="s">
        <v>831</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679">AE1568*AE1688</f>
        <v>0</v>
      </c>
      <c r="AF1700" s="374">
        <f t="shared" si="3679"/>
        <v>0</v>
      </c>
      <c r="AG1700" s="374">
        <f t="shared" si="3679"/>
        <v>0</v>
      </c>
      <c r="AH1700" s="374">
        <f t="shared" si="3679"/>
        <v>0</v>
      </c>
      <c r="AI1700" s="374">
        <f t="shared" si="3679"/>
        <v>0</v>
      </c>
      <c r="AJ1700" s="374">
        <f t="shared" si="3679"/>
        <v>0</v>
      </c>
      <c r="AK1700" s="374">
        <f t="shared" si="3679"/>
        <v>0</v>
      </c>
      <c r="AL1700" s="374">
        <f t="shared" si="3679"/>
        <v>0</v>
      </c>
      <c r="AM1700" s="374">
        <f t="shared" si="3679"/>
        <v>0</v>
      </c>
      <c r="AN1700" s="374">
        <f t="shared" si="3679"/>
        <v>0</v>
      </c>
      <c r="AO1700" s="374">
        <f t="shared" si="3679"/>
        <v>0</v>
      </c>
      <c r="AP1700" s="374">
        <f t="shared" si="3679"/>
        <v>0</v>
      </c>
      <c r="AQ1700" s="374">
        <f t="shared" si="3679"/>
        <v>0</v>
      </c>
      <c r="AR1700" s="374">
        <f t="shared" si="3679"/>
        <v>0</v>
      </c>
      <c r="AS1700" s="615">
        <f t="shared" si="3671"/>
        <v>0</v>
      </c>
    </row>
    <row r="1701" spans="2:45" ht="15.75">
      <c r="B1701" s="346" t="s">
        <v>909</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680">SUM(AF1689:AF1700)</f>
        <v>0</v>
      </c>
      <c r="AG1701" s="343">
        <f t="shared" si="3680"/>
        <v>0</v>
      </c>
      <c r="AH1701" s="343">
        <f t="shared" si="3680"/>
        <v>0</v>
      </c>
      <c r="AI1701" s="343">
        <f t="shared" si="3680"/>
        <v>0</v>
      </c>
      <c r="AJ1701" s="343">
        <f t="shared" si="3680"/>
        <v>0</v>
      </c>
      <c r="AK1701" s="343">
        <f t="shared" si="3680"/>
        <v>0</v>
      </c>
      <c r="AL1701" s="343">
        <f t="shared" si="3680"/>
        <v>0</v>
      </c>
      <c r="AM1701" s="343">
        <f t="shared" si="3680"/>
        <v>0</v>
      </c>
      <c r="AN1701" s="343">
        <f t="shared" si="3680"/>
        <v>0</v>
      </c>
      <c r="AO1701" s="343">
        <f t="shared" si="3680"/>
        <v>0</v>
      </c>
      <c r="AP1701" s="343">
        <f t="shared" si="3680"/>
        <v>0</v>
      </c>
      <c r="AQ1701" s="343">
        <f t="shared" si="3680"/>
        <v>0</v>
      </c>
      <c r="AR1701" s="343">
        <f t="shared" si="3680"/>
        <v>0</v>
      </c>
      <c r="AS1701" s="403">
        <f t="shared" si="3671"/>
        <v>0</v>
      </c>
    </row>
    <row r="1702" spans="2:45" ht="15.75">
      <c r="B1702" s="346" t="s">
        <v>910</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344">
        <f>AE1686*AE1688</f>
        <v>0</v>
      </c>
      <c r="AF1702" s="344">
        <f t="shared" ref="AF1702:AR1702" si="3681">AF1686*AF1688</f>
        <v>0</v>
      </c>
      <c r="AG1702" s="344">
        <f t="shared" si="3681"/>
        <v>0</v>
      </c>
      <c r="AH1702" s="344">
        <f t="shared" si="3681"/>
        <v>0</v>
      </c>
      <c r="AI1702" s="344">
        <f t="shared" si="3681"/>
        <v>0</v>
      </c>
      <c r="AJ1702" s="344">
        <f t="shared" si="3681"/>
        <v>0</v>
      </c>
      <c r="AK1702" s="344">
        <f t="shared" si="3681"/>
        <v>0</v>
      </c>
      <c r="AL1702" s="344">
        <f t="shared" si="3681"/>
        <v>0</v>
      </c>
      <c r="AM1702" s="344">
        <f t="shared" si="3681"/>
        <v>0</v>
      </c>
      <c r="AN1702" s="344">
        <f t="shared" si="3681"/>
        <v>0</v>
      </c>
      <c r="AO1702" s="344">
        <f t="shared" si="3681"/>
        <v>0</v>
      </c>
      <c r="AP1702" s="344">
        <f t="shared" si="3681"/>
        <v>0</v>
      </c>
      <c r="AQ1702" s="344">
        <f t="shared" si="3681"/>
        <v>0</v>
      </c>
      <c r="AR1702" s="344">
        <f t="shared" si="3681"/>
        <v>0</v>
      </c>
      <c r="AS1702" s="403">
        <f>SUM(AE1702:AR1702)</f>
        <v>0</v>
      </c>
    </row>
    <row r="1703" spans="2:45" ht="15.75">
      <c r="B1703" s="346" t="s">
        <v>911</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0</v>
      </c>
    </row>
    <row r="1704" spans="2:4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3" location="'5.  2015-2020 LRAM'!A1" display="Return to top"/>
    <hyperlink ref="C28" location="Table_5_e.__2019_Lost_Revenues_Work_Form" display="Table 5-e.  2019 Lost Revenues"/>
    <hyperlink ref="C29" location="Table_5_f.__2020_Lost_Revenues_Work_Form" display="Table 5-f.  2020 Lost Revenues"/>
    <hyperlink ref="D223" location="'5.  2015-2020 LRAM'!A1" display="Return to top"/>
    <hyperlink ref="D413" location="'5.  2015-2020 LRAM'!A1" display="Return to top"/>
    <hyperlink ref="D793" location="'5.  2015-2027 LRAM'!A1" display="Return to top"/>
    <hyperlink ref="D988" location="'5.  2015-2020 LRAM'!A1" display="Return to top"/>
    <hyperlink ref="B1182" location="'5.  2015-2020 LRAM'!A1" display="Return to top"/>
    <hyperlink ref="F24" location="Table_5_g.__2021_Lost_Revenues_Work_Form" display="Table 5-f.  2021 Lost Revenues"/>
    <hyperlink ref="F25" location="Table_5_h.__2022_Lost_Revenues_Work_Form" display="Table 5-f.  2022 Lost Revenues"/>
    <hyperlink ref="F26" location="Table_5_i.__2023_Lost_Revenues_Work_Form" display="Table 5-f.  2023 Lost Revenues"/>
    <hyperlink ref="F27" location="Table_5_j.__2024_Lost_Revenues_Work_Form" display="Table 5-f.  2024 Lost Revenues"/>
    <hyperlink ref="F28" location="Table_5_k.__2025_Lost_Revenues_Work_Form" display="Table 5-f.  2025 Lost Revenues"/>
    <hyperlink ref="F29" location="Table_5_l.__2026_Lost_Revenues_Work_Form" display="Table 5-f.  2026 Lost Revenues"/>
    <hyperlink ref="J24" location="Table_5_m.__2027_Lost_Revenues_Work_Form" display="Table 5-f.  2027 Lost Revenues"/>
    <hyperlink ref="D1183" location="'5.  2015-2020 LRAM'!A1" display="Return to top"/>
    <hyperlink ref="D1377" location="'5.  2015-2020 LRAM'!A1" display="Return to top"/>
    <hyperlink ref="D1600" location="'5.  2015-2020 LRAM'!A1" display="Return to top"/>
    <hyperlink ref="D1626" location="'5.  2015-2020 LRAM'!A1" display="Return to top"/>
    <hyperlink ref="D1653" location="'5.  2015-2020 LRAM'!A1" display="Return to top"/>
    <hyperlink ref="D1680" location="'5.  2015-2020 LRAM'!A1" display="Return to top"/>
    <hyperlink ref="D1574" location="'5.  2015-2020 LRAM'!A1" display="Return to top"/>
  </hyperlinks>
  <pageMargins left="0.70866141732283472" right="0.70866141732283472" top="0.74803149606299213" bottom="0.74803149606299213" header="0.31496062992125984" footer="0.31496062992125984"/>
  <pageSetup paperSize="17" scale="19"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193"/>
  <sheetViews>
    <sheetView topLeftCell="A25" zoomScale="60" zoomScaleNormal="60" workbookViewId="0">
      <selection activeCell="C63" sqref="C63"/>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548</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502</v>
      </c>
      <c r="C8" s="940" t="s">
        <v>640</v>
      </c>
      <c r="D8" s="940"/>
      <c r="E8" s="940"/>
      <c r="F8" s="940"/>
      <c r="G8" s="940"/>
      <c r="H8" s="940"/>
      <c r="I8" s="940"/>
      <c r="J8" s="940"/>
      <c r="K8" s="940"/>
      <c r="L8" s="940"/>
      <c r="M8" s="940"/>
      <c r="N8" s="940"/>
      <c r="O8" s="940"/>
      <c r="P8" s="940"/>
      <c r="Q8" s="940"/>
      <c r="R8" s="940"/>
      <c r="S8" s="940"/>
      <c r="T8" s="103"/>
      <c r="U8" s="103"/>
      <c r="V8" s="103"/>
      <c r="W8" s="103"/>
    </row>
    <row r="9" spans="1:28" s="9" customFormat="1" ht="47.1" customHeight="1">
      <c r="B9" s="55"/>
      <c r="C9" s="894" t="s">
        <v>651</v>
      </c>
      <c r="D9" s="894"/>
      <c r="E9" s="894"/>
      <c r="F9" s="894"/>
      <c r="G9" s="894"/>
      <c r="H9" s="894"/>
      <c r="I9" s="894"/>
      <c r="J9" s="894"/>
      <c r="K9" s="894"/>
      <c r="L9" s="894"/>
      <c r="M9" s="894"/>
      <c r="N9" s="894"/>
      <c r="O9" s="894"/>
      <c r="P9" s="894"/>
      <c r="Q9" s="894"/>
      <c r="R9" s="894"/>
      <c r="S9" s="894"/>
      <c r="T9" s="103"/>
      <c r="U9" s="103"/>
      <c r="V9" s="103"/>
      <c r="W9" s="103"/>
    </row>
    <row r="10" spans="1:28" s="9" customFormat="1" ht="38.1" customHeight="1">
      <c r="B10" s="86"/>
      <c r="C10" s="915" t="s">
        <v>652</v>
      </c>
      <c r="D10" s="894"/>
      <c r="E10" s="894"/>
      <c r="F10" s="894"/>
      <c r="G10" s="894"/>
      <c r="H10" s="894"/>
      <c r="I10" s="894"/>
      <c r="J10" s="894"/>
      <c r="K10" s="894"/>
      <c r="L10" s="894"/>
      <c r="M10" s="894"/>
      <c r="N10" s="894"/>
      <c r="O10" s="894"/>
      <c r="P10" s="894"/>
      <c r="Q10" s="894"/>
      <c r="R10" s="894"/>
      <c r="S10" s="894"/>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9" t="s">
        <v>235</v>
      </c>
      <c r="C12" s="939"/>
      <c r="D12" s="178"/>
      <c r="E12" s="179" t="s">
        <v>236</v>
      </c>
      <c r="F12" s="51"/>
      <c r="G12" s="51"/>
      <c r="H12" s="44"/>
      <c r="I12" s="51"/>
      <c r="K12" s="581"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469</v>
      </c>
      <c r="D14" s="200"/>
      <c r="E14" s="201" t="s">
        <v>62</v>
      </c>
      <c r="F14" s="201" t="s">
        <v>491</v>
      </c>
      <c r="G14" s="201" t="s">
        <v>63</v>
      </c>
      <c r="H14" s="201" t="s">
        <v>64</v>
      </c>
      <c r="I14" s="201" t="str">
        <f>'1.  LRAMVA Summary'!D53</f>
        <v>Residential</v>
      </c>
      <c r="J14" s="201" t="str">
        <f>'1.  LRAMVA Summary'!E53</f>
        <v>GS&lt;50 kW</v>
      </c>
      <c r="K14" s="201" t="str">
        <f>'1.  LRAMVA Summary'!F53</f>
        <v>GS 50 - 4,999 kW</v>
      </c>
      <c r="L14" s="201" t="str">
        <f>'1.  LRAMVA Summary'!G53</f>
        <v/>
      </c>
      <c r="M14" s="201" t="str">
        <f>'1.  LRAMVA Summary'!H53</f>
        <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458</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713">
        <v>1.4999999999999999E-2</v>
      </c>
      <c r="D42" s="203"/>
      <c r="E42" s="213" t="s">
        <v>459</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30">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30">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30">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30">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30">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30">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30">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50" t="s">
        <v>92</v>
      </c>
      <c r="C54" s="730">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693</v>
      </c>
      <c r="C55" s="730">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694</v>
      </c>
      <c r="C56" s="730">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695</v>
      </c>
      <c r="C57" s="210">
        <v>5.7000000000000002E-3</v>
      </c>
      <c r="D57" s="203"/>
      <c r="E57" s="213" t="s">
        <v>460</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10" t="s">
        <v>696</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697</v>
      </c>
      <c r="C59" s="210">
        <v>5.7000000000000002E-3</v>
      </c>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698</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699</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700</v>
      </c>
      <c r="C62" s="233">
        <v>2.1999999999999999E-2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4"/>
      <c r="C63" s="804"/>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182</v>
      </c>
      <c r="C64" s="804"/>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4"/>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4"/>
      <c r="C66" s="804"/>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4"/>
      <c r="C67" s="804"/>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4"/>
      <c r="C68" s="804"/>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4"/>
      <c r="C69" s="804"/>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4"/>
      <c r="C70" s="804"/>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4"/>
      <c r="C71" s="804"/>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804"/>
      <c r="C72" s="804"/>
      <c r="E72" s="213" t="s">
        <v>461</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804"/>
      <c r="C73" s="804"/>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4"/>
      <c r="C74" s="804"/>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4"/>
      <c r="C75" s="804"/>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4"/>
      <c r="C76" s="804"/>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4"/>
      <c r="C77" s="804"/>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4"/>
      <c r="C78" s="804"/>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4"/>
      <c r="C79" s="804"/>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4"/>
      <c r="C80" s="804"/>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4"/>
      <c r="C81" s="804"/>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4"/>
      <c r="C82" s="804"/>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462</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463</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75" thickBot="1">
      <c r="B117" s="234"/>
      <c r="C117" s="235"/>
      <c r="E117" s="213" t="s">
        <v>464</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75" thickBot="1">
      <c r="B132" s="234"/>
      <c r="C132" s="235"/>
      <c r="E132" s="213" t="s">
        <v>465</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75" thickBot="1">
      <c r="B147" s="66"/>
      <c r="E147" s="213" t="s">
        <v>466</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0</v>
      </c>
      <c r="K151" s="227">
        <f>(SUM('1.  LRAMVA Summary'!F$55:F$81)+SUM('1.  LRAMVA Summary'!F$82:F$83)*(MONTH($E151)-1)/12)*$H151</f>
        <v>0</v>
      </c>
      <c r="L151" s="227">
        <f>(SUM('1.  LRAMVA Summary'!G$55:G$81)+SUM('1.  LRAMVA Summary'!G$82:G$83)*(MONTH($E151)-1)/12)*$H151</f>
        <v>0</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0</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0</v>
      </c>
      <c r="K152" s="227">
        <f>(SUM('1.  LRAMVA Summary'!F$55:F$81)+SUM('1.  LRAMVA Summary'!F$82:F$83)*(MONTH($E152)-1)/12)*$H152</f>
        <v>0</v>
      </c>
      <c r="L152" s="227">
        <f>(SUM('1.  LRAMVA Summary'!G$55:G$81)+SUM('1.  LRAMVA Summary'!G$82:G$83)*(MONTH($E152)-1)/12)*$H152</f>
        <v>0</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0</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0</v>
      </c>
      <c r="K153" s="227">
        <f>(SUM('1.  LRAMVA Summary'!F$55:F$81)+SUM('1.  LRAMVA Summary'!F$82:F$83)*(MONTH($E153)-1)/12)*$H153</f>
        <v>0</v>
      </c>
      <c r="L153" s="227">
        <f>(SUM('1.  LRAMVA Summary'!G$55:G$81)+SUM('1.  LRAMVA Summary'!G$82:G$83)*(MONTH($E153)-1)/12)*$H153</f>
        <v>0</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0</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0</v>
      </c>
      <c r="K154" s="227">
        <f>(SUM('1.  LRAMVA Summary'!F$55:F$81)+SUM('1.  LRAMVA Summary'!F$82:F$83)*(MONTH($E154)-1)/12)*$H154</f>
        <v>0</v>
      </c>
      <c r="L154" s="227">
        <f>(SUM('1.  LRAMVA Summary'!G$55:G$81)+SUM('1.  LRAMVA Summary'!G$82:G$83)*(MONTH($E154)-1)/12)*$H154</f>
        <v>0</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0</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0</v>
      </c>
      <c r="K155" s="227">
        <f>(SUM('1.  LRAMVA Summary'!F$55:F$81)+SUM('1.  LRAMVA Summary'!F$82:F$83)*(MONTH($E155)-1)/12)*$H155</f>
        <v>0</v>
      </c>
      <c r="L155" s="227">
        <f>(SUM('1.  LRAMVA Summary'!G$55:G$81)+SUM('1.  LRAMVA Summary'!G$82:G$83)*(MONTH($E155)-1)/12)*$H155</f>
        <v>0</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0</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0</v>
      </c>
      <c r="K156" s="227">
        <f>(SUM('1.  LRAMVA Summary'!F$55:F$81)+SUM('1.  LRAMVA Summary'!F$82:F$83)*(MONTH($E156)-1)/12)*$H156</f>
        <v>0</v>
      </c>
      <c r="L156" s="227">
        <f>(SUM('1.  LRAMVA Summary'!G$55:G$81)+SUM('1.  LRAMVA Summary'!G$82:G$83)*(MONTH($E156)-1)/12)*$H156</f>
        <v>0</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0</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0</v>
      </c>
      <c r="K157" s="227">
        <f>(SUM('1.  LRAMVA Summary'!F$55:F$81)+SUM('1.  LRAMVA Summary'!F$82:F$83)*(MONTH($E157)-1)/12)*$H157</f>
        <v>0</v>
      </c>
      <c r="L157" s="227">
        <f>(SUM('1.  LRAMVA Summary'!G$55:G$81)+SUM('1.  LRAMVA Summary'!G$82:G$83)*(MONTH($E157)-1)/12)*$H157</f>
        <v>0</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0</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0</v>
      </c>
      <c r="K158" s="227">
        <f>(SUM('1.  LRAMVA Summary'!F$55:F$81)+SUM('1.  LRAMVA Summary'!F$82:F$83)*(MONTH($E158)-1)/12)*$H158</f>
        <v>0</v>
      </c>
      <c r="L158" s="227">
        <f>(SUM('1.  LRAMVA Summary'!G$55:G$81)+SUM('1.  LRAMVA Summary'!G$82:G$83)*(MONTH($E158)-1)/12)*$H158</f>
        <v>0</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0</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0</v>
      </c>
      <c r="K159" s="227">
        <f>(SUM('1.  LRAMVA Summary'!F$55:F$81)+SUM('1.  LRAMVA Summary'!F$82:F$83)*(MONTH($E159)-1)/12)*$H159</f>
        <v>0</v>
      </c>
      <c r="L159" s="227">
        <f>(SUM('1.  LRAMVA Summary'!G$55:G$81)+SUM('1.  LRAMVA Summary'!G$82:G$83)*(MONTH($E159)-1)/12)*$H159</f>
        <v>0</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0</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0</v>
      </c>
      <c r="K160" s="227">
        <f>(SUM('1.  LRAMVA Summary'!F$55:F$81)+SUM('1.  LRAMVA Summary'!F$82:F$83)*(MONTH($E160)-1)/12)*$H160</f>
        <v>0</v>
      </c>
      <c r="L160" s="227">
        <f>(SUM('1.  LRAMVA Summary'!G$55:G$81)+SUM('1.  LRAMVA Summary'!G$82:G$83)*(MONTH($E160)-1)/12)*$H160</f>
        <v>0</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0</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0</v>
      </c>
      <c r="K161" s="227">
        <f>(SUM('1.  LRAMVA Summary'!F$55:F$81)+SUM('1.  LRAMVA Summary'!F$82:F$83)*(MONTH($E161)-1)/12)*$H161</f>
        <v>0</v>
      </c>
      <c r="L161" s="227">
        <f>(SUM('1.  LRAMVA Summary'!G$55:G$81)+SUM('1.  LRAMVA Summary'!G$82:G$83)*(MONTH($E161)-1)/12)*$H161</f>
        <v>0</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0</v>
      </c>
    </row>
    <row r="162" spans="2:23" s="9" customFormat="1" ht="15.75" thickBot="1">
      <c r="B162" s="66"/>
      <c r="E162" s="213" t="s">
        <v>467</v>
      </c>
      <c r="F162" s="213"/>
      <c r="G162" s="214"/>
      <c r="H162" s="215"/>
      <c r="I162" s="216">
        <f>SUM(I149:I161)</f>
        <v>0</v>
      </c>
      <c r="J162" s="216">
        <f>SUM(J149:J161)</f>
        <v>0</v>
      </c>
      <c r="K162" s="216">
        <f t="shared" ref="K162:O162" si="91">SUM(K149:K161)</f>
        <v>0</v>
      </c>
      <c r="L162" s="216">
        <f t="shared" si="91"/>
        <v>0</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0</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701</v>
      </c>
      <c r="F164" s="222"/>
      <c r="G164" s="223"/>
      <c r="H164" s="224"/>
      <c r="I164" s="225">
        <f>I162+I163</f>
        <v>0</v>
      </c>
      <c r="J164" s="225">
        <f t="shared" ref="J164:U164" si="93">J162+J163</f>
        <v>0</v>
      </c>
      <c r="K164" s="225">
        <f t="shared" si="93"/>
        <v>0</v>
      </c>
      <c r="L164" s="225">
        <f t="shared" si="93"/>
        <v>0</v>
      </c>
      <c r="M164" s="225">
        <f t="shared" si="93"/>
        <v>0</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0</v>
      </c>
    </row>
    <row r="165" spans="2:23">
      <c r="B165" s="66"/>
      <c r="C165" s="9"/>
      <c r="E165" s="211">
        <v>44197</v>
      </c>
      <c r="F165" s="211" t="s">
        <v>705</v>
      </c>
      <c r="G165" s="212" t="s">
        <v>65</v>
      </c>
      <c r="H165" s="237">
        <f>$C$55/12</f>
        <v>4.75E-4</v>
      </c>
      <c r="I165" s="227">
        <f>(SUM('1.  LRAMVA Summary'!D$55:D$84)+SUM('1.  LRAMVA Summary'!D$85:D$86)*(MONTH($E165)-1)/12)*$H165</f>
        <v>0</v>
      </c>
      <c r="J165" s="227">
        <f>(SUM('1.  LRAMVA Summary'!E$55:E$84)+SUM('1.  LRAMVA Summary'!E$85:E$86)*(MONTH($E165)-1)/12)*$H165</f>
        <v>0</v>
      </c>
      <c r="K165" s="227">
        <f>(SUM('1.  LRAMVA Summary'!F$55:F$84)+SUM('1.  LRAMVA Summary'!F$85:F$86)*(MONTH($E165)-1)/12)*$H165</f>
        <v>0</v>
      </c>
      <c r="L165" s="227">
        <f>(SUM('1.  LRAMVA Summary'!G$55:G$84)+SUM('1.  LRAMVA Summary'!G$85:G$86)*(MONTH($E165)-1)/12)*$H165</f>
        <v>0</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0</v>
      </c>
    </row>
    <row r="166" spans="2:23">
      <c r="B166" s="66"/>
      <c r="C166" s="9"/>
      <c r="E166" s="211">
        <v>44228</v>
      </c>
      <c r="F166" s="211" t="s">
        <v>705</v>
      </c>
      <c r="G166" s="212" t="s">
        <v>65</v>
      </c>
      <c r="H166" s="237">
        <f t="shared" ref="H166:H167" si="95">$C$55/12</f>
        <v>4.75E-4</v>
      </c>
      <c r="I166" s="227">
        <f>(SUM('1.  LRAMVA Summary'!D$55:D$84)+SUM('1.  LRAMVA Summary'!D$85:D$86)*(MONTH($E166)-1)/12)*$H166</f>
        <v>0</v>
      </c>
      <c r="J166" s="227">
        <f>(SUM('1.  LRAMVA Summary'!E$55:E$84)+SUM('1.  LRAMVA Summary'!E$85:E$86)*(MONTH($E166)-1)/12)*$H166</f>
        <v>0.39237661227269971</v>
      </c>
      <c r="K166" s="227">
        <f>(SUM('1.  LRAMVA Summary'!F$55:F$84)+SUM('1.  LRAMVA Summary'!F$85:F$86)*(MONTH($E166)-1)/12)*$H166</f>
        <v>0.48493011437967865</v>
      </c>
      <c r="L166" s="227">
        <f>(SUM('1.  LRAMVA Summary'!G$55:G$84)+SUM('1.  LRAMVA Summary'!G$85:G$86)*(MONTH($E166)-1)/12)*$H166</f>
        <v>0</v>
      </c>
      <c r="M166" s="227">
        <f>(SUM('1.  LRAMVA Summary'!H$55:H$84)+SUM('1.  LRAMVA Summary'!H$85:H$86)*(MONTH($E166)-1)/12)*$H166</f>
        <v>0</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0.87730672665237841</v>
      </c>
    </row>
    <row r="167" spans="2:23">
      <c r="B167" s="66"/>
      <c r="C167" s="9"/>
      <c r="E167" s="211">
        <v>44256</v>
      </c>
      <c r="F167" s="211" t="s">
        <v>705</v>
      </c>
      <c r="G167" s="212" t="s">
        <v>65</v>
      </c>
      <c r="H167" s="237">
        <f t="shared" si="95"/>
        <v>4.75E-4</v>
      </c>
      <c r="I167" s="227">
        <f>(SUM('1.  LRAMVA Summary'!D$55:D$84)+SUM('1.  LRAMVA Summary'!D$85:D$86)*(MONTH($E167)-1)/12)*$H167</f>
        <v>0</v>
      </c>
      <c r="J167" s="227">
        <f>(SUM('1.  LRAMVA Summary'!E$55:E$84)+SUM('1.  LRAMVA Summary'!E$85:E$86)*(MONTH($E167)-1)/12)*$H167</f>
        <v>0.78475322454539942</v>
      </c>
      <c r="K167" s="227">
        <f>(SUM('1.  LRAMVA Summary'!F$55:F$84)+SUM('1.  LRAMVA Summary'!F$85:F$86)*(MONTH($E167)-1)/12)*$H167</f>
        <v>0.96986022875935729</v>
      </c>
      <c r="L167" s="227">
        <f>(SUM('1.  LRAMVA Summary'!G$55:G$84)+SUM('1.  LRAMVA Summary'!G$85:G$86)*(MONTH($E167)-1)/12)*$H167</f>
        <v>0</v>
      </c>
      <c r="M167" s="227">
        <f>(SUM('1.  LRAMVA Summary'!H$55:H$84)+SUM('1.  LRAMVA Summary'!H$85:H$86)*(MONTH($E167)-1)/12)*$H167</f>
        <v>0</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1.7546134533047568</v>
      </c>
    </row>
    <row r="168" spans="2:23">
      <c r="B168" s="66"/>
      <c r="C168" s="9"/>
      <c r="E168" s="211">
        <v>44287</v>
      </c>
      <c r="F168" s="211" t="s">
        <v>705</v>
      </c>
      <c r="G168" s="212" t="s">
        <v>66</v>
      </c>
      <c r="H168" s="237">
        <f>$C$56/12</f>
        <v>4.75E-4</v>
      </c>
      <c r="I168" s="227">
        <f>(SUM('1.  LRAMVA Summary'!D$55:D$84)+SUM('1.  LRAMVA Summary'!D$85:D$86)*(MONTH($E168)-1)/12)*$H168</f>
        <v>0</v>
      </c>
      <c r="J168" s="227">
        <f>(SUM('1.  LRAMVA Summary'!E$55:E$84)+SUM('1.  LRAMVA Summary'!E$85:E$86)*(MONTH($E168)-1)/12)*$H168</f>
        <v>1.1771298368180991</v>
      </c>
      <c r="K168" s="227">
        <f>(SUM('1.  LRAMVA Summary'!F$55:F$84)+SUM('1.  LRAMVA Summary'!F$85:F$86)*(MONTH($E168)-1)/12)*$H168</f>
        <v>1.4547903431390361</v>
      </c>
      <c r="L168" s="227">
        <f>(SUM('1.  LRAMVA Summary'!G$55:G$84)+SUM('1.  LRAMVA Summary'!G$85:G$86)*(MONTH($E168)-1)/12)*$H168</f>
        <v>0</v>
      </c>
      <c r="M168" s="227">
        <f>(SUM('1.  LRAMVA Summary'!H$55:H$84)+SUM('1.  LRAMVA Summary'!H$85:H$86)*(MONTH($E168)-1)/12)*$H168</f>
        <v>0</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2.6319201799571355</v>
      </c>
    </row>
    <row r="169" spans="2:23">
      <c r="B169" s="66"/>
      <c r="C169" s="9"/>
      <c r="E169" s="211">
        <v>44317</v>
      </c>
      <c r="F169" s="211" t="s">
        <v>705</v>
      </c>
      <c r="G169" s="212" t="s">
        <v>66</v>
      </c>
      <c r="H169" s="237">
        <f t="shared" ref="H169:H170" si="96">$C$56/12</f>
        <v>4.75E-4</v>
      </c>
      <c r="I169" s="227">
        <f>(SUM('1.  LRAMVA Summary'!D$55:D$84)+SUM('1.  LRAMVA Summary'!D$85:D$86)*(MONTH($E169)-1)/12)*$H169</f>
        <v>0</v>
      </c>
      <c r="J169" s="227">
        <f>(SUM('1.  LRAMVA Summary'!E$55:E$84)+SUM('1.  LRAMVA Summary'!E$85:E$86)*(MONTH($E169)-1)/12)*$H169</f>
        <v>1.5695064490907988</v>
      </c>
      <c r="K169" s="227">
        <f>(SUM('1.  LRAMVA Summary'!F$55:F$84)+SUM('1.  LRAMVA Summary'!F$85:F$86)*(MONTH($E169)-1)/12)*$H169</f>
        <v>1.9397204575187146</v>
      </c>
      <c r="L169" s="227">
        <f>(SUM('1.  LRAMVA Summary'!G$55:G$84)+SUM('1.  LRAMVA Summary'!G$85:G$86)*(MONTH($E169)-1)/12)*$H169</f>
        <v>0</v>
      </c>
      <c r="M169" s="227">
        <f>(SUM('1.  LRAMVA Summary'!H$55:H$84)+SUM('1.  LRAMVA Summary'!H$85:H$86)*(MONTH($E169)-1)/12)*$H169</f>
        <v>0</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3.5092269066095136</v>
      </c>
    </row>
    <row r="170" spans="2:23">
      <c r="B170" s="66"/>
      <c r="C170" s="9"/>
      <c r="E170" s="211">
        <v>44348</v>
      </c>
      <c r="F170" s="211" t="s">
        <v>705</v>
      </c>
      <c r="G170" s="212" t="s">
        <v>66</v>
      </c>
      <c r="H170" s="237">
        <f t="shared" si="96"/>
        <v>4.75E-4</v>
      </c>
      <c r="I170" s="227">
        <f>(SUM('1.  LRAMVA Summary'!D$55:D$84)+SUM('1.  LRAMVA Summary'!D$85:D$86)*(MONTH($E170)-1)/12)*$H170</f>
        <v>0</v>
      </c>
      <c r="J170" s="227">
        <f>(SUM('1.  LRAMVA Summary'!E$55:E$84)+SUM('1.  LRAMVA Summary'!E$85:E$86)*(MONTH($E170)-1)/12)*$H170</f>
        <v>1.9618830613634983</v>
      </c>
      <c r="K170" s="227">
        <f>(SUM('1.  LRAMVA Summary'!F$55:F$84)+SUM('1.  LRAMVA Summary'!F$85:F$86)*(MONTH($E170)-1)/12)*$H170</f>
        <v>2.4246505718983933</v>
      </c>
      <c r="L170" s="227">
        <f>(SUM('1.  LRAMVA Summary'!G$55:G$84)+SUM('1.  LRAMVA Summary'!G$85:G$86)*(MONTH($E170)-1)/12)*$H170</f>
        <v>0</v>
      </c>
      <c r="M170" s="227">
        <f>(SUM('1.  LRAMVA Summary'!H$55:H$84)+SUM('1.  LRAMVA Summary'!H$85:H$86)*(MONTH($E170)-1)/12)*$H170</f>
        <v>0</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4.3865336332618918</v>
      </c>
    </row>
    <row r="171" spans="2:23">
      <c r="B171" s="66"/>
      <c r="C171" s="9"/>
      <c r="E171" s="211">
        <v>44378</v>
      </c>
      <c r="F171" s="211" t="s">
        <v>705</v>
      </c>
      <c r="G171" s="212" t="s">
        <v>68</v>
      </c>
      <c r="H171" s="237">
        <f>$C$57/12</f>
        <v>4.75E-4</v>
      </c>
      <c r="I171" s="227">
        <f>(SUM('1.  LRAMVA Summary'!D$55:D$84)+SUM('1.  LRAMVA Summary'!D$85:D$86)*(MONTH($E171)-1)/12)*$H171</f>
        <v>0</v>
      </c>
      <c r="J171" s="227">
        <f>(SUM('1.  LRAMVA Summary'!E$55:E$84)+SUM('1.  LRAMVA Summary'!E$85:E$86)*(MONTH($E171)-1)/12)*$H171</f>
        <v>2.3542596736361983</v>
      </c>
      <c r="K171" s="227">
        <f>(SUM('1.  LRAMVA Summary'!F$55:F$84)+SUM('1.  LRAMVA Summary'!F$85:F$86)*(MONTH($E171)-1)/12)*$H171</f>
        <v>2.9095806862780722</v>
      </c>
      <c r="L171" s="227">
        <f>(SUM('1.  LRAMVA Summary'!G$55:G$84)+SUM('1.  LRAMVA Summary'!G$85:G$86)*(MONTH($E171)-1)/12)*$H171</f>
        <v>0</v>
      </c>
      <c r="M171" s="227">
        <f>(SUM('1.  LRAMVA Summary'!H$55:H$84)+SUM('1.  LRAMVA Summary'!H$85:H$86)*(MONTH($E171)-1)/12)*$H171</f>
        <v>0</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5.2638403599142709</v>
      </c>
    </row>
    <row r="172" spans="2:23">
      <c r="E172" s="211">
        <v>44409</v>
      </c>
      <c r="F172" s="211" t="s">
        <v>705</v>
      </c>
      <c r="G172" s="212" t="s">
        <v>68</v>
      </c>
      <c r="H172" s="237">
        <f t="shared" ref="H172:H173" si="97">$C$57/12</f>
        <v>4.75E-4</v>
      </c>
      <c r="I172" s="227">
        <f>(SUM('1.  LRAMVA Summary'!D$55:D$84)+SUM('1.  LRAMVA Summary'!D$85:D$86)*(MONTH($E172)-1)/12)*$H172</f>
        <v>0</v>
      </c>
      <c r="J172" s="227">
        <f>(SUM('1.  LRAMVA Summary'!E$55:E$84)+SUM('1.  LRAMVA Summary'!E$85:E$86)*(MONTH($E172)-1)/12)*$H172</f>
        <v>2.7466362859088984</v>
      </c>
      <c r="K172" s="227">
        <f>(SUM('1.  LRAMVA Summary'!F$55:F$84)+SUM('1.  LRAMVA Summary'!F$85:F$86)*(MONTH($E172)-1)/12)*$H172</f>
        <v>3.3945108006577507</v>
      </c>
      <c r="L172" s="227">
        <f>(SUM('1.  LRAMVA Summary'!G$55:G$84)+SUM('1.  LRAMVA Summary'!G$85:G$86)*(MONTH($E172)-1)/12)*$H172</f>
        <v>0</v>
      </c>
      <c r="M172" s="227">
        <f>(SUM('1.  LRAMVA Summary'!H$55:H$84)+SUM('1.  LRAMVA Summary'!H$85:H$86)*(MONTH($E172)-1)/12)*$H172</f>
        <v>0</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6.1411470865666491</v>
      </c>
    </row>
    <row r="173" spans="2:23">
      <c r="E173" s="211">
        <v>44440</v>
      </c>
      <c r="F173" s="211" t="s">
        <v>705</v>
      </c>
      <c r="G173" s="212" t="s">
        <v>68</v>
      </c>
      <c r="H173" s="237">
        <f t="shared" si="97"/>
        <v>4.75E-4</v>
      </c>
      <c r="I173" s="227">
        <f>(SUM('1.  LRAMVA Summary'!D$55:D$84)+SUM('1.  LRAMVA Summary'!D$85:D$86)*(MONTH($E173)-1)/12)*$H173</f>
        <v>0</v>
      </c>
      <c r="J173" s="227">
        <f>(SUM('1.  LRAMVA Summary'!E$55:E$84)+SUM('1.  LRAMVA Summary'!E$85:E$86)*(MONTH($E173)-1)/12)*$H173</f>
        <v>3.1390128981815977</v>
      </c>
      <c r="K173" s="227">
        <f>(SUM('1.  LRAMVA Summary'!F$55:F$84)+SUM('1.  LRAMVA Summary'!F$85:F$86)*(MONTH($E173)-1)/12)*$H173</f>
        <v>3.8794409150374292</v>
      </c>
      <c r="L173" s="227">
        <f>(SUM('1.  LRAMVA Summary'!G$55:G$84)+SUM('1.  LRAMVA Summary'!G$85:G$86)*(MONTH($E173)-1)/12)*$H173</f>
        <v>0</v>
      </c>
      <c r="M173" s="227">
        <f>(SUM('1.  LRAMVA Summary'!H$55:H$84)+SUM('1.  LRAMVA Summary'!H$85:H$86)*(MONTH($E173)-1)/12)*$H173</f>
        <v>0</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7.0184538132190273</v>
      </c>
    </row>
    <row r="174" spans="2:23">
      <c r="E174" s="211">
        <v>44470</v>
      </c>
      <c r="F174" s="211" t="s">
        <v>705</v>
      </c>
      <c r="G174" s="212" t="s">
        <v>69</v>
      </c>
      <c r="H174" s="237">
        <f>$C$58/12</f>
        <v>4.75E-4</v>
      </c>
      <c r="I174" s="227">
        <f>(SUM('1.  LRAMVA Summary'!D$55:D$84)+SUM('1.  LRAMVA Summary'!D$85:D$86)*(MONTH($E174)-1)/12)*$H174</f>
        <v>0</v>
      </c>
      <c r="J174" s="227">
        <f>(SUM('1.  LRAMVA Summary'!E$55:E$84)+SUM('1.  LRAMVA Summary'!E$85:E$86)*(MONTH($E174)-1)/12)*$H174</f>
        <v>3.5313895104542969</v>
      </c>
      <c r="K174" s="227">
        <f>(SUM('1.  LRAMVA Summary'!F$55:F$84)+SUM('1.  LRAMVA Summary'!F$85:F$86)*(MONTH($E174)-1)/12)*$H174</f>
        <v>4.3643710294171081</v>
      </c>
      <c r="L174" s="227">
        <f>(SUM('1.  LRAMVA Summary'!G$55:G$84)+SUM('1.  LRAMVA Summary'!G$85:G$86)*(MONTH($E174)-1)/12)*$H174</f>
        <v>0</v>
      </c>
      <c r="M174" s="227">
        <f>(SUM('1.  LRAMVA Summary'!H$55:H$84)+SUM('1.  LRAMVA Summary'!H$85:H$86)*(MONTH($E174)-1)/12)*$H174</f>
        <v>0</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7.8957605398714055</v>
      </c>
    </row>
    <row r="175" spans="2:23">
      <c r="E175" s="211">
        <v>44501</v>
      </c>
      <c r="F175" s="211" t="s">
        <v>705</v>
      </c>
      <c r="G175" s="212" t="s">
        <v>69</v>
      </c>
      <c r="H175" s="237">
        <f t="shared" ref="H175:H176" si="98">$C$58/12</f>
        <v>4.75E-4</v>
      </c>
      <c r="I175" s="227">
        <f>(SUM('1.  LRAMVA Summary'!D$55:D$84)+SUM('1.  LRAMVA Summary'!D$85:D$86)*(MONTH($E175)-1)/12)*$H175</f>
        <v>0</v>
      </c>
      <c r="J175" s="227">
        <f>(SUM('1.  LRAMVA Summary'!E$55:E$84)+SUM('1.  LRAMVA Summary'!E$85:E$86)*(MONTH($E175)-1)/12)*$H175</f>
        <v>3.9237661227269967</v>
      </c>
      <c r="K175" s="227">
        <f>(SUM('1.  LRAMVA Summary'!F$55:F$84)+SUM('1.  LRAMVA Summary'!F$85:F$86)*(MONTH($E175)-1)/12)*$H175</f>
        <v>4.8493011437967866</v>
      </c>
      <c r="L175" s="227">
        <f>(SUM('1.  LRAMVA Summary'!G$55:G$84)+SUM('1.  LRAMVA Summary'!G$85:G$86)*(MONTH($E175)-1)/12)*$H175</f>
        <v>0</v>
      </c>
      <c r="M175" s="227">
        <f>(SUM('1.  LRAMVA Summary'!H$55:H$84)+SUM('1.  LRAMVA Summary'!H$85:H$86)*(MONTH($E175)-1)/12)*$H175</f>
        <v>0</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8.7730672665237837</v>
      </c>
    </row>
    <row r="176" spans="2:23">
      <c r="E176" s="211">
        <v>44531</v>
      </c>
      <c r="F176" s="211" t="s">
        <v>705</v>
      </c>
      <c r="G176" s="212" t="s">
        <v>69</v>
      </c>
      <c r="H176" s="237">
        <f t="shared" si="98"/>
        <v>4.75E-4</v>
      </c>
      <c r="I176" s="227">
        <f>(SUM('1.  LRAMVA Summary'!D$55:D$84)+SUM('1.  LRAMVA Summary'!D$85:D$86)*(MONTH($E176)-1)/12)*$H176</f>
        <v>0</v>
      </c>
      <c r="J176" s="227">
        <f>(SUM('1.  LRAMVA Summary'!E$55:E$84)+SUM('1.  LRAMVA Summary'!E$85:E$86)*(MONTH($E176)-1)/12)*$H176</f>
        <v>4.3161427349996968</v>
      </c>
      <c r="K176" s="227">
        <f>(SUM('1.  LRAMVA Summary'!F$55:F$84)+SUM('1.  LRAMVA Summary'!F$85:F$86)*(MONTH($E176)-1)/12)*$H176</f>
        <v>5.3342312581764659</v>
      </c>
      <c r="L176" s="227">
        <f>(SUM('1.  LRAMVA Summary'!G$55:G$84)+SUM('1.  LRAMVA Summary'!G$85:G$86)*(MONTH($E176)-1)/12)*$H176</f>
        <v>0</v>
      </c>
      <c r="M176" s="227">
        <f>(SUM('1.  LRAMVA Summary'!H$55:H$84)+SUM('1.  LRAMVA Summary'!H$85:H$86)*(MONTH($E176)-1)/12)*$H176</f>
        <v>0</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9.6503739931761636</v>
      </c>
    </row>
    <row r="177" spans="5:23" ht="15.75" thickBot="1">
      <c r="E177" s="213" t="s">
        <v>702</v>
      </c>
      <c r="F177" s="213"/>
      <c r="G177" s="214"/>
      <c r="H177" s="215"/>
      <c r="I177" s="216">
        <f>SUM(I164:I176)</f>
        <v>0</v>
      </c>
      <c r="J177" s="216">
        <f>SUM(J164:J176)</f>
        <v>25.896856409998179</v>
      </c>
      <c r="K177" s="216">
        <f t="shared" ref="K177:V177" si="99">SUM(K164:K176)</f>
        <v>32.005387549058796</v>
      </c>
      <c r="L177" s="216">
        <f t="shared" si="99"/>
        <v>0</v>
      </c>
      <c r="M177" s="216">
        <f t="shared" si="99"/>
        <v>0</v>
      </c>
      <c r="N177" s="216">
        <f t="shared" si="99"/>
        <v>0</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57.902243959056975</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703</v>
      </c>
      <c r="F179" s="222"/>
      <c r="G179" s="223"/>
      <c r="H179" s="224"/>
      <c r="I179" s="225">
        <f>I177+I178</f>
        <v>0</v>
      </c>
      <c r="J179" s="225">
        <f t="shared" ref="J179:U179" si="100">J177+J178</f>
        <v>25.896856409998179</v>
      </c>
      <c r="K179" s="225">
        <f t="shared" si="100"/>
        <v>32.005387549058796</v>
      </c>
      <c r="L179" s="225">
        <f t="shared" si="100"/>
        <v>0</v>
      </c>
      <c r="M179" s="225">
        <f t="shared" si="100"/>
        <v>0</v>
      </c>
      <c r="N179" s="225">
        <f t="shared" si="100"/>
        <v>0</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57.902243959056975</v>
      </c>
    </row>
    <row r="180" spans="5:23">
      <c r="E180" s="211">
        <v>44562</v>
      </c>
      <c r="F180" s="211" t="s">
        <v>706</v>
      </c>
      <c r="G180" s="212" t="s">
        <v>65</v>
      </c>
      <c r="H180" s="237">
        <f>$C$59/12</f>
        <v>4.75E-4</v>
      </c>
      <c r="I180" s="227">
        <f>(SUM('1.  LRAMVA Summary'!D$55:D$87)+SUM('1.  LRAMVA Summary'!D$88:D$89)*(MONTH($E180)-1)/12)*$H180</f>
        <v>0</v>
      </c>
      <c r="J180" s="227">
        <f>(SUM('1.  LRAMVA Summary'!E$55:E$87)+SUM('1.  LRAMVA Summary'!E$88:E$89)*(MONTH($E180)-1)/12)*$H180</f>
        <v>4.7085193472723965</v>
      </c>
      <c r="K180" s="227">
        <f>(SUM('1.  LRAMVA Summary'!F$55:F$87)+SUM('1.  LRAMVA Summary'!F$88:F$89)*(MONTH($E180)-1)/12)*$H180</f>
        <v>5.8191613725561444</v>
      </c>
      <c r="L180" s="227">
        <f>(SUM('1.  LRAMVA Summary'!G$55:G$87)+SUM('1.  LRAMVA Summary'!G$88:G$89)*(MONTH($E180)-1)/12)*$H180</f>
        <v>0</v>
      </c>
      <c r="M180" s="227">
        <f>(SUM('1.  LRAMVA Summary'!H$55:H$87)+SUM('1.  LRAMVA Summary'!H$88:H$89)*(MONTH($E180)-1)/12)*$H180</f>
        <v>0</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10.527680719828542</v>
      </c>
    </row>
    <row r="181" spans="5:23">
      <c r="E181" s="211">
        <v>44593</v>
      </c>
      <c r="F181" s="211" t="s">
        <v>706</v>
      </c>
      <c r="G181" s="212" t="s">
        <v>65</v>
      </c>
      <c r="H181" s="237">
        <f t="shared" ref="H181:H182" si="101">$C$59/12</f>
        <v>4.75E-4</v>
      </c>
      <c r="I181" s="227">
        <f>(SUM('1.  LRAMVA Summary'!D$55:D$87)+SUM('1.  LRAMVA Summary'!D$88:D$89)*(MONTH($E181)-1)/12)*$H181</f>
        <v>0</v>
      </c>
      <c r="J181" s="227">
        <f>(SUM('1.  LRAMVA Summary'!E$55:E$87)+SUM('1.  LRAMVA Summary'!E$88:E$89)*(MONTH($E181)-1)/12)*$H181</f>
        <v>4.7085193472723965</v>
      </c>
      <c r="K181" s="227">
        <f>(SUM('1.  LRAMVA Summary'!F$55:F$87)+SUM('1.  LRAMVA Summary'!F$88:F$89)*(MONTH($E181)-1)/12)*$H181</f>
        <v>5.8191613725561444</v>
      </c>
      <c r="L181" s="227">
        <f>(SUM('1.  LRAMVA Summary'!G$55:G$87)+SUM('1.  LRAMVA Summary'!G$88:G$89)*(MONTH($E181)-1)/12)*$H181</f>
        <v>0</v>
      </c>
      <c r="M181" s="227">
        <f>(SUM('1.  LRAMVA Summary'!H$55:H$87)+SUM('1.  LRAMVA Summary'!H$88:H$89)*(MONTH($E181)-1)/12)*$H181</f>
        <v>0</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10.527680719828542</v>
      </c>
    </row>
    <row r="182" spans="5:23">
      <c r="E182" s="211">
        <v>44621</v>
      </c>
      <c r="F182" s="211" t="s">
        <v>706</v>
      </c>
      <c r="G182" s="212" t="s">
        <v>65</v>
      </c>
      <c r="H182" s="237">
        <f t="shared" si="101"/>
        <v>4.75E-4</v>
      </c>
      <c r="I182" s="227">
        <f>(SUM('1.  LRAMVA Summary'!D$55:D$87)+SUM('1.  LRAMVA Summary'!D$88:D$89)*(MONTH($E182)-1)/12)*$H182</f>
        <v>0</v>
      </c>
      <c r="J182" s="227">
        <f>(SUM('1.  LRAMVA Summary'!E$55:E$87)+SUM('1.  LRAMVA Summary'!E$88:E$89)*(MONTH($E182)-1)/12)*$H182</f>
        <v>4.7085193472723965</v>
      </c>
      <c r="K182" s="227">
        <f>(SUM('1.  LRAMVA Summary'!F$55:F$87)+SUM('1.  LRAMVA Summary'!F$88:F$89)*(MONTH($E182)-1)/12)*$H182</f>
        <v>5.8191613725561444</v>
      </c>
      <c r="L182" s="227">
        <f>(SUM('1.  LRAMVA Summary'!G$55:G$87)+SUM('1.  LRAMVA Summary'!G$88:G$89)*(MONTH($E182)-1)/12)*$H182</f>
        <v>0</v>
      </c>
      <c r="M182" s="227">
        <f>(SUM('1.  LRAMVA Summary'!H$55:H$87)+SUM('1.  LRAMVA Summary'!H$88:H$89)*(MONTH($E182)-1)/12)*$H182</f>
        <v>0</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10.527680719828542</v>
      </c>
    </row>
    <row r="183" spans="5:23">
      <c r="E183" s="211">
        <v>44652</v>
      </c>
      <c r="F183" s="211" t="s">
        <v>706</v>
      </c>
      <c r="G183" s="212" t="s">
        <v>66</v>
      </c>
      <c r="H183" s="237">
        <f>$C$60/12</f>
        <v>8.5000000000000006E-4</v>
      </c>
      <c r="I183" s="227">
        <f>(SUM('1.  LRAMVA Summary'!D$55:D$87)+SUM('1.  LRAMVA Summary'!D$88:D$89)*(MONTH($E183)-1)/12)*$H183</f>
        <v>0</v>
      </c>
      <c r="J183" s="227">
        <f>(SUM('1.  LRAMVA Summary'!E$55:E$87)+SUM('1.  LRAMVA Summary'!E$88:E$89)*(MONTH($E183)-1)/12)*$H183</f>
        <v>8.4257714635400784</v>
      </c>
      <c r="K183" s="227">
        <f>(SUM('1.  LRAMVA Summary'!F$55:F$87)+SUM('1.  LRAMVA Summary'!F$88:F$89)*(MONTH($E183)-1)/12)*$H183</f>
        <v>10.413236140363628</v>
      </c>
      <c r="L183" s="227">
        <f>(SUM('1.  LRAMVA Summary'!G$55:G$87)+SUM('1.  LRAMVA Summary'!G$88:G$89)*(MONTH($E183)-1)/12)*$H183</f>
        <v>0</v>
      </c>
      <c r="M183" s="227">
        <f>(SUM('1.  LRAMVA Summary'!H$55:H$87)+SUM('1.  LRAMVA Summary'!H$88:H$89)*(MONTH($E183)-1)/12)*$H183</f>
        <v>0</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18.839007603903706</v>
      </c>
    </row>
    <row r="184" spans="5:23">
      <c r="E184" s="211">
        <v>44682</v>
      </c>
      <c r="F184" s="211" t="s">
        <v>706</v>
      </c>
      <c r="G184" s="212" t="s">
        <v>66</v>
      </c>
      <c r="H184" s="237">
        <f t="shared" ref="H184:H185" si="103">$C$60/12</f>
        <v>8.5000000000000006E-4</v>
      </c>
      <c r="I184" s="227">
        <f>(SUM('1.  LRAMVA Summary'!D$55:D$87)+SUM('1.  LRAMVA Summary'!D$88:D$89)*(MONTH($E184)-1)/12)*$H184</f>
        <v>0</v>
      </c>
      <c r="J184" s="227">
        <f>(SUM('1.  LRAMVA Summary'!E$55:E$87)+SUM('1.  LRAMVA Summary'!E$88:E$89)*(MONTH($E184)-1)/12)*$H184</f>
        <v>8.4257714635400784</v>
      </c>
      <c r="K184" s="227">
        <f>(SUM('1.  LRAMVA Summary'!F$55:F$87)+SUM('1.  LRAMVA Summary'!F$88:F$89)*(MONTH($E184)-1)/12)*$H184</f>
        <v>10.413236140363628</v>
      </c>
      <c r="L184" s="227">
        <f>(SUM('1.  LRAMVA Summary'!G$55:G$87)+SUM('1.  LRAMVA Summary'!G$88:G$89)*(MONTH($E184)-1)/12)*$H184</f>
        <v>0</v>
      </c>
      <c r="M184" s="227">
        <f>(SUM('1.  LRAMVA Summary'!H$55:H$87)+SUM('1.  LRAMVA Summary'!H$88:H$89)*(MONTH($E184)-1)/12)*$H184</f>
        <v>0</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18.839007603903706</v>
      </c>
    </row>
    <row r="185" spans="5:23">
      <c r="E185" s="211">
        <v>44713</v>
      </c>
      <c r="F185" s="211" t="s">
        <v>706</v>
      </c>
      <c r="G185" s="212" t="s">
        <v>66</v>
      </c>
      <c r="H185" s="237">
        <f t="shared" si="103"/>
        <v>8.5000000000000006E-4</v>
      </c>
      <c r="I185" s="227">
        <f>(SUM('1.  LRAMVA Summary'!D$55:D$87)+SUM('1.  LRAMVA Summary'!D$88:D$89)*(MONTH($E185)-1)/12)*$H185</f>
        <v>0</v>
      </c>
      <c r="J185" s="227">
        <f>(SUM('1.  LRAMVA Summary'!E$55:E$87)+SUM('1.  LRAMVA Summary'!E$88:E$89)*(MONTH($E185)-1)/12)*$H185</f>
        <v>8.4257714635400784</v>
      </c>
      <c r="K185" s="227">
        <f>(SUM('1.  LRAMVA Summary'!F$55:F$87)+SUM('1.  LRAMVA Summary'!F$88:F$89)*(MONTH($E185)-1)/12)*$H185</f>
        <v>10.413236140363628</v>
      </c>
      <c r="L185" s="227">
        <f>(SUM('1.  LRAMVA Summary'!G$55:G$87)+SUM('1.  LRAMVA Summary'!G$88:G$89)*(MONTH($E185)-1)/12)*$H185</f>
        <v>0</v>
      </c>
      <c r="M185" s="227">
        <f>(SUM('1.  LRAMVA Summary'!H$55:H$87)+SUM('1.  LRAMVA Summary'!H$88:H$89)*(MONTH($E185)-1)/12)*$H185</f>
        <v>0</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18.839007603903706</v>
      </c>
    </row>
    <row r="186" spans="5:23">
      <c r="E186" s="211">
        <v>44743</v>
      </c>
      <c r="F186" s="211" t="s">
        <v>706</v>
      </c>
      <c r="G186" s="212" t="s">
        <v>68</v>
      </c>
      <c r="H186" s="237"/>
      <c r="I186" s="227">
        <f>(SUM('1.  LRAMVA Summary'!D$55:D$87)+SUM('1.  LRAMVA Summary'!D$88:D$89)*(MONTH($E186)-1)/12)*$H186</f>
        <v>0</v>
      </c>
      <c r="J186" s="227">
        <f>(SUM('1.  LRAMVA Summary'!E$55:E$87)+SUM('1.  LRAMVA Summary'!E$88:E$89)*(MONTH($E186)-1)/12)*$H186</f>
        <v>0</v>
      </c>
      <c r="K186" s="227">
        <f>(SUM('1.  LRAMVA Summary'!F$55:F$87)+SUM('1.  LRAMVA Summary'!F$88:F$89)*(MONTH($E186)-1)/12)*$H186</f>
        <v>0</v>
      </c>
      <c r="L186" s="227">
        <f>(SUM('1.  LRAMVA Summary'!G$55:G$87)+SUM('1.  LRAMVA Summary'!G$88:G$89)*(MONTH($E186)-1)/12)*$H186</f>
        <v>0</v>
      </c>
      <c r="M186" s="227">
        <f>(SUM('1.  LRAMVA Summary'!H$55:H$87)+SUM('1.  LRAMVA Summary'!H$88:H$89)*(MONTH($E186)-1)/12)*$H186</f>
        <v>0</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0</v>
      </c>
    </row>
    <row r="187" spans="5:23">
      <c r="E187" s="211">
        <v>44774</v>
      </c>
      <c r="F187" s="211" t="s">
        <v>706</v>
      </c>
      <c r="G187" s="212" t="s">
        <v>68</v>
      </c>
      <c r="H187" s="237"/>
      <c r="I187" s="227">
        <f>(SUM('1.  LRAMVA Summary'!D$55:D$87)+SUM('1.  LRAMVA Summary'!D$88:D$89)*(MONTH($E187)-1)/12)*$H187</f>
        <v>0</v>
      </c>
      <c r="J187" s="227">
        <f>(SUM('1.  LRAMVA Summary'!E$55:E$87)+SUM('1.  LRAMVA Summary'!E$88:E$89)*(MONTH($E187)-1)/12)*$H187</f>
        <v>0</v>
      </c>
      <c r="K187" s="227">
        <f>(SUM('1.  LRAMVA Summary'!F$55:F$87)+SUM('1.  LRAMVA Summary'!F$88:F$89)*(MONTH($E187)-1)/12)*$H187</f>
        <v>0</v>
      </c>
      <c r="L187" s="227">
        <f>(SUM('1.  LRAMVA Summary'!G$55:G$87)+SUM('1.  LRAMVA Summary'!G$88:G$89)*(MONTH($E187)-1)/12)*$H187</f>
        <v>0</v>
      </c>
      <c r="M187" s="227">
        <f>(SUM('1.  LRAMVA Summary'!H$55:H$87)+SUM('1.  LRAMVA Summary'!H$88:H$89)*(MONTH($E187)-1)/12)*$H187</f>
        <v>0</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0</v>
      </c>
    </row>
    <row r="188" spans="5:23">
      <c r="E188" s="211">
        <v>44805</v>
      </c>
      <c r="F188" s="211" t="s">
        <v>706</v>
      </c>
      <c r="G188" s="212" t="s">
        <v>68</v>
      </c>
      <c r="H188" s="237"/>
      <c r="I188" s="227">
        <f>(SUM('1.  LRAMVA Summary'!D$55:D$87)+SUM('1.  LRAMVA Summary'!D$88:D$89)*(MONTH($E188)-1)/12)*$H188</f>
        <v>0</v>
      </c>
      <c r="J188" s="227">
        <f>(SUM('1.  LRAMVA Summary'!E$55:E$87)+SUM('1.  LRAMVA Summary'!E$88:E$89)*(MONTH($E188)-1)/12)*$H188</f>
        <v>0</v>
      </c>
      <c r="K188" s="227">
        <f>(SUM('1.  LRAMVA Summary'!F$55:F$87)+SUM('1.  LRAMVA Summary'!F$88:F$89)*(MONTH($E188)-1)/12)*$H188</f>
        <v>0</v>
      </c>
      <c r="L188" s="227">
        <f>(SUM('1.  LRAMVA Summary'!G$55:G$87)+SUM('1.  LRAMVA Summary'!G$88:G$89)*(MONTH($E188)-1)/12)*$H188</f>
        <v>0</v>
      </c>
      <c r="M188" s="227">
        <f>(SUM('1.  LRAMVA Summary'!H$55:H$87)+SUM('1.  LRAMVA Summary'!H$88:H$89)*(MONTH($E188)-1)/12)*$H188</f>
        <v>0</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0</v>
      </c>
    </row>
    <row r="189" spans="5:23">
      <c r="E189" s="211">
        <v>44835</v>
      </c>
      <c r="F189" s="211" t="s">
        <v>706</v>
      </c>
      <c r="G189" s="212" t="s">
        <v>69</v>
      </c>
      <c r="H189" s="237"/>
      <c r="I189" s="227">
        <f>(SUM('1.  LRAMVA Summary'!D$55:D$87)+SUM('1.  LRAMVA Summary'!D$88:D$89)*(MONTH($E189)-1)/12)*$H189</f>
        <v>0</v>
      </c>
      <c r="J189" s="227">
        <f>(SUM('1.  LRAMVA Summary'!E$55:E$87)+SUM('1.  LRAMVA Summary'!E$88:E$89)*(MONTH($E189)-1)/12)*$H189</f>
        <v>0</v>
      </c>
      <c r="K189" s="227">
        <f>(SUM('1.  LRAMVA Summary'!F$55:F$87)+SUM('1.  LRAMVA Summary'!F$88:F$89)*(MONTH($E189)-1)/12)*$H189</f>
        <v>0</v>
      </c>
      <c r="L189" s="227">
        <f>(SUM('1.  LRAMVA Summary'!G$55:G$87)+SUM('1.  LRAMVA Summary'!G$88:G$89)*(MONTH($E189)-1)/12)*$H189</f>
        <v>0</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0</v>
      </c>
    </row>
    <row r="190" spans="5:23">
      <c r="E190" s="211">
        <v>44866</v>
      </c>
      <c r="F190" s="211" t="s">
        <v>706</v>
      </c>
      <c r="G190" s="212" t="s">
        <v>69</v>
      </c>
      <c r="H190" s="237"/>
      <c r="I190" s="227">
        <f>(SUM('1.  LRAMVA Summary'!D$55:D$87)+SUM('1.  LRAMVA Summary'!D$88:D$89)*(MONTH($E190)-1)/12)*$H190</f>
        <v>0</v>
      </c>
      <c r="J190" s="227">
        <f>(SUM('1.  LRAMVA Summary'!E$55:E$87)+SUM('1.  LRAMVA Summary'!E$88:E$89)*(MONTH($E190)-1)/12)*$H190</f>
        <v>0</v>
      </c>
      <c r="K190" s="227">
        <f>(SUM('1.  LRAMVA Summary'!F$55:F$87)+SUM('1.  LRAMVA Summary'!F$88:F$89)*(MONTH($E190)-1)/12)*$H190</f>
        <v>0</v>
      </c>
      <c r="L190" s="227">
        <f>(SUM('1.  LRAMVA Summary'!G$55:G$87)+SUM('1.  LRAMVA Summary'!G$88:G$89)*(MONTH($E190)-1)/12)*$H190</f>
        <v>0</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0</v>
      </c>
    </row>
    <row r="191" spans="5:23">
      <c r="E191" s="211">
        <v>44896</v>
      </c>
      <c r="F191" s="211" t="s">
        <v>706</v>
      </c>
      <c r="G191" s="212" t="s">
        <v>69</v>
      </c>
      <c r="H191" s="237"/>
      <c r="I191" s="227">
        <f>(SUM('1.  LRAMVA Summary'!D$55:D$87)+SUM('1.  LRAMVA Summary'!D$88:D$89)*(MONTH($E191)-1)/12)*$H191</f>
        <v>0</v>
      </c>
      <c r="J191" s="227">
        <f>(SUM('1.  LRAMVA Summary'!E$55:E$87)+SUM('1.  LRAMVA Summary'!E$88:E$89)*(MONTH($E191)-1)/12)*$H191</f>
        <v>0</v>
      </c>
      <c r="K191" s="227">
        <f>(SUM('1.  LRAMVA Summary'!F$55:F$87)+SUM('1.  LRAMVA Summary'!F$88:F$89)*(MONTH($E191)-1)/12)*$H191</f>
        <v>0</v>
      </c>
      <c r="L191" s="227">
        <f>(SUM('1.  LRAMVA Summary'!G$55:G$87)+SUM('1.  LRAMVA Summary'!G$88:G$89)*(MONTH($E191)-1)/12)*$H191</f>
        <v>0</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0</v>
      </c>
    </row>
    <row r="192" spans="5:23" ht="15.75" thickBot="1">
      <c r="E192" s="213" t="s">
        <v>704</v>
      </c>
      <c r="F192" s="213"/>
      <c r="G192" s="214"/>
      <c r="H192" s="215"/>
      <c r="I192" s="216">
        <f>SUM(I179:I191)</f>
        <v>0</v>
      </c>
      <c r="J192" s="216">
        <f>SUM(J179:J191)</f>
        <v>65.299728842435599</v>
      </c>
      <c r="K192" s="216">
        <f t="shared" ref="K192:V192" si="104">SUM(K179:K191)</f>
        <v>80.702580087818106</v>
      </c>
      <c r="L192" s="216">
        <f t="shared" si="104"/>
        <v>0</v>
      </c>
      <c r="M192" s="216">
        <f t="shared" si="104"/>
        <v>0</v>
      </c>
      <c r="N192" s="216">
        <f t="shared" si="104"/>
        <v>0</v>
      </c>
      <c r="O192" s="216">
        <f t="shared" si="104"/>
        <v>0</v>
      </c>
      <c r="P192" s="216">
        <f t="shared" si="104"/>
        <v>0</v>
      </c>
      <c r="Q192" s="216">
        <f t="shared" si="104"/>
        <v>0</v>
      </c>
      <c r="R192" s="216">
        <f t="shared" si="104"/>
        <v>0</v>
      </c>
      <c r="S192" s="216">
        <f t="shared" si="104"/>
        <v>0</v>
      </c>
      <c r="T192" s="216">
        <f t="shared" si="104"/>
        <v>0</v>
      </c>
      <c r="U192" s="216">
        <f t="shared" si="104"/>
        <v>0</v>
      </c>
      <c r="V192" s="216">
        <f t="shared" si="104"/>
        <v>0</v>
      </c>
      <c r="W192" s="216">
        <f>SUM(W179:W191)</f>
        <v>146.00230893025372</v>
      </c>
    </row>
    <row r="193" spans="5:23" ht="15.75" thickTop="1">
      <c r="E193" s="799" t="s">
        <v>67</v>
      </c>
      <c r="F193" s="799"/>
      <c r="G193" s="800"/>
      <c r="H193" s="801"/>
      <c r="I193" s="802"/>
      <c r="J193" s="802"/>
      <c r="K193" s="802"/>
      <c r="L193" s="802"/>
      <c r="M193" s="802"/>
      <c r="N193" s="802"/>
      <c r="O193" s="802"/>
      <c r="P193" s="802"/>
      <c r="Q193" s="802"/>
      <c r="R193" s="802"/>
      <c r="S193" s="802"/>
      <c r="T193" s="802"/>
      <c r="U193" s="802"/>
      <c r="V193" s="802"/>
      <c r="W193" s="803"/>
    </row>
  </sheetData>
  <dataConsolidate/>
  <mergeCells count="4">
    <mergeCell ref="B12:C12"/>
    <mergeCell ref="C8:S8"/>
    <mergeCell ref="C9:S9"/>
    <mergeCell ref="C10:S10"/>
  </mergeCells>
  <phoneticPr fontId="246" type="noConversion"/>
  <hyperlinks>
    <hyperlink ref="B64"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38"/>
  <sheetViews>
    <sheetView topLeftCell="A68" zoomScale="60" zoomScaleNormal="60" workbookViewId="0">
      <selection activeCell="A123" sqref="A123:XFD1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21"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405</v>
      </c>
      <c r="E13" s="17"/>
      <c r="F13" s="174"/>
      <c r="G13" s="175"/>
      <c r="H13" s="176"/>
      <c r="K13" s="176"/>
      <c r="L13" s="174"/>
      <c r="M13" s="174"/>
      <c r="N13" s="174"/>
      <c r="O13" s="174"/>
      <c r="P13" s="174"/>
      <c r="Q13" s="177"/>
    </row>
    <row r="14" spans="2:73" ht="30" customHeight="1" outlineLevel="1" thickBot="1">
      <c r="B14" s="88"/>
      <c r="D14" s="597" t="s">
        <v>548</v>
      </c>
      <c r="I14" s="12"/>
      <c r="J14" s="12"/>
      <c r="BU14" s="12"/>
    </row>
    <row r="15" spans="2:73" ht="26.25" customHeight="1" outlineLevel="1">
      <c r="C15" s="88"/>
      <c r="I15" s="12"/>
      <c r="J15" s="12"/>
    </row>
    <row r="16" spans="2:73" ht="23.25" customHeight="1" outlineLevel="1">
      <c r="B16" s="114" t="s">
        <v>502</v>
      </c>
      <c r="C16" s="88"/>
      <c r="D16" s="602" t="s">
        <v>600</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594</v>
      </c>
      <c r="C17" s="88"/>
      <c r="D17" s="598" t="s">
        <v>577</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606</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605</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607</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615</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75">
      <c r="B23" s="179" t="s">
        <v>714</v>
      </c>
      <c r="H23" s="10"/>
      <c r="I23" s="10"/>
      <c r="J23" s="10"/>
    </row>
    <row r="24" spans="2:73" s="656" customFormat="1" ht="21" customHeight="1">
      <c r="B24" s="685" t="s">
        <v>585</v>
      </c>
      <c r="C24" s="941" t="s">
        <v>586</v>
      </c>
      <c r="D24" s="941"/>
      <c r="E24" s="941"/>
      <c r="F24" s="941"/>
      <c r="G24" s="941"/>
      <c r="H24" s="664" t="s">
        <v>583</v>
      </c>
      <c r="I24" s="664" t="s">
        <v>582</v>
      </c>
      <c r="J24" s="664" t="s">
        <v>584</v>
      </c>
      <c r="K24" s="655"/>
      <c r="L24" s="656" t="s">
        <v>586</v>
      </c>
      <c r="AQ24" s="656" t="s">
        <v>586</v>
      </c>
      <c r="BU24" s="655"/>
    </row>
    <row r="25" spans="2:73" s="247" customFormat="1" ht="49.5" customHeight="1">
      <c r="B25" s="242" t="s">
        <v>470</v>
      </c>
      <c r="C25" s="242" t="s">
        <v>211</v>
      </c>
      <c r="D25" s="614" t="s">
        <v>471</v>
      </c>
      <c r="E25" s="242" t="s">
        <v>208</v>
      </c>
      <c r="F25" s="242" t="s">
        <v>472</v>
      </c>
      <c r="G25" s="242" t="s">
        <v>473</v>
      </c>
      <c r="H25" s="614" t="s">
        <v>474</v>
      </c>
      <c r="I25" s="622" t="s">
        <v>575</v>
      </c>
      <c r="J25" s="629" t="s">
        <v>576</v>
      </c>
      <c r="K25" s="627"/>
      <c r="L25" s="243" t="s">
        <v>475</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476</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67.5"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5" t="s">
        <v>1033</v>
      </c>
      <c r="C27" s="675" t="s">
        <v>1034</v>
      </c>
      <c r="D27" s="675" t="s">
        <v>2</v>
      </c>
      <c r="E27" s="675" t="s">
        <v>1035</v>
      </c>
      <c r="F27" s="675" t="s">
        <v>29</v>
      </c>
      <c r="G27" s="675" t="s">
        <v>1036</v>
      </c>
      <c r="H27" s="675">
        <v>2011</v>
      </c>
      <c r="I27" s="630" t="s">
        <v>563</v>
      </c>
      <c r="J27" s="630" t="s">
        <v>581</v>
      </c>
      <c r="K27" s="619"/>
      <c r="L27" s="679">
        <v>1.0989141385972014</v>
      </c>
      <c r="M27" s="680">
        <v>1.0989141385972014</v>
      </c>
      <c r="N27" s="680">
        <v>1.0989141385972014</v>
      </c>
      <c r="O27" s="680">
        <v>0.22132463774958833</v>
      </c>
      <c r="P27" s="680">
        <v>0</v>
      </c>
      <c r="Q27" s="680">
        <v>0</v>
      </c>
      <c r="R27" s="680">
        <v>0</v>
      </c>
      <c r="S27" s="680">
        <v>0</v>
      </c>
      <c r="T27" s="680">
        <v>0</v>
      </c>
      <c r="U27" s="680">
        <v>0</v>
      </c>
      <c r="V27" s="680">
        <v>0</v>
      </c>
      <c r="W27" s="680">
        <v>0</v>
      </c>
      <c r="X27" s="680">
        <v>0</v>
      </c>
      <c r="Y27" s="680">
        <v>0</v>
      </c>
      <c r="Z27" s="680">
        <v>0</v>
      </c>
      <c r="AA27" s="680">
        <v>0</v>
      </c>
      <c r="AB27" s="680">
        <v>0</v>
      </c>
      <c r="AC27" s="680">
        <v>0</v>
      </c>
      <c r="AD27" s="680">
        <v>0</v>
      </c>
      <c r="AE27" s="680">
        <v>0</v>
      </c>
      <c r="AF27" s="680">
        <v>0</v>
      </c>
      <c r="AG27" s="680">
        <v>0</v>
      </c>
      <c r="AH27" s="680">
        <v>0</v>
      </c>
      <c r="AI27" s="680">
        <v>0</v>
      </c>
      <c r="AJ27" s="680">
        <v>0</v>
      </c>
      <c r="AK27" s="680">
        <v>0</v>
      </c>
      <c r="AL27" s="680">
        <v>0</v>
      </c>
      <c r="AM27" s="680">
        <v>0</v>
      </c>
      <c r="AN27" s="680">
        <v>0</v>
      </c>
      <c r="AO27" s="681">
        <v>0</v>
      </c>
      <c r="AP27" s="619"/>
      <c r="AQ27" s="679">
        <v>1179.4237917478158</v>
      </c>
      <c r="AR27" s="680">
        <v>1179.4237917478158</v>
      </c>
      <c r="AS27" s="680">
        <v>1179.4237917478158</v>
      </c>
      <c r="AT27" s="680">
        <v>394.63550138826508</v>
      </c>
      <c r="AU27" s="680">
        <v>0</v>
      </c>
      <c r="AV27" s="680">
        <v>0</v>
      </c>
      <c r="AW27" s="680">
        <v>0</v>
      </c>
      <c r="AX27" s="680">
        <v>0</v>
      </c>
      <c r="AY27" s="680">
        <v>0</v>
      </c>
      <c r="AZ27" s="680">
        <v>0</v>
      </c>
      <c r="BA27" s="680">
        <v>0</v>
      </c>
      <c r="BB27" s="680">
        <v>0</v>
      </c>
      <c r="BC27" s="680">
        <v>0</v>
      </c>
      <c r="BD27" s="680">
        <v>0</v>
      </c>
      <c r="BE27" s="680">
        <v>0</v>
      </c>
      <c r="BF27" s="680">
        <v>0</v>
      </c>
      <c r="BG27" s="680">
        <v>0</v>
      </c>
      <c r="BH27" s="680">
        <v>0</v>
      </c>
      <c r="BI27" s="680">
        <v>0</v>
      </c>
      <c r="BJ27" s="680">
        <v>0</v>
      </c>
      <c r="BK27" s="680">
        <v>0</v>
      </c>
      <c r="BL27" s="680">
        <v>0</v>
      </c>
      <c r="BM27" s="680">
        <v>0</v>
      </c>
      <c r="BN27" s="680">
        <v>0</v>
      </c>
      <c r="BO27" s="680">
        <v>0</v>
      </c>
      <c r="BP27" s="680">
        <v>0</v>
      </c>
      <c r="BQ27" s="680">
        <v>0</v>
      </c>
      <c r="BR27" s="680">
        <v>0</v>
      </c>
      <c r="BS27" s="680">
        <v>0</v>
      </c>
      <c r="BT27" s="681">
        <v>0</v>
      </c>
      <c r="BU27" s="16"/>
    </row>
    <row r="28" spans="2:73" s="17" customFormat="1" ht="15.75">
      <c r="B28" s="675" t="s">
        <v>1033</v>
      </c>
      <c r="C28" s="675" t="s">
        <v>1034</v>
      </c>
      <c r="D28" s="675" t="s">
        <v>1</v>
      </c>
      <c r="E28" s="675" t="s">
        <v>1035</v>
      </c>
      <c r="F28" s="675" t="s">
        <v>29</v>
      </c>
      <c r="G28" s="675" t="s">
        <v>1036</v>
      </c>
      <c r="H28" s="675">
        <v>2011</v>
      </c>
      <c r="I28" s="630" t="s">
        <v>563</v>
      </c>
      <c r="J28" s="630" t="s">
        <v>581</v>
      </c>
      <c r="K28" s="619"/>
      <c r="L28" s="679">
        <v>9.6486581159934879</v>
      </c>
      <c r="M28" s="680">
        <v>9.6486581159934879</v>
      </c>
      <c r="N28" s="680">
        <v>9.6486581159934879</v>
      </c>
      <c r="O28" s="680">
        <v>9.4225267896019691</v>
      </c>
      <c r="P28" s="680">
        <v>6.3537858912670284</v>
      </c>
      <c r="Q28" s="680">
        <v>0</v>
      </c>
      <c r="R28" s="680">
        <v>0</v>
      </c>
      <c r="S28" s="680">
        <v>0</v>
      </c>
      <c r="T28" s="680">
        <v>0</v>
      </c>
      <c r="U28" s="680">
        <v>0</v>
      </c>
      <c r="V28" s="680">
        <v>0</v>
      </c>
      <c r="W28" s="680">
        <v>0</v>
      </c>
      <c r="X28" s="680">
        <v>0</v>
      </c>
      <c r="Y28" s="680">
        <v>0</v>
      </c>
      <c r="Z28" s="680">
        <v>0</v>
      </c>
      <c r="AA28" s="680">
        <v>0</v>
      </c>
      <c r="AB28" s="680">
        <v>0</v>
      </c>
      <c r="AC28" s="680">
        <v>0</v>
      </c>
      <c r="AD28" s="680">
        <v>0</v>
      </c>
      <c r="AE28" s="680">
        <v>0</v>
      </c>
      <c r="AF28" s="680">
        <v>0</v>
      </c>
      <c r="AG28" s="680">
        <v>0</v>
      </c>
      <c r="AH28" s="680">
        <v>0</v>
      </c>
      <c r="AI28" s="680">
        <v>0</v>
      </c>
      <c r="AJ28" s="680">
        <v>0</v>
      </c>
      <c r="AK28" s="680">
        <v>0</v>
      </c>
      <c r="AL28" s="680">
        <v>0</v>
      </c>
      <c r="AM28" s="680">
        <v>0</v>
      </c>
      <c r="AN28" s="680">
        <v>0</v>
      </c>
      <c r="AO28" s="681">
        <v>0</v>
      </c>
      <c r="AP28" s="619"/>
      <c r="AQ28" s="679">
        <v>67825.52381669551</v>
      </c>
      <c r="AR28" s="680">
        <v>67825.52381669551</v>
      </c>
      <c r="AS28" s="680">
        <v>67825.52381669551</v>
      </c>
      <c r="AT28" s="680">
        <v>67623.304878497031</v>
      </c>
      <c r="AU28" s="680">
        <v>48325.214941736747</v>
      </c>
      <c r="AV28" s="680">
        <v>0</v>
      </c>
      <c r="AW28" s="680">
        <v>0</v>
      </c>
      <c r="AX28" s="680">
        <v>0</v>
      </c>
      <c r="AY28" s="680">
        <v>0</v>
      </c>
      <c r="AZ28" s="680">
        <v>0</v>
      </c>
      <c r="BA28" s="680">
        <v>0</v>
      </c>
      <c r="BB28" s="680">
        <v>0</v>
      </c>
      <c r="BC28" s="680">
        <v>0</v>
      </c>
      <c r="BD28" s="680">
        <v>0</v>
      </c>
      <c r="BE28" s="680">
        <v>0</v>
      </c>
      <c r="BF28" s="680">
        <v>0</v>
      </c>
      <c r="BG28" s="680">
        <v>0</v>
      </c>
      <c r="BH28" s="680">
        <v>0</v>
      </c>
      <c r="BI28" s="680">
        <v>0</v>
      </c>
      <c r="BJ28" s="680">
        <v>0</v>
      </c>
      <c r="BK28" s="680">
        <v>0</v>
      </c>
      <c r="BL28" s="680">
        <v>0</v>
      </c>
      <c r="BM28" s="680">
        <v>0</v>
      </c>
      <c r="BN28" s="680">
        <v>0</v>
      </c>
      <c r="BO28" s="680">
        <v>0</v>
      </c>
      <c r="BP28" s="680">
        <v>0</v>
      </c>
      <c r="BQ28" s="680">
        <v>0</v>
      </c>
      <c r="BR28" s="680">
        <v>0</v>
      </c>
      <c r="BS28" s="680">
        <v>0</v>
      </c>
      <c r="BT28" s="681">
        <v>0</v>
      </c>
      <c r="BU28" s="16"/>
    </row>
    <row r="29" spans="2:73" s="17" customFormat="1" ht="16.5" customHeight="1">
      <c r="B29" s="675" t="s">
        <v>1033</v>
      </c>
      <c r="C29" s="675" t="s">
        <v>1034</v>
      </c>
      <c r="D29" s="675" t="s">
        <v>5</v>
      </c>
      <c r="E29" s="675" t="s">
        <v>1035</v>
      </c>
      <c r="F29" s="675" t="s">
        <v>29</v>
      </c>
      <c r="G29" s="675" t="s">
        <v>1036</v>
      </c>
      <c r="H29" s="675">
        <v>2011</v>
      </c>
      <c r="I29" s="630" t="s">
        <v>563</v>
      </c>
      <c r="J29" s="630" t="s">
        <v>581</v>
      </c>
      <c r="K29" s="619"/>
      <c r="L29" s="679">
        <v>3.8324155493702978</v>
      </c>
      <c r="M29" s="680">
        <v>3.8324155493702978</v>
      </c>
      <c r="N29" s="680">
        <v>3.8324155493702978</v>
      </c>
      <c r="O29" s="680">
        <v>3.8324155493702978</v>
      </c>
      <c r="P29" s="680">
        <v>3.5654701679860934</v>
      </c>
      <c r="Q29" s="680">
        <v>3.2738435833499353</v>
      </c>
      <c r="R29" s="680">
        <v>2.6481555645370412</v>
      </c>
      <c r="S29" s="680">
        <v>2.6309137838107119</v>
      </c>
      <c r="T29" s="680">
        <v>3.1894857498310745</v>
      </c>
      <c r="U29" s="680">
        <v>1.5129845056392617</v>
      </c>
      <c r="V29" s="680">
        <v>0.21516082253606195</v>
      </c>
      <c r="W29" s="680">
        <v>0.2150713260429479</v>
      </c>
      <c r="X29" s="680">
        <v>0.2150713260429479</v>
      </c>
      <c r="Y29" s="680">
        <v>0.19962429734156681</v>
      </c>
      <c r="Z29" s="680">
        <v>0.19962429734156681</v>
      </c>
      <c r="AA29" s="680">
        <v>0.16849030706682078</v>
      </c>
      <c r="AB29" s="680">
        <v>0</v>
      </c>
      <c r="AC29" s="680">
        <v>0</v>
      </c>
      <c r="AD29" s="680">
        <v>0</v>
      </c>
      <c r="AE29" s="680">
        <v>0</v>
      </c>
      <c r="AF29" s="680">
        <v>0</v>
      </c>
      <c r="AG29" s="680">
        <v>0</v>
      </c>
      <c r="AH29" s="680">
        <v>0</v>
      </c>
      <c r="AI29" s="680">
        <v>0</v>
      </c>
      <c r="AJ29" s="680">
        <v>0</v>
      </c>
      <c r="AK29" s="680">
        <v>0</v>
      </c>
      <c r="AL29" s="680">
        <v>0</v>
      </c>
      <c r="AM29" s="680">
        <v>0</v>
      </c>
      <c r="AN29" s="680">
        <v>0</v>
      </c>
      <c r="AO29" s="681">
        <v>0</v>
      </c>
      <c r="AP29" s="619"/>
      <c r="AQ29" s="679">
        <v>66979.755117844819</v>
      </c>
      <c r="AR29" s="680">
        <v>66979.755117844819</v>
      </c>
      <c r="AS29" s="680">
        <v>66979.755117844819</v>
      </c>
      <c r="AT29" s="680">
        <v>66979.755117844819</v>
      </c>
      <c r="AU29" s="680">
        <v>61214.563466114676</v>
      </c>
      <c r="AV29" s="680">
        <v>54916.33443346047</v>
      </c>
      <c r="AW29" s="680">
        <v>41403.415333894023</v>
      </c>
      <c r="AX29" s="680">
        <v>41252.377334731376</v>
      </c>
      <c r="AY29" s="680">
        <v>53315.798019115733</v>
      </c>
      <c r="AZ29" s="680">
        <v>17108.574927217196</v>
      </c>
      <c r="BA29" s="680">
        <v>6160.2443299863835</v>
      </c>
      <c r="BB29" s="680">
        <v>5422.6908459390206</v>
      </c>
      <c r="BC29" s="680">
        <v>5422.6908459390206</v>
      </c>
      <c r="BD29" s="680">
        <v>4004.8849518888974</v>
      </c>
      <c r="BE29" s="680">
        <v>4004.8849518888974</v>
      </c>
      <c r="BF29" s="680">
        <v>3638.8676464906257</v>
      </c>
      <c r="BG29" s="680">
        <v>0</v>
      </c>
      <c r="BH29" s="680">
        <v>0</v>
      </c>
      <c r="BI29" s="680">
        <v>0</v>
      </c>
      <c r="BJ29" s="680">
        <v>0</v>
      </c>
      <c r="BK29" s="680">
        <v>0</v>
      </c>
      <c r="BL29" s="680">
        <v>0</v>
      </c>
      <c r="BM29" s="680">
        <v>0</v>
      </c>
      <c r="BN29" s="680">
        <v>0</v>
      </c>
      <c r="BO29" s="680">
        <v>0</v>
      </c>
      <c r="BP29" s="680">
        <v>0</v>
      </c>
      <c r="BQ29" s="680">
        <v>0</v>
      </c>
      <c r="BR29" s="680">
        <v>0</v>
      </c>
      <c r="BS29" s="680">
        <v>0</v>
      </c>
      <c r="BT29" s="681">
        <v>0</v>
      </c>
      <c r="BU29" s="16"/>
    </row>
    <row r="30" spans="2:73" s="17" customFormat="1" ht="15.75">
      <c r="B30" s="675" t="s">
        <v>1033</v>
      </c>
      <c r="C30" s="675" t="s">
        <v>1034</v>
      </c>
      <c r="D30" s="675" t="s">
        <v>4</v>
      </c>
      <c r="E30" s="675" t="s">
        <v>1035</v>
      </c>
      <c r="F30" s="675" t="s">
        <v>29</v>
      </c>
      <c r="G30" s="675" t="s">
        <v>1036</v>
      </c>
      <c r="H30" s="675">
        <v>2011</v>
      </c>
      <c r="I30" s="630" t="s">
        <v>563</v>
      </c>
      <c r="J30" s="630" t="s">
        <v>581</v>
      </c>
      <c r="K30" s="619"/>
      <c r="L30" s="679">
        <v>2.6149429895522425</v>
      </c>
      <c r="M30" s="680">
        <v>2.6149429895522425</v>
      </c>
      <c r="N30" s="680">
        <v>2.6149429895522425</v>
      </c>
      <c r="O30" s="680">
        <v>2.6149429895522425</v>
      </c>
      <c r="P30" s="680">
        <v>2.457762261594401</v>
      </c>
      <c r="Q30" s="680">
        <v>2.2860489372158939</v>
      </c>
      <c r="R30" s="680">
        <v>1.9287120194838765</v>
      </c>
      <c r="S30" s="680">
        <v>1.9082955616714294</v>
      </c>
      <c r="T30" s="680">
        <v>2.2371896140077774</v>
      </c>
      <c r="U30" s="680">
        <v>1.2500450355255228</v>
      </c>
      <c r="V30" s="680">
        <v>0.15532350975644457</v>
      </c>
      <c r="W30" s="680">
        <v>0.15519989989412636</v>
      </c>
      <c r="X30" s="680">
        <v>0.15519989989412636</v>
      </c>
      <c r="Y30" s="680">
        <v>0.15231946640353805</v>
      </c>
      <c r="Z30" s="680">
        <v>0.15231946640353805</v>
      </c>
      <c r="AA30" s="680">
        <v>0.1446640814921796</v>
      </c>
      <c r="AB30" s="680">
        <v>0</v>
      </c>
      <c r="AC30" s="680">
        <v>0</v>
      </c>
      <c r="AD30" s="680">
        <v>0</v>
      </c>
      <c r="AE30" s="680">
        <v>0</v>
      </c>
      <c r="AF30" s="680">
        <v>0</v>
      </c>
      <c r="AG30" s="680">
        <v>0</v>
      </c>
      <c r="AH30" s="680">
        <v>0</v>
      </c>
      <c r="AI30" s="680">
        <v>0</v>
      </c>
      <c r="AJ30" s="680">
        <v>0</v>
      </c>
      <c r="AK30" s="680">
        <v>0</v>
      </c>
      <c r="AL30" s="680">
        <v>0</v>
      </c>
      <c r="AM30" s="680">
        <v>0</v>
      </c>
      <c r="AN30" s="680">
        <v>0</v>
      </c>
      <c r="AO30" s="681">
        <v>0</v>
      </c>
      <c r="AP30" s="619"/>
      <c r="AQ30" s="679">
        <v>42622.492232442448</v>
      </c>
      <c r="AR30" s="680">
        <v>42622.492232442448</v>
      </c>
      <c r="AS30" s="680">
        <v>42622.492232442448</v>
      </c>
      <c r="AT30" s="680">
        <v>42622.492232442448</v>
      </c>
      <c r="AU30" s="680">
        <v>39227.876390293124</v>
      </c>
      <c r="AV30" s="680">
        <v>35519.40157396737</v>
      </c>
      <c r="AW30" s="680">
        <v>27802.033308289963</v>
      </c>
      <c r="AX30" s="680">
        <v>27623.185137852928</v>
      </c>
      <c r="AY30" s="680">
        <v>34726.275796328016</v>
      </c>
      <c r="AZ30" s="680">
        <v>13407.016952416385</v>
      </c>
      <c r="BA30" s="680">
        <v>4497.3606650726815</v>
      </c>
      <c r="BB30" s="680">
        <v>3478.6739943084085</v>
      </c>
      <c r="BC30" s="680">
        <v>3478.6739943084085</v>
      </c>
      <c r="BD30" s="680">
        <v>3214.2933383696827</v>
      </c>
      <c r="BE30" s="680">
        <v>3214.2933383696827</v>
      </c>
      <c r="BF30" s="680">
        <v>3124.2951295851562</v>
      </c>
      <c r="BG30" s="680">
        <v>0</v>
      </c>
      <c r="BH30" s="680">
        <v>0</v>
      </c>
      <c r="BI30" s="680">
        <v>0</v>
      </c>
      <c r="BJ30" s="680">
        <v>0</v>
      </c>
      <c r="BK30" s="680">
        <v>0</v>
      </c>
      <c r="BL30" s="680">
        <v>0</v>
      </c>
      <c r="BM30" s="680">
        <v>0</v>
      </c>
      <c r="BN30" s="680">
        <v>0</v>
      </c>
      <c r="BO30" s="680">
        <v>0</v>
      </c>
      <c r="BP30" s="680">
        <v>0</v>
      </c>
      <c r="BQ30" s="680">
        <v>0</v>
      </c>
      <c r="BR30" s="680">
        <v>0</v>
      </c>
      <c r="BS30" s="680">
        <v>0</v>
      </c>
      <c r="BT30" s="681">
        <v>0</v>
      </c>
      <c r="BU30" s="16"/>
    </row>
    <row r="31" spans="2:73" s="17" customFormat="1" ht="15.75">
      <c r="B31" s="675" t="s">
        <v>1033</v>
      </c>
      <c r="C31" s="675" t="s">
        <v>1034</v>
      </c>
      <c r="D31" s="675" t="s">
        <v>3</v>
      </c>
      <c r="E31" s="675" t="s">
        <v>1035</v>
      </c>
      <c r="F31" s="675" t="s">
        <v>29</v>
      </c>
      <c r="G31" s="675" t="s">
        <v>1036</v>
      </c>
      <c r="H31" s="675">
        <v>2011</v>
      </c>
      <c r="I31" s="630" t="s">
        <v>563</v>
      </c>
      <c r="J31" s="630" t="s">
        <v>581</v>
      </c>
      <c r="K31" s="619"/>
      <c r="L31" s="679">
        <v>71.606686463603651</v>
      </c>
      <c r="M31" s="680">
        <v>71.606686463603651</v>
      </c>
      <c r="N31" s="680">
        <v>71.606686463603651</v>
      </c>
      <c r="O31" s="680">
        <v>71.606686463603651</v>
      </c>
      <c r="P31" s="680">
        <v>71.606686463603651</v>
      </c>
      <c r="Q31" s="680">
        <v>71.606686463603651</v>
      </c>
      <c r="R31" s="680">
        <v>71.606686463603651</v>
      </c>
      <c r="S31" s="680">
        <v>71.606686463603651</v>
      </c>
      <c r="T31" s="680">
        <v>71.606686463603651</v>
      </c>
      <c r="U31" s="680">
        <v>71.606686463603651</v>
      </c>
      <c r="V31" s="680">
        <v>71.606686463603651</v>
      </c>
      <c r="W31" s="680">
        <v>71.606686463603651</v>
      </c>
      <c r="X31" s="680">
        <v>71.606686463603651</v>
      </c>
      <c r="Y31" s="680">
        <v>71.606686463603651</v>
      </c>
      <c r="Z31" s="680">
        <v>71.606686463603651</v>
      </c>
      <c r="AA31" s="680">
        <v>71.606686463603651</v>
      </c>
      <c r="AB31" s="680">
        <v>71.606686463603651</v>
      </c>
      <c r="AC31" s="680">
        <v>71.606686463603651</v>
      </c>
      <c r="AD31" s="680">
        <v>54.400337756317668</v>
      </c>
      <c r="AE31" s="680">
        <v>0</v>
      </c>
      <c r="AF31" s="680">
        <v>0</v>
      </c>
      <c r="AG31" s="680">
        <v>0</v>
      </c>
      <c r="AH31" s="680">
        <v>0</v>
      </c>
      <c r="AI31" s="680">
        <v>0</v>
      </c>
      <c r="AJ31" s="680">
        <v>0</v>
      </c>
      <c r="AK31" s="680">
        <v>0</v>
      </c>
      <c r="AL31" s="680">
        <v>0</v>
      </c>
      <c r="AM31" s="680">
        <v>0</v>
      </c>
      <c r="AN31" s="680">
        <v>0</v>
      </c>
      <c r="AO31" s="681">
        <v>0</v>
      </c>
      <c r="AP31" s="619"/>
      <c r="AQ31" s="679">
        <v>127172.63356929056</v>
      </c>
      <c r="AR31" s="680">
        <v>127172.63356929056</v>
      </c>
      <c r="AS31" s="680">
        <v>127172.63356929056</v>
      </c>
      <c r="AT31" s="680">
        <v>127172.63356929056</v>
      </c>
      <c r="AU31" s="680">
        <v>127172.63356929056</v>
      </c>
      <c r="AV31" s="680">
        <v>127172.63356929056</v>
      </c>
      <c r="AW31" s="680">
        <v>127172.63356929056</v>
      </c>
      <c r="AX31" s="680">
        <v>127172.63356929056</v>
      </c>
      <c r="AY31" s="680">
        <v>127172.63356929056</v>
      </c>
      <c r="AZ31" s="680">
        <v>127172.63356929056</v>
      </c>
      <c r="BA31" s="680">
        <v>127172.63356929056</v>
      </c>
      <c r="BB31" s="680">
        <v>127172.63356929056</v>
      </c>
      <c r="BC31" s="680">
        <v>127172.63356929056</v>
      </c>
      <c r="BD31" s="680">
        <v>127172.63356929056</v>
      </c>
      <c r="BE31" s="680">
        <v>127172.63356929056</v>
      </c>
      <c r="BF31" s="680">
        <v>127172.63356929056</v>
      </c>
      <c r="BG31" s="680">
        <v>127172.63356929056</v>
      </c>
      <c r="BH31" s="680">
        <v>127172.63356929056</v>
      </c>
      <c r="BI31" s="680">
        <v>111786.20792358661</v>
      </c>
      <c r="BJ31" s="680">
        <v>0</v>
      </c>
      <c r="BK31" s="680">
        <v>0</v>
      </c>
      <c r="BL31" s="680">
        <v>0</v>
      </c>
      <c r="BM31" s="680">
        <v>0</v>
      </c>
      <c r="BN31" s="680">
        <v>0</v>
      </c>
      <c r="BO31" s="680">
        <v>0</v>
      </c>
      <c r="BP31" s="680">
        <v>0</v>
      </c>
      <c r="BQ31" s="680">
        <v>0</v>
      </c>
      <c r="BR31" s="680">
        <v>0</v>
      </c>
      <c r="BS31" s="680">
        <v>0</v>
      </c>
      <c r="BT31" s="681">
        <v>0</v>
      </c>
      <c r="BU31" s="16"/>
    </row>
    <row r="32" spans="2:73" s="17" customFormat="1" ht="15.75">
      <c r="B32" s="675" t="s">
        <v>1033</v>
      </c>
      <c r="C32" s="675" t="s">
        <v>1034</v>
      </c>
      <c r="D32" s="675" t="s">
        <v>42</v>
      </c>
      <c r="E32" s="675" t="s">
        <v>1035</v>
      </c>
      <c r="F32" s="675" t="s">
        <v>29</v>
      </c>
      <c r="G32" s="675" t="s">
        <v>1037</v>
      </c>
      <c r="H32" s="675">
        <v>2011</v>
      </c>
      <c r="I32" s="630" t="s">
        <v>563</v>
      </c>
      <c r="J32" s="630" t="s">
        <v>581</v>
      </c>
      <c r="K32" s="619"/>
      <c r="L32" s="679">
        <v>0</v>
      </c>
      <c r="M32" s="680">
        <v>0</v>
      </c>
      <c r="N32" s="680">
        <v>0</v>
      </c>
      <c r="O32" s="680">
        <v>0</v>
      </c>
      <c r="P32" s="680">
        <v>0</v>
      </c>
      <c r="Q32" s="680">
        <v>0</v>
      </c>
      <c r="R32" s="680">
        <v>0</v>
      </c>
      <c r="S32" s="680">
        <v>0</v>
      </c>
      <c r="T32" s="680">
        <v>0</v>
      </c>
      <c r="U32" s="680">
        <v>0</v>
      </c>
      <c r="V32" s="680">
        <v>0</v>
      </c>
      <c r="W32" s="680">
        <v>0</v>
      </c>
      <c r="X32" s="680">
        <v>0</v>
      </c>
      <c r="Y32" s="680">
        <v>0</v>
      </c>
      <c r="Z32" s="680">
        <v>0</v>
      </c>
      <c r="AA32" s="680">
        <v>0</v>
      </c>
      <c r="AB32" s="680">
        <v>0</v>
      </c>
      <c r="AC32" s="680">
        <v>0</v>
      </c>
      <c r="AD32" s="680">
        <v>0</v>
      </c>
      <c r="AE32" s="680">
        <v>0</v>
      </c>
      <c r="AF32" s="680">
        <v>0</v>
      </c>
      <c r="AG32" s="680">
        <v>0</v>
      </c>
      <c r="AH32" s="680">
        <v>0</v>
      </c>
      <c r="AI32" s="680">
        <v>0</v>
      </c>
      <c r="AJ32" s="680">
        <v>0</v>
      </c>
      <c r="AK32" s="680">
        <v>0</v>
      </c>
      <c r="AL32" s="680">
        <v>0</v>
      </c>
      <c r="AM32" s="680">
        <v>0</v>
      </c>
      <c r="AN32" s="680">
        <v>0</v>
      </c>
      <c r="AO32" s="681">
        <v>0</v>
      </c>
      <c r="AP32" s="619"/>
      <c r="AQ32" s="679">
        <v>0</v>
      </c>
      <c r="AR32" s="680">
        <v>0</v>
      </c>
      <c r="AS32" s="680">
        <v>0</v>
      </c>
      <c r="AT32" s="680">
        <v>0</v>
      </c>
      <c r="AU32" s="680">
        <v>0</v>
      </c>
      <c r="AV32" s="680">
        <v>0</v>
      </c>
      <c r="AW32" s="680">
        <v>0</v>
      </c>
      <c r="AX32" s="680">
        <v>0</v>
      </c>
      <c r="AY32" s="680">
        <v>0</v>
      </c>
      <c r="AZ32" s="680">
        <v>0</v>
      </c>
      <c r="BA32" s="680">
        <v>0</v>
      </c>
      <c r="BB32" s="680">
        <v>0</v>
      </c>
      <c r="BC32" s="680">
        <v>0</v>
      </c>
      <c r="BD32" s="680">
        <v>0</v>
      </c>
      <c r="BE32" s="680">
        <v>0</v>
      </c>
      <c r="BF32" s="680">
        <v>0</v>
      </c>
      <c r="BG32" s="680">
        <v>0</v>
      </c>
      <c r="BH32" s="680">
        <v>0</v>
      </c>
      <c r="BI32" s="680">
        <v>0</v>
      </c>
      <c r="BJ32" s="680">
        <v>0</v>
      </c>
      <c r="BK32" s="680">
        <v>0</v>
      </c>
      <c r="BL32" s="680">
        <v>0</v>
      </c>
      <c r="BM32" s="680">
        <v>0</v>
      </c>
      <c r="BN32" s="680">
        <v>0</v>
      </c>
      <c r="BO32" s="680">
        <v>0</v>
      </c>
      <c r="BP32" s="680">
        <v>0</v>
      </c>
      <c r="BQ32" s="680">
        <v>0</v>
      </c>
      <c r="BR32" s="680">
        <v>0</v>
      </c>
      <c r="BS32" s="680">
        <v>0</v>
      </c>
      <c r="BT32" s="681">
        <v>0</v>
      </c>
      <c r="BU32" s="16"/>
    </row>
    <row r="33" spans="2:73" s="17" customFormat="1" ht="15.75">
      <c r="B33" s="675" t="s">
        <v>1033</v>
      </c>
      <c r="C33" s="675" t="s">
        <v>1034</v>
      </c>
      <c r="D33" s="675" t="s">
        <v>6</v>
      </c>
      <c r="E33" s="675" t="s">
        <v>1035</v>
      </c>
      <c r="F33" s="675" t="s">
        <v>29</v>
      </c>
      <c r="G33" s="675" t="s">
        <v>1036</v>
      </c>
      <c r="H33" s="675">
        <v>2011</v>
      </c>
      <c r="I33" s="630" t="s">
        <v>563</v>
      </c>
      <c r="J33" s="630" t="s">
        <v>581</v>
      </c>
      <c r="K33" s="619"/>
      <c r="L33" s="679">
        <v>0</v>
      </c>
      <c r="M33" s="680">
        <v>0</v>
      </c>
      <c r="N33" s="680">
        <v>0</v>
      </c>
      <c r="O33" s="680">
        <v>0</v>
      </c>
      <c r="P33" s="680">
        <v>0</v>
      </c>
      <c r="Q33" s="680">
        <v>0</v>
      </c>
      <c r="R33" s="680">
        <v>0</v>
      </c>
      <c r="S33" s="680">
        <v>0</v>
      </c>
      <c r="T33" s="680">
        <v>0</v>
      </c>
      <c r="U33" s="680">
        <v>0</v>
      </c>
      <c r="V33" s="680">
        <v>0</v>
      </c>
      <c r="W33" s="680">
        <v>0</v>
      </c>
      <c r="X33" s="680">
        <v>0</v>
      </c>
      <c r="Y33" s="680">
        <v>0</v>
      </c>
      <c r="Z33" s="680">
        <v>0</v>
      </c>
      <c r="AA33" s="680">
        <v>0</v>
      </c>
      <c r="AB33" s="680">
        <v>0</v>
      </c>
      <c r="AC33" s="680">
        <v>0</v>
      </c>
      <c r="AD33" s="680">
        <v>0</v>
      </c>
      <c r="AE33" s="680">
        <v>0</v>
      </c>
      <c r="AF33" s="680">
        <v>0</v>
      </c>
      <c r="AG33" s="680">
        <v>0</v>
      </c>
      <c r="AH33" s="680">
        <v>0</v>
      </c>
      <c r="AI33" s="680">
        <v>0</v>
      </c>
      <c r="AJ33" s="680">
        <v>0</v>
      </c>
      <c r="AK33" s="680">
        <v>0</v>
      </c>
      <c r="AL33" s="680">
        <v>0</v>
      </c>
      <c r="AM33" s="680">
        <v>0</v>
      </c>
      <c r="AN33" s="680">
        <v>0</v>
      </c>
      <c r="AO33" s="681">
        <v>0</v>
      </c>
      <c r="AP33" s="619"/>
      <c r="AQ33" s="679">
        <v>0</v>
      </c>
      <c r="AR33" s="680">
        <v>0</v>
      </c>
      <c r="AS33" s="680">
        <v>0</v>
      </c>
      <c r="AT33" s="680">
        <v>0</v>
      </c>
      <c r="AU33" s="680">
        <v>0</v>
      </c>
      <c r="AV33" s="680">
        <v>0</v>
      </c>
      <c r="AW33" s="680">
        <v>0</v>
      </c>
      <c r="AX33" s="680">
        <v>0</v>
      </c>
      <c r="AY33" s="680">
        <v>0</v>
      </c>
      <c r="AZ33" s="680">
        <v>0</v>
      </c>
      <c r="BA33" s="680">
        <v>0</v>
      </c>
      <c r="BB33" s="680">
        <v>0</v>
      </c>
      <c r="BC33" s="680">
        <v>0</v>
      </c>
      <c r="BD33" s="680">
        <v>0</v>
      </c>
      <c r="BE33" s="680">
        <v>0</v>
      </c>
      <c r="BF33" s="680">
        <v>0</v>
      </c>
      <c r="BG33" s="680">
        <v>0</v>
      </c>
      <c r="BH33" s="680">
        <v>0</v>
      </c>
      <c r="BI33" s="680">
        <v>0</v>
      </c>
      <c r="BJ33" s="680">
        <v>0</v>
      </c>
      <c r="BK33" s="680">
        <v>0</v>
      </c>
      <c r="BL33" s="680">
        <v>0</v>
      </c>
      <c r="BM33" s="680">
        <v>0</v>
      </c>
      <c r="BN33" s="680">
        <v>0</v>
      </c>
      <c r="BO33" s="680">
        <v>0</v>
      </c>
      <c r="BP33" s="680">
        <v>0</v>
      </c>
      <c r="BQ33" s="680">
        <v>0</v>
      </c>
      <c r="BR33" s="680">
        <v>0</v>
      </c>
      <c r="BS33" s="680">
        <v>0</v>
      </c>
      <c r="BT33" s="681">
        <v>0</v>
      </c>
      <c r="BU33" s="16"/>
    </row>
    <row r="34" spans="2:73" s="17" customFormat="1" ht="15.75">
      <c r="B34" s="675" t="s">
        <v>1033</v>
      </c>
      <c r="C34" s="675" t="s">
        <v>1038</v>
      </c>
      <c r="D34" s="675" t="s">
        <v>1039</v>
      </c>
      <c r="E34" s="675" t="s">
        <v>1035</v>
      </c>
      <c r="F34" s="675" t="s">
        <v>1040</v>
      </c>
      <c r="G34" s="675" t="s">
        <v>1037</v>
      </c>
      <c r="H34" s="675">
        <v>2011</v>
      </c>
      <c r="I34" s="630" t="s">
        <v>563</v>
      </c>
      <c r="J34" s="630" t="s">
        <v>581</v>
      </c>
      <c r="K34" s="619"/>
      <c r="L34" s="679">
        <v>0</v>
      </c>
      <c r="M34" s="680">
        <v>0</v>
      </c>
      <c r="N34" s="680">
        <v>0</v>
      </c>
      <c r="O34" s="680">
        <v>0</v>
      </c>
      <c r="P34" s="680">
        <v>0</v>
      </c>
      <c r="Q34" s="680">
        <v>0</v>
      </c>
      <c r="R34" s="680">
        <v>0</v>
      </c>
      <c r="S34" s="680">
        <v>0</v>
      </c>
      <c r="T34" s="680">
        <v>0</v>
      </c>
      <c r="U34" s="680">
        <v>0</v>
      </c>
      <c r="V34" s="680">
        <v>0</v>
      </c>
      <c r="W34" s="680">
        <v>0</v>
      </c>
      <c r="X34" s="680">
        <v>0</v>
      </c>
      <c r="Y34" s="680">
        <v>0</v>
      </c>
      <c r="Z34" s="680">
        <v>0</v>
      </c>
      <c r="AA34" s="680">
        <v>0</v>
      </c>
      <c r="AB34" s="680">
        <v>0</v>
      </c>
      <c r="AC34" s="680">
        <v>0</v>
      </c>
      <c r="AD34" s="680">
        <v>0</v>
      </c>
      <c r="AE34" s="680">
        <v>0</v>
      </c>
      <c r="AF34" s="680">
        <v>0</v>
      </c>
      <c r="AG34" s="680">
        <v>0</v>
      </c>
      <c r="AH34" s="680">
        <v>0</v>
      </c>
      <c r="AI34" s="680">
        <v>0</v>
      </c>
      <c r="AJ34" s="680">
        <v>0</v>
      </c>
      <c r="AK34" s="680">
        <v>0</v>
      </c>
      <c r="AL34" s="680">
        <v>0</v>
      </c>
      <c r="AM34" s="680">
        <v>0</v>
      </c>
      <c r="AN34" s="680">
        <v>0</v>
      </c>
      <c r="AO34" s="681">
        <v>0</v>
      </c>
      <c r="AP34" s="619"/>
      <c r="AQ34" s="679">
        <v>0</v>
      </c>
      <c r="AR34" s="680">
        <v>0</v>
      </c>
      <c r="AS34" s="680">
        <v>0</v>
      </c>
      <c r="AT34" s="680">
        <v>0</v>
      </c>
      <c r="AU34" s="680">
        <v>0</v>
      </c>
      <c r="AV34" s="680">
        <v>0</v>
      </c>
      <c r="AW34" s="680">
        <v>0</v>
      </c>
      <c r="AX34" s="680">
        <v>0</v>
      </c>
      <c r="AY34" s="680">
        <v>0</v>
      </c>
      <c r="AZ34" s="680">
        <v>0</v>
      </c>
      <c r="BA34" s="680">
        <v>0</v>
      </c>
      <c r="BB34" s="680">
        <v>0</v>
      </c>
      <c r="BC34" s="680">
        <v>0</v>
      </c>
      <c r="BD34" s="680">
        <v>0</v>
      </c>
      <c r="BE34" s="680">
        <v>0</v>
      </c>
      <c r="BF34" s="680">
        <v>0</v>
      </c>
      <c r="BG34" s="680">
        <v>0</v>
      </c>
      <c r="BH34" s="680">
        <v>0</v>
      </c>
      <c r="BI34" s="680">
        <v>0</v>
      </c>
      <c r="BJ34" s="680">
        <v>0</v>
      </c>
      <c r="BK34" s="680">
        <v>0</v>
      </c>
      <c r="BL34" s="680">
        <v>0</v>
      </c>
      <c r="BM34" s="680">
        <v>0</v>
      </c>
      <c r="BN34" s="680">
        <v>0</v>
      </c>
      <c r="BO34" s="680">
        <v>0</v>
      </c>
      <c r="BP34" s="680">
        <v>0</v>
      </c>
      <c r="BQ34" s="680">
        <v>0</v>
      </c>
      <c r="BR34" s="680">
        <v>0</v>
      </c>
      <c r="BS34" s="680">
        <v>0</v>
      </c>
      <c r="BT34" s="681">
        <v>0</v>
      </c>
      <c r="BU34" s="16"/>
    </row>
    <row r="35" spans="2:73" s="17" customFormat="1" ht="15.75">
      <c r="B35" s="675" t="s">
        <v>1033</v>
      </c>
      <c r="C35" s="675" t="s">
        <v>1038</v>
      </c>
      <c r="D35" s="675" t="s">
        <v>1041</v>
      </c>
      <c r="E35" s="675" t="s">
        <v>1035</v>
      </c>
      <c r="F35" s="675" t="s">
        <v>1040</v>
      </c>
      <c r="G35" s="675" t="s">
        <v>1037</v>
      </c>
      <c r="H35" s="675">
        <v>2011</v>
      </c>
      <c r="I35" s="630" t="s">
        <v>563</v>
      </c>
      <c r="J35" s="630" t="s">
        <v>581</v>
      </c>
      <c r="K35" s="619"/>
      <c r="L35" s="679">
        <v>75.088499999999996</v>
      </c>
      <c r="M35" s="680">
        <v>0</v>
      </c>
      <c r="N35" s="680">
        <v>0</v>
      </c>
      <c r="O35" s="680">
        <v>0</v>
      </c>
      <c r="P35" s="680">
        <v>0</v>
      </c>
      <c r="Q35" s="680">
        <v>0</v>
      </c>
      <c r="R35" s="680">
        <v>0</v>
      </c>
      <c r="S35" s="680">
        <v>0</v>
      </c>
      <c r="T35" s="680">
        <v>0</v>
      </c>
      <c r="U35" s="680">
        <v>0</v>
      </c>
      <c r="V35" s="680">
        <v>0</v>
      </c>
      <c r="W35" s="680">
        <v>0</v>
      </c>
      <c r="X35" s="680">
        <v>0</v>
      </c>
      <c r="Y35" s="680">
        <v>0</v>
      </c>
      <c r="Z35" s="680">
        <v>0</v>
      </c>
      <c r="AA35" s="680">
        <v>0</v>
      </c>
      <c r="AB35" s="680">
        <v>0</v>
      </c>
      <c r="AC35" s="680">
        <v>0</v>
      </c>
      <c r="AD35" s="680">
        <v>0</v>
      </c>
      <c r="AE35" s="680">
        <v>0</v>
      </c>
      <c r="AF35" s="680">
        <v>0</v>
      </c>
      <c r="AG35" s="680">
        <v>0</v>
      </c>
      <c r="AH35" s="680">
        <v>0</v>
      </c>
      <c r="AI35" s="680">
        <v>0</v>
      </c>
      <c r="AJ35" s="680">
        <v>0</v>
      </c>
      <c r="AK35" s="680">
        <v>0</v>
      </c>
      <c r="AL35" s="680">
        <v>0</v>
      </c>
      <c r="AM35" s="680">
        <v>0</v>
      </c>
      <c r="AN35" s="680">
        <v>0</v>
      </c>
      <c r="AO35" s="681">
        <v>0</v>
      </c>
      <c r="AP35" s="619"/>
      <c r="AQ35" s="679">
        <v>2931.6800000000003</v>
      </c>
      <c r="AR35" s="680">
        <v>0</v>
      </c>
      <c r="AS35" s="680">
        <v>0</v>
      </c>
      <c r="AT35" s="680">
        <v>0</v>
      </c>
      <c r="AU35" s="680">
        <v>0</v>
      </c>
      <c r="AV35" s="680">
        <v>0</v>
      </c>
      <c r="AW35" s="680">
        <v>0</v>
      </c>
      <c r="AX35" s="680">
        <v>0</v>
      </c>
      <c r="AY35" s="680">
        <v>0</v>
      </c>
      <c r="AZ35" s="680">
        <v>0</v>
      </c>
      <c r="BA35" s="680">
        <v>0</v>
      </c>
      <c r="BB35" s="680">
        <v>0</v>
      </c>
      <c r="BC35" s="680">
        <v>0</v>
      </c>
      <c r="BD35" s="680">
        <v>0</v>
      </c>
      <c r="BE35" s="680">
        <v>0</v>
      </c>
      <c r="BF35" s="680">
        <v>0</v>
      </c>
      <c r="BG35" s="680">
        <v>0</v>
      </c>
      <c r="BH35" s="680">
        <v>0</v>
      </c>
      <c r="BI35" s="680">
        <v>0</v>
      </c>
      <c r="BJ35" s="680">
        <v>0</v>
      </c>
      <c r="BK35" s="680">
        <v>0</v>
      </c>
      <c r="BL35" s="680">
        <v>0</v>
      </c>
      <c r="BM35" s="680">
        <v>0</v>
      </c>
      <c r="BN35" s="680">
        <v>0</v>
      </c>
      <c r="BO35" s="680">
        <v>0</v>
      </c>
      <c r="BP35" s="680">
        <v>0</v>
      </c>
      <c r="BQ35" s="680">
        <v>0</v>
      </c>
      <c r="BR35" s="680">
        <v>0</v>
      </c>
      <c r="BS35" s="680">
        <v>0</v>
      </c>
      <c r="BT35" s="681">
        <v>0</v>
      </c>
      <c r="BU35" s="16"/>
    </row>
    <row r="36" spans="2:73" s="17" customFormat="1" ht="15.75">
      <c r="B36" s="675" t="s">
        <v>1033</v>
      </c>
      <c r="C36" s="675" t="s">
        <v>1038</v>
      </c>
      <c r="D36" s="675" t="s">
        <v>21</v>
      </c>
      <c r="E36" s="675" t="s">
        <v>1035</v>
      </c>
      <c r="F36" s="675" t="s">
        <v>1040</v>
      </c>
      <c r="G36" s="675" t="s">
        <v>1036</v>
      </c>
      <c r="H36" s="675">
        <v>2011</v>
      </c>
      <c r="I36" s="630" t="s">
        <v>563</v>
      </c>
      <c r="J36" s="630" t="s">
        <v>581</v>
      </c>
      <c r="K36" s="619"/>
      <c r="L36" s="679">
        <v>31.639357056624537</v>
      </c>
      <c r="M36" s="680">
        <v>31.639357056624537</v>
      </c>
      <c r="N36" s="680">
        <v>31.639357056624537</v>
      </c>
      <c r="O36" s="680">
        <v>24.694160438244545</v>
      </c>
      <c r="P36" s="680">
        <v>24.694160438244545</v>
      </c>
      <c r="Q36" s="680">
        <v>24.636552636167735</v>
      </c>
      <c r="R36" s="680">
        <v>5.1685720023312207</v>
      </c>
      <c r="S36" s="680">
        <v>4.7607087636274192</v>
      </c>
      <c r="T36" s="680">
        <v>4.7607087636274192</v>
      </c>
      <c r="U36" s="680">
        <v>4.7607087636274192</v>
      </c>
      <c r="V36" s="680">
        <v>4.698492337384466</v>
      </c>
      <c r="W36" s="680">
        <v>4.698492337384466</v>
      </c>
      <c r="X36" s="680">
        <v>0.69129362492169677</v>
      </c>
      <c r="Y36" s="680">
        <v>0.69129362492169677</v>
      </c>
      <c r="Z36" s="680">
        <v>0.69129362492169677</v>
      </c>
      <c r="AA36" s="680">
        <v>0</v>
      </c>
      <c r="AB36" s="680">
        <v>0</v>
      </c>
      <c r="AC36" s="680">
        <v>0</v>
      </c>
      <c r="AD36" s="680">
        <v>0</v>
      </c>
      <c r="AE36" s="680">
        <v>0</v>
      </c>
      <c r="AF36" s="680">
        <v>0</v>
      </c>
      <c r="AG36" s="680">
        <v>0</v>
      </c>
      <c r="AH36" s="680">
        <v>0</v>
      </c>
      <c r="AI36" s="680">
        <v>0</v>
      </c>
      <c r="AJ36" s="680">
        <v>0</v>
      </c>
      <c r="AK36" s="680">
        <v>0</v>
      </c>
      <c r="AL36" s="680">
        <v>0</v>
      </c>
      <c r="AM36" s="680">
        <v>0</v>
      </c>
      <c r="AN36" s="680">
        <v>0</v>
      </c>
      <c r="AO36" s="681">
        <v>0</v>
      </c>
      <c r="AP36" s="619"/>
      <c r="AQ36" s="679">
        <v>79311.697156286915</v>
      </c>
      <c r="AR36" s="680">
        <v>79311.697156286915</v>
      </c>
      <c r="AS36" s="680">
        <v>79311.697156286915</v>
      </c>
      <c r="AT36" s="680">
        <v>60355.595475884329</v>
      </c>
      <c r="AU36" s="680">
        <v>60355.595475884329</v>
      </c>
      <c r="AV36" s="680">
        <v>60214.927627941375</v>
      </c>
      <c r="AW36" s="680">
        <v>11372.17952023955</v>
      </c>
      <c r="AX36" s="680">
        <v>11066.022630157735</v>
      </c>
      <c r="AY36" s="680">
        <v>11066.022630157735</v>
      </c>
      <c r="AZ36" s="680">
        <v>11066.022630157735</v>
      </c>
      <c r="BA36" s="680">
        <v>10656.913999411121</v>
      </c>
      <c r="BB36" s="680">
        <v>10656.913999411121</v>
      </c>
      <c r="BC36" s="680">
        <v>518.90998318951426</v>
      </c>
      <c r="BD36" s="680">
        <v>518.90998318951426</v>
      </c>
      <c r="BE36" s="680">
        <v>518.90998318951426</v>
      </c>
      <c r="BF36" s="680">
        <v>0</v>
      </c>
      <c r="BG36" s="680">
        <v>0</v>
      </c>
      <c r="BH36" s="680">
        <v>0</v>
      </c>
      <c r="BI36" s="680">
        <v>0</v>
      </c>
      <c r="BJ36" s="680">
        <v>0</v>
      </c>
      <c r="BK36" s="680">
        <v>0</v>
      </c>
      <c r="BL36" s="680">
        <v>0</v>
      </c>
      <c r="BM36" s="680">
        <v>0</v>
      </c>
      <c r="BN36" s="680">
        <v>0</v>
      </c>
      <c r="BO36" s="680">
        <v>0</v>
      </c>
      <c r="BP36" s="680">
        <v>0</v>
      </c>
      <c r="BQ36" s="680">
        <v>0</v>
      </c>
      <c r="BR36" s="680">
        <v>0</v>
      </c>
      <c r="BS36" s="680">
        <v>0</v>
      </c>
      <c r="BT36" s="681">
        <v>0</v>
      </c>
      <c r="BU36" s="16"/>
    </row>
    <row r="37" spans="2:73" s="17" customFormat="1" ht="15.75">
      <c r="B37" s="675" t="s">
        <v>1033</v>
      </c>
      <c r="C37" s="675" t="s">
        <v>1038</v>
      </c>
      <c r="D37" s="675" t="s">
        <v>22</v>
      </c>
      <c r="E37" s="675" t="s">
        <v>1035</v>
      </c>
      <c r="F37" s="675" t="s">
        <v>1040</v>
      </c>
      <c r="G37" s="675" t="s">
        <v>1036</v>
      </c>
      <c r="H37" s="675">
        <v>2011</v>
      </c>
      <c r="I37" s="630" t="s">
        <v>563</v>
      </c>
      <c r="J37" s="630" t="s">
        <v>581</v>
      </c>
      <c r="K37" s="619"/>
      <c r="L37" s="679">
        <v>0</v>
      </c>
      <c r="M37" s="680">
        <v>0</v>
      </c>
      <c r="N37" s="680">
        <v>0</v>
      </c>
      <c r="O37" s="680">
        <v>0</v>
      </c>
      <c r="P37" s="680">
        <v>0</v>
      </c>
      <c r="Q37" s="680">
        <v>0</v>
      </c>
      <c r="R37" s="680">
        <v>0</v>
      </c>
      <c r="S37" s="680">
        <v>0</v>
      </c>
      <c r="T37" s="680">
        <v>0</v>
      </c>
      <c r="U37" s="680">
        <v>0</v>
      </c>
      <c r="V37" s="680">
        <v>0</v>
      </c>
      <c r="W37" s="680">
        <v>0</v>
      </c>
      <c r="X37" s="680">
        <v>0</v>
      </c>
      <c r="Y37" s="680">
        <v>0</v>
      </c>
      <c r="Z37" s="680">
        <v>0</v>
      </c>
      <c r="AA37" s="680">
        <v>0</v>
      </c>
      <c r="AB37" s="680">
        <v>0</v>
      </c>
      <c r="AC37" s="680">
        <v>0</v>
      </c>
      <c r="AD37" s="680">
        <v>0</v>
      </c>
      <c r="AE37" s="680">
        <v>0</v>
      </c>
      <c r="AF37" s="680">
        <v>0</v>
      </c>
      <c r="AG37" s="680">
        <v>0</v>
      </c>
      <c r="AH37" s="680">
        <v>0</v>
      </c>
      <c r="AI37" s="680">
        <v>0</v>
      </c>
      <c r="AJ37" s="680">
        <v>0</v>
      </c>
      <c r="AK37" s="680">
        <v>0</v>
      </c>
      <c r="AL37" s="680">
        <v>0</v>
      </c>
      <c r="AM37" s="680">
        <v>0</v>
      </c>
      <c r="AN37" s="680">
        <v>0</v>
      </c>
      <c r="AO37" s="681">
        <v>0</v>
      </c>
      <c r="AP37" s="619"/>
      <c r="AQ37" s="679">
        <v>33991.755665595745</v>
      </c>
      <c r="AR37" s="680">
        <v>33991.755665595745</v>
      </c>
      <c r="AS37" s="680">
        <v>33991.755665595745</v>
      </c>
      <c r="AT37" s="680">
        <v>33991.755665595745</v>
      </c>
      <c r="AU37" s="680">
        <v>33991.755665595745</v>
      </c>
      <c r="AV37" s="680">
        <v>33991.755665595745</v>
      </c>
      <c r="AW37" s="680">
        <v>33991.755665595745</v>
      </c>
      <c r="AX37" s="680">
        <v>33991.755665595745</v>
      </c>
      <c r="AY37" s="680">
        <v>33991.755665595745</v>
      </c>
      <c r="AZ37" s="680">
        <v>33991.755665595745</v>
      </c>
      <c r="BA37" s="680">
        <v>33991.755665595745</v>
      </c>
      <c r="BB37" s="680">
        <v>0</v>
      </c>
      <c r="BC37" s="680">
        <v>0</v>
      </c>
      <c r="BD37" s="680">
        <v>0</v>
      </c>
      <c r="BE37" s="680">
        <v>0</v>
      </c>
      <c r="BF37" s="680">
        <v>0</v>
      </c>
      <c r="BG37" s="680">
        <v>0</v>
      </c>
      <c r="BH37" s="680">
        <v>0</v>
      </c>
      <c r="BI37" s="680">
        <v>0</v>
      </c>
      <c r="BJ37" s="680">
        <v>0</v>
      </c>
      <c r="BK37" s="680">
        <v>0</v>
      </c>
      <c r="BL37" s="680">
        <v>0</v>
      </c>
      <c r="BM37" s="680">
        <v>0</v>
      </c>
      <c r="BN37" s="680">
        <v>0</v>
      </c>
      <c r="BO37" s="680">
        <v>0</v>
      </c>
      <c r="BP37" s="680">
        <v>0</v>
      </c>
      <c r="BQ37" s="680">
        <v>0</v>
      </c>
      <c r="BR37" s="680">
        <v>0</v>
      </c>
      <c r="BS37" s="680">
        <v>0</v>
      </c>
      <c r="BT37" s="681">
        <v>0</v>
      </c>
      <c r="BU37" s="16"/>
    </row>
    <row r="38" spans="2:73" s="17" customFormat="1" ht="15.75">
      <c r="B38" s="675" t="s">
        <v>1033</v>
      </c>
      <c r="C38" s="675" t="s">
        <v>1042</v>
      </c>
      <c r="D38" s="675" t="s">
        <v>9</v>
      </c>
      <c r="E38" s="675" t="s">
        <v>1035</v>
      </c>
      <c r="F38" s="675" t="s">
        <v>1042</v>
      </c>
      <c r="G38" s="675" t="s">
        <v>1037</v>
      </c>
      <c r="H38" s="675">
        <v>2011</v>
      </c>
      <c r="I38" s="630" t="s">
        <v>563</v>
      </c>
      <c r="J38" s="630" t="s">
        <v>581</v>
      </c>
      <c r="K38" s="619"/>
      <c r="L38" s="679">
        <v>210.69</v>
      </c>
      <c r="M38" s="680">
        <v>0</v>
      </c>
      <c r="N38" s="680">
        <v>0</v>
      </c>
      <c r="O38" s="680">
        <v>0</v>
      </c>
      <c r="P38" s="680">
        <v>0</v>
      </c>
      <c r="Q38" s="680">
        <v>0</v>
      </c>
      <c r="R38" s="680">
        <v>0</v>
      </c>
      <c r="S38" s="680">
        <v>0</v>
      </c>
      <c r="T38" s="680">
        <v>0</v>
      </c>
      <c r="U38" s="680">
        <v>0</v>
      </c>
      <c r="V38" s="680">
        <v>0</v>
      </c>
      <c r="W38" s="680">
        <v>0</v>
      </c>
      <c r="X38" s="680">
        <v>0</v>
      </c>
      <c r="Y38" s="680">
        <v>0</v>
      </c>
      <c r="Z38" s="680">
        <v>0</v>
      </c>
      <c r="AA38" s="680">
        <v>0</v>
      </c>
      <c r="AB38" s="680">
        <v>0</v>
      </c>
      <c r="AC38" s="680">
        <v>0</v>
      </c>
      <c r="AD38" s="680">
        <v>0</v>
      </c>
      <c r="AE38" s="680">
        <v>0</v>
      </c>
      <c r="AF38" s="680">
        <v>0</v>
      </c>
      <c r="AG38" s="680">
        <v>0</v>
      </c>
      <c r="AH38" s="680">
        <v>0</v>
      </c>
      <c r="AI38" s="680">
        <v>0</v>
      </c>
      <c r="AJ38" s="680">
        <v>0</v>
      </c>
      <c r="AK38" s="680">
        <v>0</v>
      </c>
      <c r="AL38" s="680">
        <v>0</v>
      </c>
      <c r="AM38" s="680">
        <v>0</v>
      </c>
      <c r="AN38" s="680">
        <v>0</v>
      </c>
      <c r="AO38" s="681">
        <v>0</v>
      </c>
      <c r="AP38" s="619"/>
      <c r="AQ38" s="679">
        <v>12367.27</v>
      </c>
      <c r="AR38" s="680">
        <v>0</v>
      </c>
      <c r="AS38" s="680">
        <v>0</v>
      </c>
      <c r="AT38" s="680">
        <v>0</v>
      </c>
      <c r="AU38" s="680">
        <v>0</v>
      </c>
      <c r="AV38" s="680">
        <v>0</v>
      </c>
      <c r="AW38" s="680">
        <v>0</v>
      </c>
      <c r="AX38" s="680">
        <v>0</v>
      </c>
      <c r="AY38" s="680">
        <v>0</v>
      </c>
      <c r="AZ38" s="680">
        <v>0</v>
      </c>
      <c r="BA38" s="680">
        <v>0</v>
      </c>
      <c r="BB38" s="680">
        <v>0</v>
      </c>
      <c r="BC38" s="680">
        <v>0</v>
      </c>
      <c r="BD38" s="680">
        <v>0</v>
      </c>
      <c r="BE38" s="680">
        <v>0</v>
      </c>
      <c r="BF38" s="680">
        <v>0</v>
      </c>
      <c r="BG38" s="680">
        <v>0</v>
      </c>
      <c r="BH38" s="680">
        <v>0</v>
      </c>
      <c r="BI38" s="680">
        <v>0</v>
      </c>
      <c r="BJ38" s="680">
        <v>0</v>
      </c>
      <c r="BK38" s="680">
        <v>0</v>
      </c>
      <c r="BL38" s="680">
        <v>0</v>
      </c>
      <c r="BM38" s="680">
        <v>0</v>
      </c>
      <c r="BN38" s="680">
        <v>0</v>
      </c>
      <c r="BO38" s="680">
        <v>0</v>
      </c>
      <c r="BP38" s="680">
        <v>0</v>
      </c>
      <c r="BQ38" s="680">
        <v>0</v>
      </c>
      <c r="BR38" s="680">
        <v>0</v>
      </c>
      <c r="BS38" s="680">
        <v>0</v>
      </c>
      <c r="BT38" s="681">
        <v>0</v>
      </c>
      <c r="BU38" s="16"/>
    </row>
    <row r="39" spans="2:73" s="17" customFormat="1" ht="15.75">
      <c r="B39" s="675" t="s">
        <v>1033</v>
      </c>
      <c r="C39" s="675" t="s">
        <v>1043</v>
      </c>
      <c r="D39" s="675" t="s">
        <v>16</v>
      </c>
      <c r="E39" s="675" t="s">
        <v>1035</v>
      </c>
      <c r="F39" s="675" t="s">
        <v>1040</v>
      </c>
      <c r="G39" s="675" t="s">
        <v>1036</v>
      </c>
      <c r="H39" s="675">
        <v>2011</v>
      </c>
      <c r="I39" s="630" t="s">
        <v>563</v>
      </c>
      <c r="J39" s="630" t="s">
        <v>581</v>
      </c>
      <c r="K39" s="619"/>
      <c r="L39" s="679">
        <v>88.024416480000014</v>
      </c>
      <c r="M39" s="680">
        <v>88.024416480000014</v>
      </c>
      <c r="N39" s="680">
        <v>88.024416480000014</v>
      </c>
      <c r="O39" s="680">
        <v>88.024416480000014</v>
      </c>
      <c r="P39" s="680">
        <v>88.024416480000014</v>
      </c>
      <c r="Q39" s="680">
        <v>88.024416480000014</v>
      </c>
      <c r="R39" s="680">
        <v>88.024416480000014</v>
      </c>
      <c r="S39" s="680">
        <v>88.024416480000014</v>
      </c>
      <c r="T39" s="680">
        <v>88.024416480000014</v>
      </c>
      <c r="U39" s="680">
        <v>88.024416480000014</v>
      </c>
      <c r="V39" s="680">
        <v>88.024416480000014</v>
      </c>
      <c r="W39" s="680">
        <v>88.024416480000014</v>
      </c>
      <c r="X39" s="680">
        <v>88.024416480000014</v>
      </c>
      <c r="Y39" s="680">
        <v>0</v>
      </c>
      <c r="Z39" s="680">
        <v>0</v>
      </c>
      <c r="AA39" s="680">
        <v>0</v>
      </c>
      <c r="AB39" s="680">
        <v>0</v>
      </c>
      <c r="AC39" s="680">
        <v>0</v>
      </c>
      <c r="AD39" s="680">
        <v>0</v>
      </c>
      <c r="AE39" s="680">
        <v>0</v>
      </c>
      <c r="AF39" s="680">
        <v>0</v>
      </c>
      <c r="AG39" s="680">
        <v>0</v>
      </c>
      <c r="AH39" s="680">
        <v>0</v>
      </c>
      <c r="AI39" s="680">
        <v>0</v>
      </c>
      <c r="AJ39" s="680">
        <v>0</v>
      </c>
      <c r="AK39" s="680">
        <v>0</v>
      </c>
      <c r="AL39" s="680">
        <v>0</v>
      </c>
      <c r="AM39" s="680">
        <v>0</v>
      </c>
      <c r="AN39" s="680">
        <v>0</v>
      </c>
      <c r="AO39" s="681">
        <v>0</v>
      </c>
      <c r="AP39" s="619"/>
      <c r="AQ39" s="679">
        <v>511483.47684033611</v>
      </c>
      <c r="AR39" s="680">
        <v>511483.47684033611</v>
      </c>
      <c r="AS39" s="680">
        <v>511483.47684033611</v>
      </c>
      <c r="AT39" s="680">
        <v>511483.47684033611</v>
      </c>
      <c r="AU39" s="680">
        <v>511483.47684033611</v>
      </c>
      <c r="AV39" s="680">
        <v>511483.47684033611</v>
      </c>
      <c r="AW39" s="680">
        <v>511483.47684033611</v>
      </c>
      <c r="AX39" s="680">
        <v>511483.47684033611</v>
      </c>
      <c r="AY39" s="680">
        <v>511483.47684033611</v>
      </c>
      <c r="AZ39" s="680">
        <v>511483.47684033611</v>
      </c>
      <c r="BA39" s="680">
        <v>511483.47684033611</v>
      </c>
      <c r="BB39" s="680">
        <v>511483.47684033611</v>
      </c>
      <c r="BC39" s="680">
        <v>511483.47684033611</v>
      </c>
      <c r="BD39" s="680">
        <v>0</v>
      </c>
      <c r="BE39" s="680">
        <v>0</v>
      </c>
      <c r="BF39" s="680">
        <v>0</v>
      </c>
      <c r="BG39" s="680">
        <v>0</v>
      </c>
      <c r="BH39" s="680">
        <v>0</v>
      </c>
      <c r="BI39" s="680">
        <v>0</v>
      </c>
      <c r="BJ39" s="680">
        <v>0</v>
      </c>
      <c r="BK39" s="680">
        <v>0</v>
      </c>
      <c r="BL39" s="680">
        <v>0</v>
      </c>
      <c r="BM39" s="680">
        <v>0</v>
      </c>
      <c r="BN39" s="680">
        <v>0</v>
      </c>
      <c r="BO39" s="680">
        <v>0</v>
      </c>
      <c r="BP39" s="680">
        <v>0</v>
      </c>
      <c r="BQ39" s="680">
        <v>0</v>
      </c>
      <c r="BR39" s="680">
        <v>0</v>
      </c>
      <c r="BS39" s="680">
        <v>0</v>
      </c>
      <c r="BT39" s="681">
        <v>0</v>
      </c>
      <c r="BU39" s="16"/>
    </row>
    <row r="40" spans="2:73" s="17" customFormat="1" ht="15.75">
      <c r="B40" s="675" t="s">
        <v>1033</v>
      </c>
      <c r="C40" s="675" t="s">
        <v>1043</v>
      </c>
      <c r="D40" s="675" t="s">
        <v>17</v>
      </c>
      <c r="E40" s="675" t="s">
        <v>1035</v>
      </c>
      <c r="F40" s="675" t="s">
        <v>1040</v>
      </c>
      <c r="G40" s="675" t="s">
        <v>1036</v>
      </c>
      <c r="H40" s="675">
        <v>2011</v>
      </c>
      <c r="I40" s="630" t="s">
        <v>563</v>
      </c>
      <c r="J40" s="630" t="s">
        <v>581</v>
      </c>
      <c r="K40" s="619"/>
      <c r="L40" s="679">
        <v>21.498070600205818</v>
      </c>
      <c r="M40" s="680">
        <v>21.498070600205818</v>
      </c>
      <c r="N40" s="680">
        <v>21.498070600205818</v>
      </c>
      <c r="O40" s="680">
        <v>21.498070600205818</v>
      </c>
      <c r="P40" s="680">
        <v>21.498070600205818</v>
      </c>
      <c r="Q40" s="680">
        <v>21.498070600205818</v>
      </c>
      <c r="R40" s="680">
        <v>21.498070600205818</v>
      </c>
      <c r="S40" s="680">
        <v>21.498070600205818</v>
      </c>
      <c r="T40" s="680">
        <v>21.498070600205818</v>
      </c>
      <c r="U40" s="680">
        <v>21.498070600205818</v>
      </c>
      <c r="V40" s="680">
        <v>21.498070600205818</v>
      </c>
      <c r="W40" s="680">
        <v>21.498070600205818</v>
      </c>
      <c r="X40" s="680">
        <v>21.498070600205818</v>
      </c>
      <c r="Y40" s="680">
        <v>21.498070600205818</v>
      </c>
      <c r="Z40" s="680">
        <v>21.498070600205818</v>
      </c>
      <c r="AA40" s="680">
        <v>7.3070600205815822E-2</v>
      </c>
      <c r="AB40" s="680">
        <v>7.3070600205815822E-2</v>
      </c>
      <c r="AC40" s="680">
        <v>7.3070600205815822E-2</v>
      </c>
      <c r="AD40" s="680">
        <v>7.3070600205815822E-2</v>
      </c>
      <c r="AE40" s="680">
        <v>7.3070600205815822E-2</v>
      </c>
      <c r="AF40" s="680">
        <v>7.3070600205815822E-2</v>
      </c>
      <c r="AG40" s="680">
        <v>7.3070600205815822E-2</v>
      </c>
      <c r="AH40" s="680">
        <v>7.3070600205815822E-2</v>
      </c>
      <c r="AI40" s="680">
        <v>7.3070600205815822E-2</v>
      </c>
      <c r="AJ40" s="680">
        <v>7.3070600205815822E-2</v>
      </c>
      <c r="AK40" s="680">
        <v>7.3070600205815822E-2</v>
      </c>
      <c r="AL40" s="680">
        <v>0</v>
      </c>
      <c r="AM40" s="680">
        <v>0</v>
      </c>
      <c r="AN40" s="680">
        <v>0</v>
      </c>
      <c r="AO40" s="681">
        <v>0</v>
      </c>
      <c r="AP40" s="619"/>
      <c r="AQ40" s="679">
        <v>110414.09060265709</v>
      </c>
      <c r="AR40" s="680">
        <v>110414.09060265709</v>
      </c>
      <c r="AS40" s="680">
        <v>110414.09060265709</v>
      </c>
      <c r="AT40" s="680">
        <v>110414.09060265709</v>
      </c>
      <c r="AU40" s="680">
        <v>110414.09060265709</v>
      </c>
      <c r="AV40" s="680">
        <v>110414.09060265709</v>
      </c>
      <c r="AW40" s="680">
        <v>110414.09060265709</v>
      </c>
      <c r="AX40" s="680">
        <v>110414.09060265709</v>
      </c>
      <c r="AY40" s="680">
        <v>110414.09060265709</v>
      </c>
      <c r="AZ40" s="680">
        <v>110414.09060265709</v>
      </c>
      <c r="BA40" s="680">
        <v>110414.09060265709</v>
      </c>
      <c r="BB40" s="680">
        <v>110414.09060265709</v>
      </c>
      <c r="BC40" s="680">
        <v>110414.09060265709</v>
      </c>
      <c r="BD40" s="680">
        <v>110414.09060265709</v>
      </c>
      <c r="BE40" s="680">
        <v>110414.09060265709</v>
      </c>
      <c r="BF40" s="680">
        <v>375.29060265707005</v>
      </c>
      <c r="BG40" s="680">
        <v>375.29060265707005</v>
      </c>
      <c r="BH40" s="680">
        <v>375.29060265707005</v>
      </c>
      <c r="BI40" s="680">
        <v>375.29060265707005</v>
      </c>
      <c r="BJ40" s="680">
        <v>375.29060265707005</v>
      </c>
      <c r="BK40" s="680">
        <v>375.29060265707005</v>
      </c>
      <c r="BL40" s="680">
        <v>375.29060265707005</v>
      </c>
      <c r="BM40" s="680">
        <v>375.29060265707005</v>
      </c>
      <c r="BN40" s="680">
        <v>375.29060265707005</v>
      </c>
      <c r="BO40" s="680">
        <v>375.29060265707005</v>
      </c>
      <c r="BP40" s="680">
        <v>375.29060265707005</v>
      </c>
      <c r="BQ40" s="680">
        <v>0</v>
      </c>
      <c r="BR40" s="680">
        <v>0</v>
      </c>
      <c r="BS40" s="680">
        <v>0</v>
      </c>
      <c r="BT40" s="681">
        <v>0</v>
      </c>
      <c r="BU40" s="16"/>
    </row>
    <row r="41" spans="2:73" s="17" customFormat="1" ht="15.75">
      <c r="B41" s="675" t="s">
        <v>1033</v>
      </c>
      <c r="C41" s="675" t="s">
        <v>1038</v>
      </c>
      <c r="D41" s="675" t="s">
        <v>21</v>
      </c>
      <c r="E41" s="675" t="s">
        <v>1035</v>
      </c>
      <c r="F41" s="675" t="s">
        <v>1044</v>
      </c>
      <c r="G41" s="675" t="s">
        <v>1036</v>
      </c>
      <c r="H41" s="675">
        <v>2012</v>
      </c>
      <c r="I41" s="630" t="s">
        <v>564</v>
      </c>
      <c r="J41" s="630" t="s">
        <v>581</v>
      </c>
      <c r="K41" s="619"/>
      <c r="L41" s="679">
        <v>0</v>
      </c>
      <c r="M41" s="680">
        <v>33.625511361085657</v>
      </c>
      <c r="N41" s="680">
        <v>33.625511361085657</v>
      </c>
      <c r="O41" s="680">
        <v>33.625511361085657</v>
      </c>
      <c r="P41" s="680">
        <v>26.277695559492606</v>
      </c>
      <c r="Q41" s="680">
        <v>26.277695559492606</v>
      </c>
      <c r="R41" s="680">
        <v>4.4738857252281639</v>
      </c>
      <c r="S41" s="680">
        <v>4.4738857252281639</v>
      </c>
      <c r="T41" s="680">
        <v>4.3314413213409635</v>
      </c>
      <c r="U41" s="680">
        <v>4.3314413213409635</v>
      </c>
      <c r="V41" s="680">
        <v>4.3314413213409635</v>
      </c>
      <c r="W41" s="680">
        <v>4.1303149764068472</v>
      </c>
      <c r="X41" s="680">
        <v>4.1303149764068472</v>
      </c>
      <c r="Y41" s="680">
        <v>0</v>
      </c>
      <c r="Z41" s="680">
        <v>0</v>
      </c>
      <c r="AA41" s="680">
        <v>0</v>
      </c>
      <c r="AB41" s="680">
        <v>0</v>
      </c>
      <c r="AC41" s="680">
        <v>0</v>
      </c>
      <c r="AD41" s="680">
        <v>0</v>
      </c>
      <c r="AE41" s="680">
        <v>0</v>
      </c>
      <c r="AF41" s="680">
        <v>0</v>
      </c>
      <c r="AG41" s="680">
        <v>0</v>
      </c>
      <c r="AH41" s="680">
        <v>0</v>
      </c>
      <c r="AI41" s="680">
        <v>0</v>
      </c>
      <c r="AJ41" s="680">
        <v>0</v>
      </c>
      <c r="AK41" s="680">
        <v>0</v>
      </c>
      <c r="AL41" s="680">
        <v>0</v>
      </c>
      <c r="AM41" s="680">
        <v>0</v>
      </c>
      <c r="AN41" s="680">
        <v>0</v>
      </c>
      <c r="AO41" s="681">
        <v>0</v>
      </c>
      <c r="AP41" s="619"/>
      <c r="AQ41" s="679">
        <v>0</v>
      </c>
      <c r="AR41" s="680">
        <v>123968.39219651751</v>
      </c>
      <c r="AS41" s="680">
        <v>123968.39219651754</v>
      </c>
      <c r="AT41" s="680">
        <v>123968.39219651754</v>
      </c>
      <c r="AU41" s="680">
        <v>93169.133517483977</v>
      </c>
      <c r="AV41" s="680">
        <v>93169.133517483977</v>
      </c>
      <c r="AW41" s="680">
        <v>16691.179508701152</v>
      </c>
      <c r="AX41" s="680">
        <v>16691.179508701152</v>
      </c>
      <c r="AY41" s="680">
        <v>16548.931644745899</v>
      </c>
      <c r="AZ41" s="680">
        <v>16548.931644745899</v>
      </c>
      <c r="BA41" s="680">
        <v>16548.931644745899</v>
      </c>
      <c r="BB41" s="680">
        <v>14580.954159528335</v>
      </c>
      <c r="BC41" s="680">
        <v>14580.954159528335</v>
      </c>
      <c r="BD41" s="680">
        <v>0</v>
      </c>
      <c r="BE41" s="680">
        <v>0</v>
      </c>
      <c r="BF41" s="680">
        <v>0</v>
      </c>
      <c r="BG41" s="680">
        <v>0</v>
      </c>
      <c r="BH41" s="680">
        <v>0</v>
      </c>
      <c r="BI41" s="680">
        <v>0</v>
      </c>
      <c r="BJ41" s="680">
        <v>0</v>
      </c>
      <c r="BK41" s="680">
        <v>0</v>
      </c>
      <c r="BL41" s="680">
        <v>0</v>
      </c>
      <c r="BM41" s="680">
        <v>0</v>
      </c>
      <c r="BN41" s="680">
        <v>0</v>
      </c>
      <c r="BO41" s="680">
        <v>0</v>
      </c>
      <c r="BP41" s="680">
        <v>0</v>
      </c>
      <c r="BQ41" s="680">
        <v>0</v>
      </c>
      <c r="BR41" s="680">
        <v>0</v>
      </c>
      <c r="BS41" s="680">
        <v>0</v>
      </c>
      <c r="BT41" s="681">
        <v>0</v>
      </c>
      <c r="BU41" s="16"/>
    </row>
    <row r="42" spans="2:73" s="17" customFormat="1" ht="15.75">
      <c r="B42" s="675" t="s">
        <v>1033</v>
      </c>
      <c r="C42" s="675" t="s">
        <v>1038</v>
      </c>
      <c r="D42" s="675" t="s">
        <v>22</v>
      </c>
      <c r="E42" s="675" t="s">
        <v>1035</v>
      </c>
      <c r="F42" s="675" t="s">
        <v>1044</v>
      </c>
      <c r="G42" s="675" t="s">
        <v>1036</v>
      </c>
      <c r="H42" s="675">
        <v>2012</v>
      </c>
      <c r="I42" s="630" t="s">
        <v>564</v>
      </c>
      <c r="J42" s="630" t="s">
        <v>581</v>
      </c>
      <c r="K42" s="619"/>
      <c r="L42" s="679">
        <v>0</v>
      </c>
      <c r="M42" s="680">
        <v>129.27555456060517</v>
      </c>
      <c r="N42" s="680">
        <v>129.27555456060517</v>
      </c>
      <c r="O42" s="680">
        <v>129.27555456060517</v>
      </c>
      <c r="P42" s="680">
        <v>129.27555456060517</v>
      </c>
      <c r="Q42" s="680">
        <v>129.27555456060517</v>
      </c>
      <c r="R42" s="680">
        <v>118.18944956934764</v>
      </c>
      <c r="S42" s="680">
        <v>118.1298237927617</v>
      </c>
      <c r="T42" s="680">
        <v>118.1298237927617</v>
      </c>
      <c r="U42" s="680">
        <v>116.84919800718873</v>
      </c>
      <c r="V42" s="680">
        <v>116.04515169969298</v>
      </c>
      <c r="W42" s="680">
        <v>115.86659000416414</v>
      </c>
      <c r="X42" s="680">
        <v>115.86659000416414</v>
      </c>
      <c r="Y42" s="680">
        <v>20.902803794832248</v>
      </c>
      <c r="Z42" s="680">
        <v>20.902803794832248</v>
      </c>
      <c r="AA42" s="680">
        <v>20.902803794832248</v>
      </c>
      <c r="AB42" s="680">
        <v>0</v>
      </c>
      <c r="AC42" s="680">
        <v>0</v>
      </c>
      <c r="AD42" s="680">
        <v>0</v>
      </c>
      <c r="AE42" s="680">
        <v>0</v>
      </c>
      <c r="AF42" s="680">
        <v>0</v>
      </c>
      <c r="AG42" s="680">
        <v>0</v>
      </c>
      <c r="AH42" s="680">
        <v>0</v>
      </c>
      <c r="AI42" s="680">
        <v>0</v>
      </c>
      <c r="AJ42" s="680">
        <v>0</v>
      </c>
      <c r="AK42" s="680">
        <v>0</v>
      </c>
      <c r="AL42" s="680">
        <v>0</v>
      </c>
      <c r="AM42" s="680">
        <v>0</v>
      </c>
      <c r="AN42" s="680">
        <v>0</v>
      </c>
      <c r="AO42" s="681">
        <v>0</v>
      </c>
      <c r="AP42" s="619"/>
      <c r="AQ42" s="679">
        <v>0</v>
      </c>
      <c r="AR42" s="680">
        <v>633895.82072705775</v>
      </c>
      <c r="AS42" s="680">
        <v>633895.82072705775</v>
      </c>
      <c r="AT42" s="680">
        <v>633895.82072705775</v>
      </c>
      <c r="AU42" s="680">
        <v>633895.82072705775</v>
      </c>
      <c r="AV42" s="680">
        <v>633895.82072705775</v>
      </c>
      <c r="AW42" s="680">
        <v>597224.88668735768</v>
      </c>
      <c r="AX42" s="680">
        <v>597032.61114852596</v>
      </c>
      <c r="AY42" s="680">
        <v>597032.61114852596</v>
      </c>
      <c r="AZ42" s="680">
        <v>592515.86589625408</v>
      </c>
      <c r="BA42" s="680">
        <v>589923.05376245151</v>
      </c>
      <c r="BB42" s="680">
        <v>588193.10097435024</v>
      </c>
      <c r="BC42" s="680">
        <v>588193.10097435024</v>
      </c>
      <c r="BD42" s="680">
        <v>24231.527114420482</v>
      </c>
      <c r="BE42" s="680">
        <v>24231.527114420482</v>
      </c>
      <c r="BF42" s="680">
        <v>24231.527114420482</v>
      </c>
      <c r="BG42" s="680">
        <v>0</v>
      </c>
      <c r="BH42" s="680">
        <v>0</v>
      </c>
      <c r="BI42" s="680">
        <v>0</v>
      </c>
      <c r="BJ42" s="680">
        <v>0</v>
      </c>
      <c r="BK42" s="680">
        <v>0</v>
      </c>
      <c r="BL42" s="680">
        <v>0</v>
      </c>
      <c r="BM42" s="680">
        <v>0</v>
      </c>
      <c r="BN42" s="680">
        <v>0</v>
      </c>
      <c r="BO42" s="680">
        <v>0</v>
      </c>
      <c r="BP42" s="680">
        <v>0</v>
      </c>
      <c r="BQ42" s="680">
        <v>0</v>
      </c>
      <c r="BR42" s="680">
        <v>0</v>
      </c>
      <c r="BS42" s="680">
        <v>0</v>
      </c>
      <c r="BT42" s="681">
        <v>0</v>
      </c>
      <c r="BU42" s="16"/>
    </row>
    <row r="43" spans="2:73" s="17" customFormat="1" ht="15.75">
      <c r="B43" s="675" t="s">
        <v>1033</v>
      </c>
      <c r="C43" s="675" t="s">
        <v>1038</v>
      </c>
      <c r="D43" s="675" t="s">
        <v>20</v>
      </c>
      <c r="E43" s="675" t="s">
        <v>1035</v>
      </c>
      <c r="F43" s="675" t="s">
        <v>1044</v>
      </c>
      <c r="G43" s="675" t="s">
        <v>1036</v>
      </c>
      <c r="H43" s="675">
        <v>2012</v>
      </c>
      <c r="I43" s="630" t="s">
        <v>564</v>
      </c>
      <c r="J43" s="630" t="s">
        <v>581</v>
      </c>
      <c r="K43" s="619"/>
      <c r="L43" s="679">
        <v>0</v>
      </c>
      <c r="M43" s="680">
        <v>10.354349259129565</v>
      </c>
      <c r="N43" s="680">
        <v>10.354349259129565</v>
      </c>
      <c r="O43" s="680">
        <v>10.354349259129565</v>
      </c>
      <c r="P43" s="680">
        <v>10.354349259129565</v>
      </c>
      <c r="Q43" s="680">
        <v>0</v>
      </c>
      <c r="R43" s="680">
        <v>0</v>
      </c>
      <c r="S43" s="680">
        <v>0</v>
      </c>
      <c r="T43" s="680">
        <v>0</v>
      </c>
      <c r="U43" s="680">
        <v>0</v>
      </c>
      <c r="V43" s="680">
        <v>0</v>
      </c>
      <c r="W43" s="680">
        <v>0</v>
      </c>
      <c r="X43" s="680">
        <v>0</v>
      </c>
      <c r="Y43" s="680">
        <v>0</v>
      </c>
      <c r="Z43" s="680">
        <v>0</v>
      </c>
      <c r="AA43" s="680">
        <v>0</v>
      </c>
      <c r="AB43" s="680">
        <v>0</v>
      </c>
      <c r="AC43" s="680">
        <v>0</v>
      </c>
      <c r="AD43" s="680">
        <v>0</v>
      </c>
      <c r="AE43" s="680">
        <v>0</v>
      </c>
      <c r="AF43" s="680">
        <v>0</v>
      </c>
      <c r="AG43" s="680">
        <v>0</v>
      </c>
      <c r="AH43" s="680">
        <v>0</v>
      </c>
      <c r="AI43" s="680">
        <v>0</v>
      </c>
      <c r="AJ43" s="680">
        <v>0</v>
      </c>
      <c r="AK43" s="680">
        <v>0</v>
      </c>
      <c r="AL43" s="680">
        <v>0</v>
      </c>
      <c r="AM43" s="680">
        <v>0</v>
      </c>
      <c r="AN43" s="680">
        <v>0</v>
      </c>
      <c r="AO43" s="681">
        <v>0</v>
      </c>
      <c r="AP43" s="619"/>
      <c r="AQ43" s="679">
        <v>0</v>
      </c>
      <c r="AR43" s="680">
        <v>50352.508925126152</v>
      </c>
      <c r="AS43" s="680">
        <v>50352.508925126152</v>
      </c>
      <c r="AT43" s="680">
        <v>50352.508925126152</v>
      </c>
      <c r="AU43" s="680">
        <v>50352.508925126152</v>
      </c>
      <c r="AV43" s="680">
        <v>0</v>
      </c>
      <c r="AW43" s="680">
        <v>0</v>
      </c>
      <c r="AX43" s="680">
        <v>0</v>
      </c>
      <c r="AY43" s="680">
        <v>0</v>
      </c>
      <c r="AZ43" s="680">
        <v>0</v>
      </c>
      <c r="BA43" s="680">
        <v>0</v>
      </c>
      <c r="BB43" s="680">
        <v>0</v>
      </c>
      <c r="BC43" s="680">
        <v>0</v>
      </c>
      <c r="BD43" s="680">
        <v>0</v>
      </c>
      <c r="BE43" s="680">
        <v>0</v>
      </c>
      <c r="BF43" s="680">
        <v>0</v>
      </c>
      <c r="BG43" s="680">
        <v>0</v>
      </c>
      <c r="BH43" s="680">
        <v>0</v>
      </c>
      <c r="BI43" s="680">
        <v>0</v>
      </c>
      <c r="BJ43" s="680">
        <v>0</v>
      </c>
      <c r="BK43" s="680">
        <v>0</v>
      </c>
      <c r="BL43" s="680">
        <v>0</v>
      </c>
      <c r="BM43" s="680">
        <v>0</v>
      </c>
      <c r="BN43" s="680">
        <v>0</v>
      </c>
      <c r="BO43" s="680">
        <v>0</v>
      </c>
      <c r="BP43" s="680">
        <v>0</v>
      </c>
      <c r="BQ43" s="680">
        <v>0</v>
      </c>
      <c r="BR43" s="680">
        <v>0</v>
      </c>
      <c r="BS43" s="680">
        <v>0</v>
      </c>
      <c r="BT43" s="681">
        <v>0</v>
      </c>
      <c r="BU43" s="16"/>
    </row>
    <row r="44" spans="2:73" s="17" customFormat="1" ht="15.75">
      <c r="B44" s="675" t="s">
        <v>1033</v>
      </c>
      <c r="C44" s="675" t="s">
        <v>1034</v>
      </c>
      <c r="D44" s="675" t="s">
        <v>2</v>
      </c>
      <c r="E44" s="675" t="s">
        <v>1035</v>
      </c>
      <c r="F44" s="675" t="s">
        <v>29</v>
      </c>
      <c r="G44" s="675" t="s">
        <v>1036</v>
      </c>
      <c r="H44" s="675">
        <v>2012</v>
      </c>
      <c r="I44" s="630" t="s">
        <v>564</v>
      </c>
      <c r="J44" s="630" t="s">
        <v>581</v>
      </c>
      <c r="K44" s="619"/>
      <c r="L44" s="679">
        <v>0</v>
      </c>
      <c r="M44" s="680">
        <v>4.879578468245561</v>
      </c>
      <c r="N44" s="680">
        <v>4.879578468245561</v>
      </c>
      <c r="O44" s="680">
        <v>4.879578468245561</v>
      </c>
      <c r="P44" s="680">
        <v>4.8747331327526116</v>
      </c>
      <c r="Q44" s="680">
        <v>0</v>
      </c>
      <c r="R44" s="680">
        <v>0</v>
      </c>
      <c r="S44" s="680">
        <v>0</v>
      </c>
      <c r="T44" s="680">
        <v>0</v>
      </c>
      <c r="U44" s="680">
        <v>0</v>
      </c>
      <c r="V44" s="680">
        <v>0</v>
      </c>
      <c r="W44" s="680">
        <v>0</v>
      </c>
      <c r="X44" s="680">
        <v>0</v>
      </c>
      <c r="Y44" s="680">
        <v>0</v>
      </c>
      <c r="Z44" s="680">
        <v>0</v>
      </c>
      <c r="AA44" s="680">
        <v>0</v>
      </c>
      <c r="AB44" s="680">
        <v>0</v>
      </c>
      <c r="AC44" s="680">
        <v>0</v>
      </c>
      <c r="AD44" s="680">
        <v>0</v>
      </c>
      <c r="AE44" s="680">
        <v>0</v>
      </c>
      <c r="AF44" s="680">
        <v>0</v>
      </c>
      <c r="AG44" s="680">
        <v>0</v>
      </c>
      <c r="AH44" s="680">
        <v>0</v>
      </c>
      <c r="AI44" s="680">
        <v>0</v>
      </c>
      <c r="AJ44" s="680">
        <v>0</v>
      </c>
      <c r="AK44" s="680">
        <v>0</v>
      </c>
      <c r="AL44" s="680">
        <v>0</v>
      </c>
      <c r="AM44" s="680">
        <v>0</v>
      </c>
      <c r="AN44" s="680">
        <v>0</v>
      </c>
      <c r="AO44" s="681">
        <v>0</v>
      </c>
      <c r="AP44" s="619"/>
      <c r="AQ44" s="679">
        <v>0</v>
      </c>
      <c r="AR44" s="680">
        <v>8696.2832739460046</v>
      </c>
      <c r="AS44" s="680">
        <v>8696.2832739460046</v>
      </c>
      <c r="AT44" s="680">
        <v>8696.2832739460046</v>
      </c>
      <c r="AU44" s="680">
        <v>8691.9503112635011</v>
      </c>
      <c r="AV44" s="680">
        <v>0</v>
      </c>
      <c r="AW44" s="680">
        <v>0</v>
      </c>
      <c r="AX44" s="680">
        <v>0</v>
      </c>
      <c r="AY44" s="680">
        <v>0</v>
      </c>
      <c r="AZ44" s="680">
        <v>0</v>
      </c>
      <c r="BA44" s="680">
        <v>0</v>
      </c>
      <c r="BB44" s="680">
        <v>0</v>
      </c>
      <c r="BC44" s="680">
        <v>0</v>
      </c>
      <c r="BD44" s="680">
        <v>0</v>
      </c>
      <c r="BE44" s="680">
        <v>0</v>
      </c>
      <c r="BF44" s="680">
        <v>0</v>
      </c>
      <c r="BG44" s="680">
        <v>0</v>
      </c>
      <c r="BH44" s="680">
        <v>0</v>
      </c>
      <c r="BI44" s="680">
        <v>0</v>
      </c>
      <c r="BJ44" s="680">
        <v>0</v>
      </c>
      <c r="BK44" s="680">
        <v>0</v>
      </c>
      <c r="BL44" s="680">
        <v>0</v>
      </c>
      <c r="BM44" s="680">
        <v>0</v>
      </c>
      <c r="BN44" s="680">
        <v>0</v>
      </c>
      <c r="BO44" s="680">
        <v>0</v>
      </c>
      <c r="BP44" s="680">
        <v>0</v>
      </c>
      <c r="BQ44" s="680">
        <v>0</v>
      </c>
      <c r="BR44" s="680">
        <v>0</v>
      </c>
      <c r="BS44" s="680">
        <v>0</v>
      </c>
      <c r="BT44" s="681">
        <v>0</v>
      </c>
      <c r="BU44" s="16"/>
    </row>
    <row r="45" spans="2:73" s="17" customFormat="1" ht="15.75">
      <c r="B45" s="675" t="s">
        <v>1033</v>
      </c>
      <c r="C45" s="675" t="s">
        <v>1034</v>
      </c>
      <c r="D45" s="675" t="s">
        <v>1</v>
      </c>
      <c r="E45" s="675" t="s">
        <v>1035</v>
      </c>
      <c r="F45" s="675" t="s">
        <v>29</v>
      </c>
      <c r="G45" s="675" t="s">
        <v>1036</v>
      </c>
      <c r="H45" s="675">
        <v>2012</v>
      </c>
      <c r="I45" s="630" t="s">
        <v>564</v>
      </c>
      <c r="J45" s="630" t="s">
        <v>581</v>
      </c>
      <c r="K45" s="619"/>
      <c r="L45" s="679">
        <v>0</v>
      </c>
      <c r="M45" s="680">
        <v>5.7295774927000052</v>
      </c>
      <c r="N45" s="680">
        <v>5.7295774927000052</v>
      </c>
      <c r="O45" s="680">
        <v>5.7295774927000052</v>
      </c>
      <c r="P45" s="680">
        <v>5.385765756337638</v>
      </c>
      <c r="Q45" s="680">
        <v>2.8147495574607895</v>
      </c>
      <c r="R45" s="680">
        <v>0</v>
      </c>
      <c r="S45" s="680">
        <v>0</v>
      </c>
      <c r="T45" s="680">
        <v>0</v>
      </c>
      <c r="U45" s="680">
        <v>0</v>
      </c>
      <c r="V45" s="680">
        <v>0</v>
      </c>
      <c r="W45" s="680">
        <v>0</v>
      </c>
      <c r="X45" s="680">
        <v>0</v>
      </c>
      <c r="Y45" s="680">
        <v>0</v>
      </c>
      <c r="Z45" s="680">
        <v>0</v>
      </c>
      <c r="AA45" s="680">
        <v>0</v>
      </c>
      <c r="AB45" s="680">
        <v>0</v>
      </c>
      <c r="AC45" s="680">
        <v>0</v>
      </c>
      <c r="AD45" s="680">
        <v>0</v>
      </c>
      <c r="AE45" s="680">
        <v>0</v>
      </c>
      <c r="AF45" s="680">
        <v>0</v>
      </c>
      <c r="AG45" s="680">
        <v>0</v>
      </c>
      <c r="AH45" s="680">
        <v>0</v>
      </c>
      <c r="AI45" s="680">
        <v>0</v>
      </c>
      <c r="AJ45" s="680">
        <v>0</v>
      </c>
      <c r="AK45" s="680">
        <v>0</v>
      </c>
      <c r="AL45" s="680">
        <v>0</v>
      </c>
      <c r="AM45" s="680">
        <v>0</v>
      </c>
      <c r="AN45" s="680">
        <v>0</v>
      </c>
      <c r="AO45" s="681">
        <v>0</v>
      </c>
      <c r="AP45" s="619"/>
      <c r="AQ45" s="679">
        <v>0</v>
      </c>
      <c r="AR45" s="680">
        <v>37883.032441619216</v>
      </c>
      <c r="AS45" s="680">
        <v>37883.032441619216</v>
      </c>
      <c r="AT45" s="680">
        <v>37883.032441619216</v>
      </c>
      <c r="AU45" s="680">
        <v>37575.577276619209</v>
      </c>
      <c r="AV45" s="680">
        <v>21408.240645692586</v>
      </c>
      <c r="AW45" s="680">
        <v>0</v>
      </c>
      <c r="AX45" s="680">
        <v>0</v>
      </c>
      <c r="AY45" s="680">
        <v>0</v>
      </c>
      <c r="AZ45" s="680">
        <v>0</v>
      </c>
      <c r="BA45" s="680">
        <v>0</v>
      </c>
      <c r="BB45" s="680">
        <v>0</v>
      </c>
      <c r="BC45" s="680">
        <v>0</v>
      </c>
      <c r="BD45" s="680">
        <v>0</v>
      </c>
      <c r="BE45" s="680">
        <v>0</v>
      </c>
      <c r="BF45" s="680">
        <v>0</v>
      </c>
      <c r="BG45" s="680">
        <v>0</v>
      </c>
      <c r="BH45" s="680">
        <v>0</v>
      </c>
      <c r="BI45" s="680">
        <v>0</v>
      </c>
      <c r="BJ45" s="680">
        <v>0</v>
      </c>
      <c r="BK45" s="680">
        <v>0</v>
      </c>
      <c r="BL45" s="680">
        <v>0</v>
      </c>
      <c r="BM45" s="680">
        <v>0</v>
      </c>
      <c r="BN45" s="680">
        <v>0</v>
      </c>
      <c r="BO45" s="680">
        <v>0</v>
      </c>
      <c r="BP45" s="680">
        <v>0</v>
      </c>
      <c r="BQ45" s="680">
        <v>0</v>
      </c>
      <c r="BR45" s="680">
        <v>0</v>
      </c>
      <c r="BS45" s="680">
        <v>0</v>
      </c>
      <c r="BT45" s="681">
        <v>0</v>
      </c>
      <c r="BU45" s="16"/>
    </row>
    <row r="46" spans="2:73" s="17" customFormat="1" ht="15.75">
      <c r="B46" s="675" t="s">
        <v>1033</v>
      </c>
      <c r="C46" s="675" t="s">
        <v>1034</v>
      </c>
      <c r="D46" s="675" t="s">
        <v>5</v>
      </c>
      <c r="E46" s="675" t="s">
        <v>1035</v>
      </c>
      <c r="F46" s="675" t="s">
        <v>29</v>
      </c>
      <c r="G46" s="675" t="s">
        <v>1036</v>
      </c>
      <c r="H46" s="675">
        <v>2012</v>
      </c>
      <c r="I46" s="630" t="s">
        <v>564</v>
      </c>
      <c r="J46" s="630" t="s">
        <v>581</v>
      </c>
      <c r="K46" s="619"/>
      <c r="L46" s="679">
        <v>0</v>
      </c>
      <c r="M46" s="680">
        <v>3.3731698983251817</v>
      </c>
      <c r="N46" s="680">
        <v>3.3731698983251817</v>
      </c>
      <c r="O46" s="680">
        <v>3.3731698983251817</v>
      </c>
      <c r="P46" s="680">
        <v>3.3731698983251817</v>
      </c>
      <c r="Q46" s="680">
        <v>3.0875275491056162</v>
      </c>
      <c r="R46" s="680">
        <v>2.6127759006747193</v>
      </c>
      <c r="S46" s="680">
        <v>1.956010010849162</v>
      </c>
      <c r="T46" s="680">
        <v>1.9487881540640211</v>
      </c>
      <c r="U46" s="680">
        <v>1.9487881540640211</v>
      </c>
      <c r="V46" s="680">
        <v>1.2567949749879075</v>
      </c>
      <c r="W46" s="680">
        <v>0.49170747073895504</v>
      </c>
      <c r="X46" s="680">
        <v>0.49166429792444188</v>
      </c>
      <c r="Y46" s="680">
        <v>0.49166429792444188</v>
      </c>
      <c r="Z46" s="680">
        <v>0.48322697540971615</v>
      </c>
      <c r="AA46" s="680">
        <v>0.48322697540971615</v>
      </c>
      <c r="AB46" s="680">
        <v>0.47122088957449965</v>
      </c>
      <c r="AC46" s="680">
        <v>0.13221549236645699</v>
      </c>
      <c r="AD46" s="680">
        <v>0.13221549236645699</v>
      </c>
      <c r="AE46" s="680">
        <v>0.13221549236645699</v>
      </c>
      <c r="AF46" s="680">
        <v>0.13221549236645699</v>
      </c>
      <c r="AG46" s="680">
        <v>0</v>
      </c>
      <c r="AH46" s="680">
        <v>0</v>
      </c>
      <c r="AI46" s="680">
        <v>0</v>
      </c>
      <c r="AJ46" s="680">
        <v>0</v>
      </c>
      <c r="AK46" s="680">
        <v>0</v>
      </c>
      <c r="AL46" s="680">
        <v>0</v>
      </c>
      <c r="AM46" s="680">
        <v>0</v>
      </c>
      <c r="AN46" s="680">
        <v>0</v>
      </c>
      <c r="AO46" s="681">
        <v>0</v>
      </c>
      <c r="AP46" s="619"/>
      <c r="AQ46" s="679">
        <v>0</v>
      </c>
      <c r="AR46" s="680">
        <v>61040.643446799695</v>
      </c>
      <c r="AS46" s="680">
        <v>61040.643446799695</v>
      </c>
      <c r="AT46" s="680">
        <v>61040.643446799695</v>
      </c>
      <c r="AU46" s="680">
        <v>61040.643446799695</v>
      </c>
      <c r="AV46" s="680">
        <v>54871.65532435276</v>
      </c>
      <c r="AW46" s="680">
        <v>44618.493325495721</v>
      </c>
      <c r="AX46" s="680">
        <v>30434.388676335999</v>
      </c>
      <c r="AY46" s="680">
        <v>30371.125210898164</v>
      </c>
      <c r="AZ46" s="680">
        <v>30371.125210898164</v>
      </c>
      <c r="BA46" s="680">
        <v>15426.220457809699</v>
      </c>
      <c r="BB46" s="680">
        <v>11448.267696294022</v>
      </c>
      <c r="BC46" s="680">
        <v>11092.474316549878</v>
      </c>
      <c r="BD46" s="680">
        <v>11092.474316549878</v>
      </c>
      <c r="BE46" s="680">
        <v>10318.054470336316</v>
      </c>
      <c r="BF46" s="680">
        <v>10318.054470336316</v>
      </c>
      <c r="BG46" s="680">
        <v>10176.908566871742</v>
      </c>
      <c r="BH46" s="680">
        <v>2855.4442443168305</v>
      </c>
      <c r="BI46" s="680">
        <v>2855.4442443168305</v>
      </c>
      <c r="BJ46" s="680">
        <v>2855.4442443168305</v>
      </c>
      <c r="BK46" s="680">
        <v>2855.4442443168305</v>
      </c>
      <c r="BL46" s="680">
        <v>0</v>
      </c>
      <c r="BM46" s="680">
        <v>0</v>
      </c>
      <c r="BN46" s="680">
        <v>0</v>
      </c>
      <c r="BO46" s="680">
        <v>0</v>
      </c>
      <c r="BP46" s="680">
        <v>0</v>
      </c>
      <c r="BQ46" s="680">
        <v>0</v>
      </c>
      <c r="BR46" s="680">
        <v>0</v>
      </c>
      <c r="BS46" s="680">
        <v>0</v>
      </c>
      <c r="BT46" s="681">
        <v>0</v>
      </c>
      <c r="BU46" s="16"/>
    </row>
    <row r="47" spans="2:73" s="17" customFormat="1" ht="15.75">
      <c r="B47" s="675" t="s">
        <v>1033</v>
      </c>
      <c r="C47" s="675" t="s">
        <v>1034</v>
      </c>
      <c r="D47" s="675" t="s">
        <v>4</v>
      </c>
      <c r="E47" s="675" t="s">
        <v>1035</v>
      </c>
      <c r="F47" s="675" t="s">
        <v>29</v>
      </c>
      <c r="G47" s="675" t="s">
        <v>1036</v>
      </c>
      <c r="H47" s="675">
        <v>2012</v>
      </c>
      <c r="I47" s="630" t="s">
        <v>564</v>
      </c>
      <c r="J47" s="630" t="s">
        <v>581</v>
      </c>
      <c r="K47" s="619"/>
      <c r="L47" s="679">
        <v>0</v>
      </c>
      <c r="M47" s="680">
        <v>0.52516187932928149</v>
      </c>
      <c r="N47" s="680">
        <v>0.52516187932928149</v>
      </c>
      <c r="O47" s="680">
        <v>0.52516187932928149</v>
      </c>
      <c r="P47" s="680">
        <v>0.52516187932928149</v>
      </c>
      <c r="Q47" s="680">
        <v>0.52294505779865275</v>
      </c>
      <c r="R47" s="680">
        <v>0.52294505779865275</v>
      </c>
      <c r="S47" s="680">
        <v>0.44604505766328528</v>
      </c>
      <c r="T47" s="680">
        <v>0.44511381823572754</v>
      </c>
      <c r="U47" s="680">
        <v>0.44511381823572754</v>
      </c>
      <c r="V47" s="680">
        <v>0.44511381823572754</v>
      </c>
      <c r="W47" s="680">
        <v>8.1877299921749337E-3</v>
      </c>
      <c r="X47" s="680">
        <v>8.1820912225303872E-3</v>
      </c>
      <c r="Y47" s="680">
        <v>8.1820912225303872E-3</v>
      </c>
      <c r="Z47" s="680">
        <v>7.8874614369840133E-3</v>
      </c>
      <c r="AA47" s="680">
        <v>7.8874614369840133E-3</v>
      </c>
      <c r="AB47" s="680">
        <v>7.3675128378210952E-3</v>
      </c>
      <c r="AC47" s="680">
        <v>0</v>
      </c>
      <c r="AD47" s="680">
        <v>0</v>
      </c>
      <c r="AE47" s="680">
        <v>0</v>
      </c>
      <c r="AF47" s="680">
        <v>0</v>
      </c>
      <c r="AG47" s="680">
        <v>0</v>
      </c>
      <c r="AH47" s="680">
        <v>0</v>
      </c>
      <c r="AI47" s="680">
        <v>0</v>
      </c>
      <c r="AJ47" s="680">
        <v>0</v>
      </c>
      <c r="AK47" s="680">
        <v>0</v>
      </c>
      <c r="AL47" s="680">
        <v>0</v>
      </c>
      <c r="AM47" s="680">
        <v>0</v>
      </c>
      <c r="AN47" s="680">
        <v>0</v>
      </c>
      <c r="AO47" s="681">
        <v>0</v>
      </c>
      <c r="AP47" s="619"/>
      <c r="AQ47" s="679">
        <v>0</v>
      </c>
      <c r="AR47" s="680">
        <v>3186.7739096980999</v>
      </c>
      <c r="AS47" s="680">
        <v>3186.7739096980999</v>
      </c>
      <c r="AT47" s="680">
        <v>3186.7739096980999</v>
      </c>
      <c r="AU47" s="680">
        <v>3186.7739096980999</v>
      </c>
      <c r="AV47" s="680">
        <v>3138.8974455484476</v>
      </c>
      <c r="AW47" s="680">
        <v>3138.8974455484476</v>
      </c>
      <c r="AX47" s="680">
        <v>1478.0961366830195</v>
      </c>
      <c r="AY47" s="680">
        <v>1469.9384792976141</v>
      </c>
      <c r="AZ47" s="680">
        <v>1469.9384792976141</v>
      </c>
      <c r="BA47" s="680">
        <v>1469.9384792976141</v>
      </c>
      <c r="BB47" s="680">
        <v>238.74054098727501</v>
      </c>
      <c r="BC47" s="680">
        <v>192.27062856538376</v>
      </c>
      <c r="BD47" s="680">
        <v>192.27062856538376</v>
      </c>
      <c r="BE47" s="680">
        <v>165.22802674300067</v>
      </c>
      <c r="BF47" s="680">
        <v>165.22802674300067</v>
      </c>
      <c r="BG47" s="680">
        <v>159.11540887642462</v>
      </c>
      <c r="BH47" s="680">
        <v>0</v>
      </c>
      <c r="BI47" s="680">
        <v>0</v>
      </c>
      <c r="BJ47" s="680">
        <v>0</v>
      </c>
      <c r="BK47" s="680">
        <v>0</v>
      </c>
      <c r="BL47" s="680">
        <v>0</v>
      </c>
      <c r="BM47" s="680">
        <v>0</v>
      </c>
      <c r="BN47" s="680">
        <v>0</v>
      </c>
      <c r="BO47" s="680">
        <v>0</v>
      </c>
      <c r="BP47" s="680">
        <v>0</v>
      </c>
      <c r="BQ47" s="680">
        <v>0</v>
      </c>
      <c r="BR47" s="680">
        <v>0</v>
      </c>
      <c r="BS47" s="680">
        <v>0</v>
      </c>
      <c r="BT47" s="681">
        <v>0</v>
      </c>
      <c r="BU47" s="16"/>
    </row>
    <row r="48" spans="2:73" s="17" customFormat="1" ht="15.75">
      <c r="B48" s="675" t="s">
        <v>1033</v>
      </c>
      <c r="C48" s="675" t="s">
        <v>1034</v>
      </c>
      <c r="D48" s="675" t="s">
        <v>3</v>
      </c>
      <c r="E48" s="675" t="s">
        <v>1035</v>
      </c>
      <c r="F48" s="675" t="s">
        <v>29</v>
      </c>
      <c r="G48" s="675" t="s">
        <v>1036</v>
      </c>
      <c r="H48" s="675">
        <v>2012</v>
      </c>
      <c r="I48" s="630" t="s">
        <v>564</v>
      </c>
      <c r="J48" s="630" t="s">
        <v>581</v>
      </c>
      <c r="K48" s="619"/>
      <c r="L48" s="679">
        <v>0</v>
      </c>
      <c r="M48" s="680">
        <v>47.814467127247454</v>
      </c>
      <c r="N48" s="680">
        <v>47.814467127247454</v>
      </c>
      <c r="O48" s="680">
        <v>47.814467127247454</v>
      </c>
      <c r="P48" s="680">
        <v>47.814467127247454</v>
      </c>
      <c r="Q48" s="680">
        <v>47.814467127247454</v>
      </c>
      <c r="R48" s="680">
        <v>47.814467127247454</v>
      </c>
      <c r="S48" s="680">
        <v>47.814467127247454</v>
      </c>
      <c r="T48" s="680">
        <v>47.814467127247454</v>
      </c>
      <c r="U48" s="680">
        <v>47.814467127247454</v>
      </c>
      <c r="V48" s="680">
        <v>47.814467127247454</v>
      </c>
      <c r="W48" s="680">
        <v>47.814467127247454</v>
      </c>
      <c r="X48" s="680">
        <v>47.814467127247454</v>
      </c>
      <c r="Y48" s="680">
        <v>47.814467127247454</v>
      </c>
      <c r="Z48" s="680">
        <v>47.814467127247454</v>
      </c>
      <c r="AA48" s="680">
        <v>47.814467127247454</v>
      </c>
      <c r="AB48" s="680">
        <v>47.814467127247454</v>
      </c>
      <c r="AC48" s="680">
        <v>47.814467127247454</v>
      </c>
      <c r="AD48" s="680">
        <v>47.814467127247454</v>
      </c>
      <c r="AE48" s="680">
        <v>35.782375197827399</v>
      </c>
      <c r="AF48" s="680">
        <v>0</v>
      </c>
      <c r="AG48" s="680">
        <v>0</v>
      </c>
      <c r="AH48" s="680">
        <v>0</v>
      </c>
      <c r="AI48" s="680">
        <v>0</v>
      </c>
      <c r="AJ48" s="680">
        <v>0</v>
      </c>
      <c r="AK48" s="680">
        <v>0</v>
      </c>
      <c r="AL48" s="680">
        <v>0</v>
      </c>
      <c r="AM48" s="680">
        <v>0</v>
      </c>
      <c r="AN48" s="680">
        <v>0</v>
      </c>
      <c r="AO48" s="681">
        <v>0</v>
      </c>
      <c r="AP48" s="619"/>
      <c r="AQ48" s="679">
        <v>0</v>
      </c>
      <c r="AR48" s="680">
        <v>79835.504029713469</v>
      </c>
      <c r="AS48" s="680">
        <v>79835.504029713469</v>
      </c>
      <c r="AT48" s="680">
        <v>79835.504029713469</v>
      </c>
      <c r="AU48" s="680">
        <v>79835.504029713469</v>
      </c>
      <c r="AV48" s="680">
        <v>79835.504029713469</v>
      </c>
      <c r="AW48" s="680">
        <v>79835.504029713469</v>
      </c>
      <c r="AX48" s="680">
        <v>79835.504029713469</v>
      </c>
      <c r="AY48" s="680">
        <v>79835.504029713469</v>
      </c>
      <c r="AZ48" s="680">
        <v>79835.504029713469</v>
      </c>
      <c r="BA48" s="680">
        <v>79835.504029713469</v>
      </c>
      <c r="BB48" s="680">
        <v>79835.504029713469</v>
      </c>
      <c r="BC48" s="680">
        <v>79835.504029713469</v>
      </c>
      <c r="BD48" s="680">
        <v>79835.504029713469</v>
      </c>
      <c r="BE48" s="680">
        <v>79835.504029713469</v>
      </c>
      <c r="BF48" s="680">
        <v>79835.504029713469</v>
      </c>
      <c r="BG48" s="680">
        <v>79835.504029713469</v>
      </c>
      <c r="BH48" s="680">
        <v>79835.504029713469</v>
      </c>
      <c r="BI48" s="680">
        <v>79835.504029713469</v>
      </c>
      <c r="BJ48" s="680">
        <v>69075.752636131248</v>
      </c>
      <c r="BK48" s="680">
        <v>0</v>
      </c>
      <c r="BL48" s="680">
        <v>0</v>
      </c>
      <c r="BM48" s="680">
        <v>0</v>
      </c>
      <c r="BN48" s="680">
        <v>0</v>
      </c>
      <c r="BO48" s="680">
        <v>0</v>
      </c>
      <c r="BP48" s="680">
        <v>0</v>
      </c>
      <c r="BQ48" s="680">
        <v>0</v>
      </c>
      <c r="BR48" s="680">
        <v>0</v>
      </c>
      <c r="BS48" s="680">
        <v>0</v>
      </c>
      <c r="BT48" s="681">
        <v>0</v>
      </c>
      <c r="BU48" s="16"/>
    </row>
    <row r="49" spans="2:73" s="17" customFormat="1" ht="15.75">
      <c r="B49" s="675" t="s">
        <v>1033</v>
      </c>
      <c r="C49" s="675" t="s">
        <v>1042</v>
      </c>
      <c r="D49" s="675" t="s">
        <v>9</v>
      </c>
      <c r="E49" s="675" t="s">
        <v>1035</v>
      </c>
      <c r="F49" s="675" t="s">
        <v>1042</v>
      </c>
      <c r="G49" s="675" t="s">
        <v>1037</v>
      </c>
      <c r="H49" s="675">
        <v>2012</v>
      </c>
      <c r="I49" s="630" t="s">
        <v>564</v>
      </c>
      <c r="J49" s="630" t="s">
        <v>581</v>
      </c>
      <c r="K49" s="619"/>
      <c r="L49" s="679">
        <v>0</v>
      </c>
      <c r="M49" s="680">
        <v>305.55381499999999</v>
      </c>
      <c r="N49" s="680">
        <v>0</v>
      </c>
      <c r="O49" s="680">
        <v>0</v>
      </c>
      <c r="P49" s="680">
        <v>0</v>
      </c>
      <c r="Q49" s="680">
        <v>0</v>
      </c>
      <c r="R49" s="680">
        <v>0</v>
      </c>
      <c r="S49" s="680">
        <v>0</v>
      </c>
      <c r="T49" s="680">
        <v>0</v>
      </c>
      <c r="U49" s="680">
        <v>0</v>
      </c>
      <c r="V49" s="680">
        <v>0</v>
      </c>
      <c r="W49" s="680">
        <v>0</v>
      </c>
      <c r="X49" s="680">
        <v>0</v>
      </c>
      <c r="Y49" s="680">
        <v>0</v>
      </c>
      <c r="Z49" s="680">
        <v>0</v>
      </c>
      <c r="AA49" s="680">
        <v>0</v>
      </c>
      <c r="AB49" s="680">
        <v>0</v>
      </c>
      <c r="AC49" s="680">
        <v>0</v>
      </c>
      <c r="AD49" s="680">
        <v>0</v>
      </c>
      <c r="AE49" s="680">
        <v>0</v>
      </c>
      <c r="AF49" s="680">
        <v>0</v>
      </c>
      <c r="AG49" s="680">
        <v>0</v>
      </c>
      <c r="AH49" s="680">
        <v>0</v>
      </c>
      <c r="AI49" s="680">
        <v>0</v>
      </c>
      <c r="AJ49" s="680">
        <v>0</v>
      </c>
      <c r="AK49" s="680">
        <v>0</v>
      </c>
      <c r="AL49" s="680">
        <v>0</v>
      </c>
      <c r="AM49" s="680">
        <v>0</v>
      </c>
      <c r="AN49" s="680">
        <v>0</v>
      </c>
      <c r="AO49" s="681">
        <v>0</v>
      </c>
      <c r="AP49" s="619"/>
      <c r="AQ49" s="679">
        <v>0</v>
      </c>
      <c r="AR49" s="680">
        <v>7363.7139999999999</v>
      </c>
      <c r="AS49" s="680">
        <v>0</v>
      </c>
      <c r="AT49" s="680">
        <v>0</v>
      </c>
      <c r="AU49" s="680">
        <v>0</v>
      </c>
      <c r="AV49" s="680">
        <v>0</v>
      </c>
      <c r="AW49" s="680">
        <v>0</v>
      </c>
      <c r="AX49" s="680">
        <v>0</v>
      </c>
      <c r="AY49" s="680">
        <v>0</v>
      </c>
      <c r="AZ49" s="680">
        <v>0</v>
      </c>
      <c r="BA49" s="680">
        <v>0</v>
      </c>
      <c r="BB49" s="680">
        <v>0</v>
      </c>
      <c r="BC49" s="680">
        <v>0</v>
      </c>
      <c r="BD49" s="680">
        <v>0</v>
      </c>
      <c r="BE49" s="680">
        <v>0</v>
      </c>
      <c r="BF49" s="680">
        <v>0</v>
      </c>
      <c r="BG49" s="680">
        <v>0</v>
      </c>
      <c r="BH49" s="680">
        <v>0</v>
      </c>
      <c r="BI49" s="680">
        <v>0</v>
      </c>
      <c r="BJ49" s="680">
        <v>0</v>
      </c>
      <c r="BK49" s="680">
        <v>0</v>
      </c>
      <c r="BL49" s="680">
        <v>0</v>
      </c>
      <c r="BM49" s="680">
        <v>0</v>
      </c>
      <c r="BN49" s="680">
        <v>0</v>
      </c>
      <c r="BO49" s="680">
        <v>0</v>
      </c>
      <c r="BP49" s="680">
        <v>0</v>
      </c>
      <c r="BQ49" s="680">
        <v>0</v>
      </c>
      <c r="BR49" s="680">
        <v>0</v>
      </c>
      <c r="BS49" s="680">
        <v>0</v>
      </c>
      <c r="BT49" s="681">
        <v>0</v>
      </c>
      <c r="BU49" s="16"/>
    </row>
    <row r="50" spans="2:73" s="17" customFormat="1" ht="15.75">
      <c r="B50" s="675" t="s">
        <v>1033</v>
      </c>
      <c r="C50" s="675" t="s">
        <v>1043</v>
      </c>
      <c r="D50" s="675" t="s">
        <v>17</v>
      </c>
      <c r="E50" s="675" t="s">
        <v>1035</v>
      </c>
      <c r="F50" s="675" t="s">
        <v>1044</v>
      </c>
      <c r="G50" s="675" t="s">
        <v>1036</v>
      </c>
      <c r="H50" s="675">
        <v>2012</v>
      </c>
      <c r="I50" s="630" t="s">
        <v>564</v>
      </c>
      <c r="J50" s="630" t="s">
        <v>581</v>
      </c>
      <c r="K50" s="619"/>
      <c r="L50" s="679">
        <v>0</v>
      </c>
      <c r="M50" s="680">
        <v>0.25754897302612006</v>
      </c>
      <c r="N50" s="680">
        <v>0.25754897302612006</v>
      </c>
      <c r="O50" s="680">
        <v>0.25754897302612006</v>
      </c>
      <c r="P50" s="680">
        <v>0.25754897302612006</v>
      </c>
      <c r="Q50" s="680">
        <v>0.25754897302612006</v>
      </c>
      <c r="R50" s="680">
        <v>0.25754897302612006</v>
      </c>
      <c r="S50" s="680">
        <v>0.25754897302612006</v>
      </c>
      <c r="T50" s="680">
        <v>0.25754897302612006</v>
      </c>
      <c r="U50" s="680">
        <v>0.25754897302612006</v>
      </c>
      <c r="V50" s="680">
        <v>0.25754897302612006</v>
      </c>
      <c r="W50" s="680">
        <v>0.25754897302612006</v>
      </c>
      <c r="X50" s="680">
        <v>0.25754897302612006</v>
      </c>
      <c r="Y50" s="680">
        <v>0</v>
      </c>
      <c r="Z50" s="680">
        <v>0</v>
      </c>
      <c r="AA50" s="680">
        <v>0</v>
      </c>
      <c r="AB50" s="680">
        <v>0</v>
      </c>
      <c r="AC50" s="680">
        <v>0</v>
      </c>
      <c r="AD50" s="680">
        <v>0</v>
      </c>
      <c r="AE50" s="680">
        <v>0</v>
      </c>
      <c r="AF50" s="680">
        <v>0</v>
      </c>
      <c r="AG50" s="680">
        <v>0</v>
      </c>
      <c r="AH50" s="680">
        <v>0</v>
      </c>
      <c r="AI50" s="680">
        <v>0</v>
      </c>
      <c r="AJ50" s="680">
        <v>0</v>
      </c>
      <c r="AK50" s="680">
        <v>0</v>
      </c>
      <c r="AL50" s="680">
        <v>0</v>
      </c>
      <c r="AM50" s="680">
        <v>0</v>
      </c>
      <c r="AN50" s="680">
        <v>0</v>
      </c>
      <c r="AO50" s="681">
        <v>0</v>
      </c>
      <c r="AP50" s="619"/>
      <c r="AQ50" s="679">
        <v>0</v>
      </c>
      <c r="AR50" s="680">
        <v>249.52278976495649</v>
      </c>
      <c r="AS50" s="680">
        <v>249.52278976495649</v>
      </c>
      <c r="AT50" s="680">
        <v>249.52278976495649</v>
      </c>
      <c r="AU50" s="680">
        <v>249.52278976495649</v>
      </c>
      <c r="AV50" s="680">
        <v>249.52278976495649</v>
      </c>
      <c r="AW50" s="680">
        <v>249.52278976495649</v>
      </c>
      <c r="AX50" s="680">
        <v>249.52278976495649</v>
      </c>
      <c r="AY50" s="680">
        <v>249.52278976495649</v>
      </c>
      <c r="AZ50" s="680">
        <v>249.52278976495649</v>
      </c>
      <c r="BA50" s="680">
        <v>249.52278976495649</v>
      </c>
      <c r="BB50" s="680">
        <v>249.52278976495649</v>
      </c>
      <c r="BC50" s="680">
        <v>249.52278976495649</v>
      </c>
      <c r="BD50" s="680">
        <v>0</v>
      </c>
      <c r="BE50" s="680">
        <v>0</v>
      </c>
      <c r="BF50" s="680">
        <v>0</v>
      </c>
      <c r="BG50" s="680">
        <v>0</v>
      </c>
      <c r="BH50" s="680">
        <v>0</v>
      </c>
      <c r="BI50" s="680">
        <v>0</v>
      </c>
      <c r="BJ50" s="680">
        <v>0</v>
      </c>
      <c r="BK50" s="680">
        <v>0</v>
      </c>
      <c r="BL50" s="680">
        <v>0</v>
      </c>
      <c r="BM50" s="680">
        <v>0</v>
      </c>
      <c r="BN50" s="680">
        <v>0</v>
      </c>
      <c r="BO50" s="680">
        <v>0</v>
      </c>
      <c r="BP50" s="680">
        <v>0</v>
      </c>
      <c r="BQ50" s="680">
        <v>0</v>
      </c>
      <c r="BR50" s="680">
        <v>0</v>
      </c>
      <c r="BS50" s="680">
        <v>0</v>
      </c>
      <c r="BT50" s="681">
        <v>0</v>
      </c>
      <c r="BU50" s="16"/>
    </row>
    <row r="51" spans="2:73" s="17" customFormat="1" ht="15.75">
      <c r="B51" s="675" t="s">
        <v>1033</v>
      </c>
      <c r="C51" s="675" t="s">
        <v>1038</v>
      </c>
      <c r="D51" s="675" t="s">
        <v>1041</v>
      </c>
      <c r="E51" s="675" t="s">
        <v>1035</v>
      </c>
      <c r="F51" s="675" t="s">
        <v>1044</v>
      </c>
      <c r="G51" s="675" t="s">
        <v>1037</v>
      </c>
      <c r="H51" s="675">
        <v>2012</v>
      </c>
      <c r="I51" s="630" t="s">
        <v>564</v>
      </c>
      <c r="J51" s="630" t="s">
        <v>581</v>
      </c>
      <c r="K51" s="619"/>
      <c r="L51" s="679">
        <v>0</v>
      </c>
      <c r="M51" s="680">
        <v>75.309844499999997</v>
      </c>
      <c r="N51" s="680">
        <v>0</v>
      </c>
      <c r="O51" s="680">
        <v>0</v>
      </c>
      <c r="P51" s="680">
        <v>0</v>
      </c>
      <c r="Q51" s="680">
        <v>0</v>
      </c>
      <c r="R51" s="680">
        <v>0</v>
      </c>
      <c r="S51" s="680">
        <v>0</v>
      </c>
      <c r="T51" s="680">
        <v>0</v>
      </c>
      <c r="U51" s="680">
        <v>0</v>
      </c>
      <c r="V51" s="680">
        <v>0</v>
      </c>
      <c r="W51" s="680">
        <v>0</v>
      </c>
      <c r="X51" s="680">
        <v>0</v>
      </c>
      <c r="Y51" s="680">
        <v>0</v>
      </c>
      <c r="Z51" s="680">
        <v>0</v>
      </c>
      <c r="AA51" s="680">
        <v>0</v>
      </c>
      <c r="AB51" s="680">
        <v>0</v>
      </c>
      <c r="AC51" s="680">
        <v>0</v>
      </c>
      <c r="AD51" s="680">
        <v>0</v>
      </c>
      <c r="AE51" s="680">
        <v>0</v>
      </c>
      <c r="AF51" s="680">
        <v>0</v>
      </c>
      <c r="AG51" s="680">
        <v>0</v>
      </c>
      <c r="AH51" s="680">
        <v>0</v>
      </c>
      <c r="AI51" s="680">
        <v>0</v>
      </c>
      <c r="AJ51" s="680">
        <v>0</v>
      </c>
      <c r="AK51" s="680">
        <v>0</v>
      </c>
      <c r="AL51" s="680">
        <v>0</v>
      </c>
      <c r="AM51" s="680">
        <v>0</v>
      </c>
      <c r="AN51" s="680">
        <v>0</v>
      </c>
      <c r="AO51" s="681">
        <v>0</v>
      </c>
      <c r="AP51" s="619"/>
      <c r="AQ51" s="679">
        <v>0</v>
      </c>
      <c r="AR51" s="680">
        <v>1094.653</v>
      </c>
      <c r="AS51" s="680">
        <v>0</v>
      </c>
      <c r="AT51" s="680">
        <v>0</v>
      </c>
      <c r="AU51" s="680">
        <v>0</v>
      </c>
      <c r="AV51" s="680">
        <v>0</v>
      </c>
      <c r="AW51" s="680">
        <v>0</v>
      </c>
      <c r="AX51" s="680">
        <v>0</v>
      </c>
      <c r="AY51" s="680">
        <v>0</v>
      </c>
      <c r="AZ51" s="680">
        <v>0</v>
      </c>
      <c r="BA51" s="680">
        <v>0</v>
      </c>
      <c r="BB51" s="680">
        <v>0</v>
      </c>
      <c r="BC51" s="680">
        <v>0</v>
      </c>
      <c r="BD51" s="680">
        <v>0</v>
      </c>
      <c r="BE51" s="680">
        <v>0</v>
      </c>
      <c r="BF51" s="680">
        <v>0</v>
      </c>
      <c r="BG51" s="680">
        <v>0</v>
      </c>
      <c r="BH51" s="680">
        <v>0</v>
      </c>
      <c r="BI51" s="680">
        <v>0</v>
      </c>
      <c r="BJ51" s="680">
        <v>0</v>
      </c>
      <c r="BK51" s="680">
        <v>0</v>
      </c>
      <c r="BL51" s="680">
        <v>0</v>
      </c>
      <c r="BM51" s="680">
        <v>0</v>
      </c>
      <c r="BN51" s="680">
        <v>0</v>
      </c>
      <c r="BO51" s="680">
        <v>0</v>
      </c>
      <c r="BP51" s="680">
        <v>0</v>
      </c>
      <c r="BQ51" s="680">
        <v>0</v>
      </c>
      <c r="BR51" s="680">
        <v>0</v>
      </c>
      <c r="BS51" s="680">
        <v>0</v>
      </c>
      <c r="BT51" s="681">
        <v>0</v>
      </c>
      <c r="BU51" s="16"/>
    </row>
    <row r="52" spans="2:73" s="17" customFormat="1" ht="15.75">
      <c r="B52" s="675" t="s">
        <v>1045</v>
      </c>
      <c r="C52" s="675" t="s">
        <v>1043</v>
      </c>
      <c r="D52" s="675" t="s">
        <v>17</v>
      </c>
      <c r="E52" s="675" t="s">
        <v>1035</v>
      </c>
      <c r="F52" s="675" t="s">
        <v>1044</v>
      </c>
      <c r="G52" s="675" t="s">
        <v>1036</v>
      </c>
      <c r="H52" s="675">
        <v>2011</v>
      </c>
      <c r="I52" s="630" t="s">
        <v>564</v>
      </c>
      <c r="J52" s="630" t="s">
        <v>574</v>
      </c>
      <c r="K52" s="619"/>
      <c r="L52" s="679">
        <v>-7.3070600205817071E-2</v>
      </c>
      <c r="M52" s="680">
        <v>-7.3070600205817071E-2</v>
      </c>
      <c r="N52" s="680">
        <v>-7.3070600205817071E-2</v>
      </c>
      <c r="O52" s="680">
        <v>-7.3070600205817071E-2</v>
      </c>
      <c r="P52" s="680">
        <v>-7.3070600205817099E-2</v>
      </c>
      <c r="Q52" s="680">
        <v>-7.3070600205817099E-2</v>
      </c>
      <c r="R52" s="680">
        <v>-7.3070600205817099E-2</v>
      </c>
      <c r="S52" s="680">
        <v>-7.3070600205817099E-2</v>
      </c>
      <c r="T52" s="680">
        <v>-7.3070600205817099E-2</v>
      </c>
      <c r="U52" s="680">
        <v>-7.3070600205817099E-2</v>
      </c>
      <c r="V52" s="680">
        <v>-7.3070600205817099E-2</v>
      </c>
      <c r="W52" s="680">
        <v>-7.3070600205817099E-2</v>
      </c>
      <c r="X52" s="680">
        <v>-7.3070600205817099E-2</v>
      </c>
      <c r="Y52" s="680">
        <v>-7.3070600205817099E-2</v>
      </c>
      <c r="Z52" s="680">
        <v>-7.3070600205817099E-2</v>
      </c>
      <c r="AA52" s="680">
        <v>0</v>
      </c>
      <c r="AB52" s="680">
        <v>0</v>
      </c>
      <c r="AC52" s="680">
        <v>0</v>
      </c>
      <c r="AD52" s="680">
        <v>0</v>
      </c>
      <c r="AE52" s="680">
        <v>0</v>
      </c>
      <c r="AF52" s="680">
        <v>0</v>
      </c>
      <c r="AG52" s="680">
        <v>0</v>
      </c>
      <c r="AH52" s="680">
        <v>0</v>
      </c>
      <c r="AI52" s="680">
        <v>0</v>
      </c>
      <c r="AJ52" s="680">
        <v>0</v>
      </c>
      <c r="AK52" s="680">
        <v>0</v>
      </c>
      <c r="AL52" s="680">
        <v>0</v>
      </c>
      <c r="AM52" s="680">
        <v>0</v>
      </c>
      <c r="AN52" s="680">
        <v>0</v>
      </c>
      <c r="AO52" s="681">
        <v>0</v>
      </c>
      <c r="AP52" s="619"/>
      <c r="AQ52" s="679">
        <v>-375.29060265707415</v>
      </c>
      <c r="AR52" s="680">
        <v>-375.29060265707415</v>
      </c>
      <c r="AS52" s="680">
        <v>-375.29060265707415</v>
      </c>
      <c r="AT52" s="680">
        <v>-375.29060265707415</v>
      </c>
      <c r="AU52" s="680">
        <v>-375.29060265707398</v>
      </c>
      <c r="AV52" s="680">
        <v>-375.29060265707398</v>
      </c>
      <c r="AW52" s="680">
        <v>-375.29060265707398</v>
      </c>
      <c r="AX52" s="680">
        <v>-375.29060265707398</v>
      </c>
      <c r="AY52" s="680">
        <v>-375.29060265707398</v>
      </c>
      <c r="AZ52" s="680">
        <v>-375.29060265707398</v>
      </c>
      <c r="BA52" s="680">
        <v>-375.29060265707398</v>
      </c>
      <c r="BB52" s="680">
        <v>-375.29060265707398</v>
      </c>
      <c r="BC52" s="680">
        <v>-375.29060265707398</v>
      </c>
      <c r="BD52" s="680">
        <v>-375.29060265707398</v>
      </c>
      <c r="BE52" s="680">
        <v>-375.29060265707398</v>
      </c>
      <c r="BF52" s="680">
        <v>0</v>
      </c>
      <c r="BG52" s="680">
        <v>0</v>
      </c>
      <c r="BH52" s="680">
        <v>0</v>
      </c>
      <c r="BI52" s="680">
        <v>0</v>
      </c>
      <c r="BJ52" s="680">
        <v>0</v>
      </c>
      <c r="BK52" s="680">
        <v>0</v>
      </c>
      <c r="BL52" s="680">
        <v>0</v>
      </c>
      <c r="BM52" s="680">
        <v>0</v>
      </c>
      <c r="BN52" s="680">
        <v>0</v>
      </c>
      <c r="BO52" s="680">
        <v>0</v>
      </c>
      <c r="BP52" s="680">
        <v>0</v>
      </c>
      <c r="BQ52" s="680">
        <v>0</v>
      </c>
      <c r="BR52" s="680">
        <v>0</v>
      </c>
      <c r="BS52" s="680">
        <v>0</v>
      </c>
      <c r="BT52" s="681">
        <v>0</v>
      </c>
      <c r="BU52" s="16"/>
    </row>
    <row r="53" spans="2:73">
      <c r="B53" s="675" t="s">
        <v>1045</v>
      </c>
      <c r="C53" s="675" t="s">
        <v>1034</v>
      </c>
      <c r="D53" s="675" t="s">
        <v>3</v>
      </c>
      <c r="E53" s="675" t="s">
        <v>1035</v>
      </c>
      <c r="F53" s="675" t="s">
        <v>29</v>
      </c>
      <c r="G53" s="675" t="s">
        <v>1036</v>
      </c>
      <c r="H53" s="675">
        <v>2011</v>
      </c>
      <c r="I53" s="630" t="s">
        <v>564</v>
      </c>
      <c r="J53" s="630" t="s">
        <v>574</v>
      </c>
      <c r="K53" s="619"/>
      <c r="L53" s="679">
        <v>-10.942016877649834</v>
      </c>
      <c r="M53" s="680">
        <v>-10.942016877649834</v>
      </c>
      <c r="N53" s="680">
        <v>-10.942016877649834</v>
      </c>
      <c r="O53" s="680">
        <v>-10.942016877649834</v>
      </c>
      <c r="P53" s="680">
        <v>-10.942016877649834</v>
      </c>
      <c r="Q53" s="680">
        <v>-10.942016877649834</v>
      </c>
      <c r="R53" s="680">
        <v>-10.942016877649834</v>
      </c>
      <c r="S53" s="680">
        <v>-10.942016877649834</v>
      </c>
      <c r="T53" s="680">
        <v>-10.942016877649834</v>
      </c>
      <c r="U53" s="680">
        <v>-10.942016877649834</v>
      </c>
      <c r="V53" s="680">
        <v>-10.942016877649834</v>
      </c>
      <c r="W53" s="680">
        <v>-10.942016877649834</v>
      </c>
      <c r="X53" s="680">
        <v>-10.942016877649834</v>
      </c>
      <c r="Y53" s="680">
        <v>-10.942016877649834</v>
      </c>
      <c r="Z53" s="680">
        <v>-10.942016877649834</v>
      </c>
      <c r="AA53" s="680">
        <v>-10.942016877649834</v>
      </c>
      <c r="AB53" s="680">
        <v>-10.942016877649834</v>
      </c>
      <c r="AC53" s="680">
        <v>-10.942016877649834</v>
      </c>
      <c r="AD53" s="680">
        <v>-8.6737606878663396</v>
      </c>
      <c r="AE53" s="680">
        <v>0</v>
      </c>
      <c r="AF53" s="680">
        <v>0</v>
      </c>
      <c r="AG53" s="680">
        <v>0</v>
      </c>
      <c r="AH53" s="680">
        <v>0</v>
      </c>
      <c r="AI53" s="680">
        <v>0</v>
      </c>
      <c r="AJ53" s="680">
        <v>0</v>
      </c>
      <c r="AK53" s="680">
        <v>0</v>
      </c>
      <c r="AL53" s="680">
        <v>0</v>
      </c>
      <c r="AM53" s="680">
        <v>0</v>
      </c>
      <c r="AN53" s="680">
        <v>0</v>
      </c>
      <c r="AO53" s="681">
        <v>0</v>
      </c>
      <c r="AP53" s="619"/>
      <c r="AQ53" s="679">
        <v>-19860.510089357191</v>
      </c>
      <c r="AR53" s="680">
        <v>-19860.510089357191</v>
      </c>
      <c r="AS53" s="680">
        <v>-19860.510089357191</v>
      </c>
      <c r="AT53" s="680">
        <v>-19860.510089357191</v>
      </c>
      <c r="AU53" s="680">
        <v>-19860.510089357191</v>
      </c>
      <c r="AV53" s="680">
        <v>-19860.510089357191</v>
      </c>
      <c r="AW53" s="680">
        <v>-19860.510089357191</v>
      </c>
      <c r="AX53" s="680">
        <v>-19860.510089357191</v>
      </c>
      <c r="AY53" s="680">
        <v>-19860.510089357191</v>
      </c>
      <c r="AZ53" s="680">
        <v>-19860.510089357191</v>
      </c>
      <c r="BA53" s="680">
        <v>-19860.510089357191</v>
      </c>
      <c r="BB53" s="680">
        <v>-19860.510089357191</v>
      </c>
      <c r="BC53" s="680">
        <v>-19860.510089357191</v>
      </c>
      <c r="BD53" s="680">
        <v>-19860.510089357191</v>
      </c>
      <c r="BE53" s="680">
        <v>-19860.510089357191</v>
      </c>
      <c r="BF53" s="680">
        <v>-19860.510089357191</v>
      </c>
      <c r="BG53" s="680">
        <v>-19860.510089357191</v>
      </c>
      <c r="BH53" s="680">
        <v>-19860.510089357191</v>
      </c>
      <c r="BI53" s="680">
        <v>-17835.594726336109</v>
      </c>
      <c r="BJ53" s="680">
        <v>0</v>
      </c>
      <c r="BK53" s="680">
        <v>0</v>
      </c>
      <c r="BL53" s="680">
        <v>0</v>
      </c>
      <c r="BM53" s="680">
        <v>0</v>
      </c>
      <c r="BN53" s="680">
        <v>0</v>
      </c>
      <c r="BO53" s="680">
        <v>0</v>
      </c>
      <c r="BP53" s="680">
        <v>0</v>
      </c>
      <c r="BQ53" s="680">
        <v>0</v>
      </c>
      <c r="BR53" s="680">
        <v>0</v>
      </c>
      <c r="BS53" s="680">
        <v>0</v>
      </c>
      <c r="BT53" s="681">
        <v>0</v>
      </c>
    </row>
    <row r="54" spans="2:73">
      <c r="B54" s="675" t="s">
        <v>1045</v>
      </c>
      <c r="C54" s="675" t="s">
        <v>1034</v>
      </c>
      <c r="D54" s="675" t="s">
        <v>5</v>
      </c>
      <c r="E54" s="675" t="s">
        <v>1035</v>
      </c>
      <c r="F54" s="675" t="s">
        <v>29</v>
      </c>
      <c r="G54" s="675" t="s">
        <v>1036</v>
      </c>
      <c r="H54" s="675">
        <v>2011</v>
      </c>
      <c r="I54" s="630" t="s">
        <v>564</v>
      </c>
      <c r="J54" s="630" t="s">
        <v>574</v>
      </c>
      <c r="K54" s="619"/>
      <c r="L54" s="679">
        <v>0.24584319297710769</v>
      </c>
      <c r="M54" s="680">
        <v>0.24584319297710769</v>
      </c>
      <c r="N54" s="680">
        <v>0.24584319297710769</v>
      </c>
      <c r="O54" s="680">
        <v>0.24584319297710769</v>
      </c>
      <c r="P54" s="680">
        <v>0.24584319297710769</v>
      </c>
      <c r="Q54" s="680">
        <v>0.22480886142114398</v>
      </c>
      <c r="R54" s="680">
        <v>0.12846791761742365</v>
      </c>
      <c r="S54" s="680">
        <v>0.12841113910594426</v>
      </c>
      <c r="T54" s="680">
        <v>0.12841113910594426</v>
      </c>
      <c r="U54" s="680">
        <v>4.0322351162715729E-2</v>
      </c>
      <c r="V54" s="680">
        <v>1.6753437128431751E-2</v>
      </c>
      <c r="W54" s="680">
        <v>1.6748952382569352E-2</v>
      </c>
      <c r="X54" s="680">
        <v>1.6748952382569352E-2</v>
      </c>
      <c r="Y54" s="680">
        <v>1.5978840595552612E-2</v>
      </c>
      <c r="Z54" s="680">
        <v>1.5978840595552612E-2</v>
      </c>
      <c r="AA54" s="680">
        <v>1.5943578175949095E-2</v>
      </c>
      <c r="AB54" s="680">
        <v>0</v>
      </c>
      <c r="AC54" s="680">
        <v>0</v>
      </c>
      <c r="AD54" s="680">
        <v>0</v>
      </c>
      <c r="AE54" s="680">
        <v>0</v>
      </c>
      <c r="AF54" s="680">
        <v>0</v>
      </c>
      <c r="AG54" s="680">
        <v>0</v>
      </c>
      <c r="AH54" s="680">
        <v>0</v>
      </c>
      <c r="AI54" s="680">
        <v>0</v>
      </c>
      <c r="AJ54" s="680">
        <v>0</v>
      </c>
      <c r="AK54" s="680">
        <v>0</v>
      </c>
      <c r="AL54" s="680">
        <v>0</v>
      </c>
      <c r="AM54" s="680">
        <v>0</v>
      </c>
      <c r="AN54" s="680">
        <v>0</v>
      </c>
      <c r="AO54" s="681">
        <v>0</v>
      </c>
      <c r="AP54" s="619"/>
      <c r="AQ54" s="679">
        <v>4976.3721382382209</v>
      </c>
      <c r="AR54" s="680">
        <v>4976.3721382382209</v>
      </c>
      <c r="AS54" s="680">
        <v>4976.3721382382209</v>
      </c>
      <c r="AT54" s="680">
        <v>4976.3721382382209</v>
      </c>
      <c r="AU54" s="680">
        <v>4976.3721382382209</v>
      </c>
      <c r="AV54" s="680">
        <v>4522.0958662257417</v>
      </c>
      <c r="AW54" s="680">
        <v>2441.4305179176195</v>
      </c>
      <c r="AX54" s="680">
        <v>2440.9331381570596</v>
      </c>
      <c r="AY54" s="680">
        <v>2440.9331381570596</v>
      </c>
      <c r="AZ54" s="680">
        <v>538.48874212385067</v>
      </c>
      <c r="BA54" s="680">
        <v>452.39051724791392</v>
      </c>
      <c r="BB54" s="680">
        <v>415.43108095287459</v>
      </c>
      <c r="BC54" s="680">
        <v>415.43108095287459</v>
      </c>
      <c r="BD54" s="680">
        <v>344.74635239972673</v>
      </c>
      <c r="BE54" s="680">
        <v>344.74635239972673</v>
      </c>
      <c r="BF54" s="680">
        <v>344.33180046818165</v>
      </c>
      <c r="BG54" s="680">
        <v>0</v>
      </c>
      <c r="BH54" s="680">
        <v>0</v>
      </c>
      <c r="BI54" s="680">
        <v>0</v>
      </c>
      <c r="BJ54" s="680">
        <v>0</v>
      </c>
      <c r="BK54" s="680">
        <v>0</v>
      </c>
      <c r="BL54" s="680">
        <v>0</v>
      </c>
      <c r="BM54" s="680">
        <v>0</v>
      </c>
      <c r="BN54" s="680">
        <v>0</v>
      </c>
      <c r="BO54" s="680">
        <v>0</v>
      </c>
      <c r="BP54" s="680">
        <v>0</v>
      </c>
      <c r="BQ54" s="680">
        <v>0</v>
      </c>
      <c r="BR54" s="680">
        <v>0</v>
      </c>
      <c r="BS54" s="680">
        <v>0</v>
      </c>
      <c r="BT54" s="681">
        <v>0</v>
      </c>
    </row>
    <row r="55" spans="2:73">
      <c r="B55" s="675" t="s">
        <v>1045</v>
      </c>
      <c r="C55" s="675" t="s">
        <v>1034</v>
      </c>
      <c r="D55" s="675" t="s">
        <v>4</v>
      </c>
      <c r="E55" s="675" t="s">
        <v>1035</v>
      </c>
      <c r="F55" s="675" t="s">
        <v>29</v>
      </c>
      <c r="G55" s="675" t="s">
        <v>1036</v>
      </c>
      <c r="H55" s="675">
        <v>2011</v>
      </c>
      <c r="I55" s="630" t="s">
        <v>564</v>
      </c>
      <c r="J55" s="630" t="s">
        <v>574</v>
      </c>
      <c r="K55" s="619"/>
      <c r="L55" s="679">
        <v>3.6692732632003212E-2</v>
      </c>
      <c r="M55" s="680">
        <v>3.6692732632003212E-2</v>
      </c>
      <c r="N55" s="680">
        <v>3.6692732632003212E-2</v>
      </c>
      <c r="O55" s="680">
        <v>3.6692732632003212E-2</v>
      </c>
      <c r="P55" s="680">
        <v>3.6692732632003212E-2</v>
      </c>
      <c r="Q55" s="680">
        <v>3.4181634743874242E-2</v>
      </c>
      <c r="R55" s="680">
        <v>2.3908338047530155E-2</v>
      </c>
      <c r="S55" s="680">
        <v>2.3853602235700537E-2</v>
      </c>
      <c r="T55" s="680">
        <v>2.3853602235700537E-2</v>
      </c>
      <c r="U55" s="680">
        <v>1.3337481541132224E-2</v>
      </c>
      <c r="V55" s="680">
        <v>1.7630340611462672E-3</v>
      </c>
      <c r="W55" s="680">
        <v>1.7611743937568849E-3</v>
      </c>
      <c r="X55" s="680">
        <v>1.7611743937568849E-3</v>
      </c>
      <c r="Y55" s="680">
        <v>1.7154468906532786E-3</v>
      </c>
      <c r="Z55" s="680">
        <v>1.7154468906532786E-3</v>
      </c>
      <c r="AA55" s="680">
        <v>1.6840723623280391E-3</v>
      </c>
      <c r="AB55" s="680">
        <v>0</v>
      </c>
      <c r="AC55" s="680">
        <v>0</v>
      </c>
      <c r="AD55" s="680">
        <v>0</v>
      </c>
      <c r="AE55" s="680">
        <v>0</v>
      </c>
      <c r="AF55" s="680">
        <v>0</v>
      </c>
      <c r="AG55" s="680">
        <v>0</v>
      </c>
      <c r="AH55" s="680">
        <v>0</v>
      </c>
      <c r="AI55" s="680">
        <v>0</v>
      </c>
      <c r="AJ55" s="680">
        <v>0</v>
      </c>
      <c r="AK55" s="680">
        <v>0</v>
      </c>
      <c r="AL55" s="680">
        <v>0</v>
      </c>
      <c r="AM55" s="680">
        <v>0</v>
      </c>
      <c r="AN55" s="680">
        <v>0</v>
      </c>
      <c r="AO55" s="681">
        <v>0</v>
      </c>
      <c r="AP55" s="619"/>
      <c r="AQ55" s="679">
        <v>628.27165709389078</v>
      </c>
      <c r="AR55" s="680">
        <v>628.27165709389078</v>
      </c>
      <c r="AS55" s="680">
        <v>628.27165709389078</v>
      </c>
      <c r="AT55" s="680">
        <v>628.27165709389078</v>
      </c>
      <c r="AU55" s="680">
        <v>628.27165709389078</v>
      </c>
      <c r="AV55" s="680">
        <v>574.03973704249211</v>
      </c>
      <c r="AW55" s="680">
        <v>352.16841624123106</v>
      </c>
      <c r="AX55" s="680">
        <v>351.68893052960357</v>
      </c>
      <c r="AY55" s="680">
        <v>351.68893052960357</v>
      </c>
      <c r="AZ55" s="680">
        <v>124.57336508120605</v>
      </c>
      <c r="BA55" s="680">
        <v>56.262467494671313</v>
      </c>
      <c r="BB55" s="680">
        <v>40.936680813168202</v>
      </c>
      <c r="BC55" s="680">
        <v>40.936680813168202</v>
      </c>
      <c r="BD55" s="680">
        <v>36.73958086120841</v>
      </c>
      <c r="BE55" s="680">
        <v>36.73958086120841</v>
      </c>
      <c r="BF55" s="680">
        <v>36.370735743239038</v>
      </c>
      <c r="BG55" s="680">
        <v>0</v>
      </c>
      <c r="BH55" s="680">
        <v>0</v>
      </c>
      <c r="BI55" s="680">
        <v>0</v>
      </c>
      <c r="BJ55" s="680">
        <v>0</v>
      </c>
      <c r="BK55" s="680">
        <v>0</v>
      </c>
      <c r="BL55" s="680">
        <v>0</v>
      </c>
      <c r="BM55" s="680">
        <v>0</v>
      </c>
      <c r="BN55" s="680">
        <v>0</v>
      </c>
      <c r="BO55" s="680">
        <v>0</v>
      </c>
      <c r="BP55" s="680">
        <v>0</v>
      </c>
      <c r="BQ55" s="680">
        <v>0</v>
      </c>
      <c r="BR55" s="680">
        <v>0</v>
      </c>
      <c r="BS55" s="680">
        <v>0</v>
      </c>
      <c r="BT55" s="681">
        <v>0</v>
      </c>
    </row>
    <row r="56" spans="2:73">
      <c r="B56" s="675" t="s">
        <v>208</v>
      </c>
      <c r="C56" s="675" t="s">
        <v>1038</v>
      </c>
      <c r="D56" s="675" t="s">
        <v>1046</v>
      </c>
      <c r="E56" s="675" t="s">
        <v>1035</v>
      </c>
      <c r="F56" s="675" t="s">
        <v>1040</v>
      </c>
      <c r="G56" s="675" t="s">
        <v>1037</v>
      </c>
      <c r="H56" s="675">
        <v>2013</v>
      </c>
      <c r="I56" s="630" t="s">
        <v>565</v>
      </c>
      <c r="J56" s="630" t="s">
        <v>581</v>
      </c>
      <c r="K56" s="619"/>
      <c r="L56" s="679">
        <v>0</v>
      </c>
      <c r="M56" s="680">
        <v>0</v>
      </c>
      <c r="N56" s="680">
        <v>76.37697</v>
      </c>
      <c r="O56" s="680">
        <v>0</v>
      </c>
      <c r="P56" s="680">
        <v>0</v>
      </c>
      <c r="Q56" s="680">
        <v>0</v>
      </c>
      <c r="R56" s="680">
        <v>0</v>
      </c>
      <c r="S56" s="680">
        <v>0</v>
      </c>
      <c r="T56" s="680">
        <v>0</v>
      </c>
      <c r="U56" s="680">
        <v>0</v>
      </c>
      <c r="V56" s="680">
        <v>0</v>
      </c>
      <c r="W56" s="680">
        <v>0</v>
      </c>
      <c r="X56" s="680">
        <v>0</v>
      </c>
      <c r="Y56" s="680">
        <v>0</v>
      </c>
      <c r="Z56" s="680">
        <v>0</v>
      </c>
      <c r="AA56" s="680">
        <v>0</v>
      </c>
      <c r="AB56" s="680">
        <v>0</v>
      </c>
      <c r="AC56" s="680">
        <v>0</v>
      </c>
      <c r="AD56" s="680">
        <v>0</v>
      </c>
      <c r="AE56" s="680">
        <v>0</v>
      </c>
      <c r="AF56" s="680">
        <v>0</v>
      </c>
      <c r="AG56" s="680">
        <v>0</v>
      </c>
      <c r="AH56" s="680">
        <v>0</v>
      </c>
      <c r="AI56" s="680">
        <v>0</v>
      </c>
      <c r="AJ56" s="680">
        <v>0</v>
      </c>
      <c r="AK56" s="680">
        <v>0</v>
      </c>
      <c r="AL56" s="680">
        <v>0</v>
      </c>
      <c r="AM56" s="680">
        <v>0</v>
      </c>
      <c r="AN56" s="680">
        <v>0</v>
      </c>
      <c r="AO56" s="681">
        <v>0</v>
      </c>
      <c r="AP56" s="619"/>
      <c r="AQ56" s="679">
        <v>0</v>
      </c>
      <c r="AR56" s="680">
        <v>0</v>
      </c>
      <c r="AS56" s="680">
        <v>1019.846</v>
      </c>
      <c r="AT56" s="680">
        <v>0</v>
      </c>
      <c r="AU56" s="680">
        <v>0</v>
      </c>
      <c r="AV56" s="680">
        <v>0</v>
      </c>
      <c r="AW56" s="680">
        <v>0</v>
      </c>
      <c r="AX56" s="680">
        <v>0</v>
      </c>
      <c r="AY56" s="680">
        <v>0</v>
      </c>
      <c r="AZ56" s="680">
        <v>0</v>
      </c>
      <c r="BA56" s="680">
        <v>0</v>
      </c>
      <c r="BB56" s="680">
        <v>0</v>
      </c>
      <c r="BC56" s="680">
        <v>0</v>
      </c>
      <c r="BD56" s="680">
        <v>0</v>
      </c>
      <c r="BE56" s="680">
        <v>0</v>
      </c>
      <c r="BF56" s="680">
        <v>0</v>
      </c>
      <c r="BG56" s="680">
        <v>0</v>
      </c>
      <c r="BH56" s="680">
        <v>0</v>
      </c>
      <c r="BI56" s="680">
        <v>0</v>
      </c>
      <c r="BJ56" s="680">
        <v>0</v>
      </c>
      <c r="BK56" s="680">
        <v>0</v>
      </c>
      <c r="BL56" s="680">
        <v>0</v>
      </c>
      <c r="BM56" s="680">
        <v>0</v>
      </c>
      <c r="BN56" s="680">
        <v>0</v>
      </c>
      <c r="BO56" s="680">
        <v>0</v>
      </c>
      <c r="BP56" s="680">
        <v>0</v>
      </c>
      <c r="BQ56" s="680">
        <v>0</v>
      </c>
      <c r="BR56" s="680">
        <v>0</v>
      </c>
      <c r="BS56" s="680">
        <v>0</v>
      </c>
      <c r="BT56" s="681">
        <v>0</v>
      </c>
    </row>
    <row r="57" spans="2:73">
      <c r="B57" s="675" t="s">
        <v>208</v>
      </c>
      <c r="C57" s="675" t="s">
        <v>1038</v>
      </c>
      <c r="D57" s="675" t="s">
        <v>22</v>
      </c>
      <c r="E57" s="675" t="s">
        <v>1035</v>
      </c>
      <c r="F57" s="675" t="s">
        <v>1040</v>
      </c>
      <c r="G57" s="675" t="s">
        <v>1036</v>
      </c>
      <c r="H57" s="675">
        <v>2013</v>
      </c>
      <c r="I57" s="630" t="s">
        <v>565</v>
      </c>
      <c r="J57" s="630" t="s">
        <v>581</v>
      </c>
      <c r="K57" s="619"/>
      <c r="L57" s="679">
        <v>0</v>
      </c>
      <c r="M57" s="680">
        <v>0</v>
      </c>
      <c r="N57" s="680">
        <v>119.810687633</v>
      </c>
      <c r="O57" s="680">
        <v>119.810687633</v>
      </c>
      <c r="P57" s="680">
        <v>119.810687633</v>
      </c>
      <c r="Q57" s="680">
        <v>119.810687633</v>
      </c>
      <c r="R57" s="680">
        <v>115.886966714</v>
      </c>
      <c r="S57" s="680">
        <v>112.883988973</v>
      </c>
      <c r="T57" s="680">
        <v>112.883988973</v>
      </c>
      <c r="U57" s="680">
        <v>112.883988973</v>
      </c>
      <c r="V57" s="680">
        <v>110.569867855</v>
      </c>
      <c r="W57" s="680">
        <v>88.678893467999998</v>
      </c>
      <c r="X57" s="680">
        <v>63.473779376999993</v>
      </c>
      <c r="Y57" s="680">
        <v>63.473779376999993</v>
      </c>
      <c r="Z57" s="680">
        <v>5.1219214089999996</v>
      </c>
      <c r="AA57" s="680">
        <v>5.1219214089999996</v>
      </c>
      <c r="AB57" s="680">
        <v>5.1219214089999996</v>
      </c>
      <c r="AC57" s="680">
        <v>5.1219214089999996</v>
      </c>
      <c r="AD57" s="680">
        <v>5.1219214089999996</v>
      </c>
      <c r="AE57" s="680">
        <v>5.1219214089999996</v>
      </c>
      <c r="AF57" s="680">
        <v>5.1219214089999996</v>
      </c>
      <c r="AG57" s="680">
        <v>5.1219214089999996</v>
      </c>
      <c r="AH57" s="680">
        <v>0</v>
      </c>
      <c r="AI57" s="680">
        <v>0</v>
      </c>
      <c r="AJ57" s="680">
        <v>0</v>
      </c>
      <c r="AK57" s="680">
        <v>0</v>
      </c>
      <c r="AL57" s="680">
        <v>0</v>
      </c>
      <c r="AM57" s="680">
        <v>0</v>
      </c>
      <c r="AN57" s="680">
        <v>0</v>
      </c>
      <c r="AO57" s="681">
        <v>0</v>
      </c>
      <c r="AP57" s="619"/>
      <c r="AQ57" s="679">
        <v>0</v>
      </c>
      <c r="AR57" s="680">
        <v>0</v>
      </c>
      <c r="AS57" s="680">
        <v>882770.99154525995</v>
      </c>
      <c r="AT57" s="680">
        <v>882770.99154525995</v>
      </c>
      <c r="AU57" s="680">
        <v>882770.99154525995</v>
      </c>
      <c r="AV57" s="680">
        <v>882770.99154525995</v>
      </c>
      <c r="AW57" s="680">
        <v>870478.94714025804</v>
      </c>
      <c r="AX57" s="680">
        <v>853338.86731519096</v>
      </c>
      <c r="AY57" s="680">
        <v>853338.86731519096</v>
      </c>
      <c r="AZ57" s="680">
        <v>844299.36169195396</v>
      </c>
      <c r="BA57" s="680">
        <v>832052.50358621404</v>
      </c>
      <c r="BB57" s="680">
        <v>707105.50739288202</v>
      </c>
      <c r="BC57" s="680">
        <v>477424.28986378602</v>
      </c>
      <c r="BD57" s="680">
        <v>402473.56284797302</v>
      </c>
      <c r="BE57" s="680">
        <v>22411.233183208999</v>
      </c>
      <c r="BF57" s="680">
        <v>22411.233183208999</v>
      </c>
      <c r="BG57" s="680">
        <v>22411.233183208999</v>
      </c>
      <c r="BH57" s="680">
        <v>21164.952036262999</v>
      </c>
      <c r="BI57" s="680">
        <v>16045.709341262</v>
      </c>
      <c r="BJ57" s="680">
        <v>16045.709341262</v>
      </c>
      <c r="BK57" s="680">
        <v>16045.709341262</v>
      </c>
      <c r="BL57" s="680">
        <v>16045.709341262</v>
      </c>
      <c r="BM57" s="680">
        <v>0</v>
      </c>
      <c r="BN57" s="680">
        <v>0</v>
      </c>
      <c r="BO57" s="680">
        <v>0</v>
      </c>
      <c r="BP57" s="680">
        <v>0</v>
      </c>
      <c r="BQ57" s="680">
        <v>0</v>
      </c>
      <c r="BR57" s="680">
        <v>0</v>
      </c>
      <c r="BS57" s="680">
        <v>0</v>
      </c>
      <c r="BT57" s="681">
        <v>0</v>
      </c>
    </row>
    <row r="58" spans="2:73">
      <c r="B58" s="675" t="s">
        <v>208</v>
      </c>
      <c r="C58" s="675" t="s">
        <v>1038</v>
      </c>
      <c r="D58" s="675" t="s">
        <v>1047</v>
      </c>
      <c r="E58" s="675" t="s">
        <v>1035</v>
      </c>
      <c r="F58" s="675" t="s">
        <v>1040</v>
      </c>
      <c r="G58" s="675" t="s">
        <v>1036</v>
      </c>
      <c r="H58" s="675">
        <v>2012</v>
      </c>
      <c r="I58" s="630" t="s">
        <v>565</v>
      </c>
      <c r="J58" s="630" t="s">
        <v>581</v>
      </c>
      <c r="K58" s="619"/>
      <c r="L58" s="679">
        <v>0</v>
      </c>
      <c r="M58" s="680">
        <v>0.24433126300000002</v>
      </c>
      <c r="N58" s="680">
        <v>0.24433126300000002</v>
      </c>
      <c r="O58" s="680">
        <v>0.24433126300000002</v>
      </c>
      <c r="P58" s="680">
        <v>0.24433126300000002</v>
      </c>
      <c r="Q58" s="680">
        <v>0.24433126300000002</v>
      </c>
      <c r="R58" s="680">
        <v>6.5480779000000003E-2</v>
      </c>
      <c r="S58" s="680">
        <v>6.5480779000000003E-2</v>
      </c>
      <c r="T58" s="680">
        <v>6.5480779000000003E-2</v>
      </c>
      <c r="U58" s="680">
        <v>6.5480779000000003E-2</v>
      </c>
      <c r="V58" s="680">
        <v>6.5480779000000003E-2</v>
      </c>
      <c r="W58" s="680">
        <v>6.5480779000000003E-2</v>
      </c>
      <c r="X58" s="680">
        <v>6.5480779000000003E-2</v>
      </c>
      <c r="Y58" s="680">
        <v>0</v>
      </c>
      <c r="Z58" s="680">
        <v>0</v>
      </c>
      <c r="AA58" s="680">
        <v>0</v>
      </c>
      <c r="AB58" s="680">
        <v>0</v>
      </c>
      <c r="AC58" s="680">
        <v>0</v>
      </c>
      <c r="AD58" s="680">
        <v>0</v>
      </c>
      <c r="AE58" s="680">
        <v>0</v>
      </c>
      <c r="AF58" s="680">
        <v>0</v>
      </c>
      <c r="AG58" s="680">
        <v>0</v>
      </c>
      <c r="AH58" s="680">
        <v>0</v>
      </c>
      <c r="AI58" s="680">
        <v>0</v>
      </c>
      <c r="AJ58" s="680">
        <v>0</v>
      </c>
      <c r="AK58" s="680">
        <v>0</v>
      </c>
      <c r="AL58" s="680">
        <v>0</v>
      </c>
      <c r="AM58" s="680">
        <v>0</v>
      </c>
      <c r="AN58" s="680">
        <v>0</v>
      </c>
      <c r="AO58" s="681">
        <v>0</v>
      </c>
      <c r="AP58" s="619"/>
      <c r="AQ58" s="679">
        <v>0</v>
      </c>
      <c r="AR58" s="680">
        <v>887.78982288500004</v>
      </c>
      <c r="AS58" s="680">
        <v>887.78982288500004</v>
      </c>
      <c r="AT58" s="680">
        <v>887.78982288500004</v>
      </c>
      <c r="AU58" s="680">
        <v>887.78982288500004</v>
      </c>
      <c r="AV58" s="680">
        <v>887.78982288500004</v>
      </c>
      <c r="AW58" s="680">
        <v>237.92767253299999</v>
      </c>
      <c r="AX58" s="680">
        <v>237.92767253299999</v>
      </c>
      <c r="AY58" s="680">
        <v>237.92767253299999</v>
      </c>
      <c r="AZ58" s="680">
        <v>237.92767253299999</v>
      </c>
      <c r="BA58" s="680">
        <v>237.92767253299999</v>
      </c>
      <c r="BB58" s="680">
        <v>237.92767253299999</v>
      </c>
      <c r="BC58" s="680">
        <v>237.92767253299999</v>
      </c>
      <c r="BD58" s="680">
        <v>0</v>
      </c>
      <c r="BE58" s="680">
        <v>0</v>
      </c>
      <c r="BF58" s="680">
        <v>0</v>
      </c>
      <c r="BG58" s="680">
        <v>0</v>
      </c>
      <c r="BH58" s="680">
        <v>0</v>
      </c>
      <c r="BI58" s="680">
        <v>0</v>
      </c>
      <c r="BJ58" s="680">
        <v>0</v>
      </c>
      <c r="BK58" s="680">
        <v>0</v>
      </c>
      <c r="BL58" s="680">
        <v>0</v>
      </c>
      <c r="BM58" s="680">
        <v>0</v>
      </c>
      <c r="BN58" s="680">
        <v>0</v>
      </c>
      <c r="BO58" s="680">
        <v>0</v>
      </c>
      <c r="BP58" s="680">
        <v>0</v>
      </c>
      <c r="BQ58" s="680">
        <v>0</v>
      </c>
      <c r="BR58" s="680">
        <v>0</v>
      </c>
      <c r="BS58" s="680">
        <v>0</v>
      </c>
      <c r="BT58" s="681">
        <v>0</v>
      </c>
    </row>
    <row r="59" spans="2:73">
      <c r="B59" s="675" t="s">
        <v>208</v>
      </c>
      <c r="C59" s="675" t="s">
        <v>1038</v>
      </c>
      <c r="D59" s="675" t="s">
        <v>1047</v>
      </c>
      <c r="E59" s="675" t="s">
        <v>1035</v>
      </c>
      <c r="F59" s="675" t="s">
        <v>1040</v>
      </c>
      <c r="G59" s="675" t="s">
        <v>1036</v>
      </c>
      <c r="H59" s="675">
        <v>2013</v>
      </c>
      <c r="I59" s="630" t="s">
        <v>565</v>
      </c>
      <c r="J59" s="630" t="s">
        <v>581</v>
      </c>
      <c r="K59" s="619"/>
      <c r="L59" s="679">
        <v>0</v>
      </c>
      <c r="M59" s="680">
        <v>0</v>
      </c>
      <c r="N59" s="680">
        <v>52.318886319000001</v>
      </c>
      <c r="O59" s="680">
        <v>52.318886319000001</v>
      </c>
      <c r="P59" s="680">
        <v>46.123599056000003</v>
      </c>
      <c r="Q59" s="680">
        <v>34.144241260999998</v>
      </c>
      <c r="R59" s="680">
        <v>10.804612437999999</v>
      </c>
      <c r="S59" s="680">
        <v>10.804612437999999</v>
      </c>
      <c r="T59" s="680">
        <v>10.804612437999999</v>
      </c>
      <c r="U59" s="680">
        <v>10.804612437999999</v>
      </c>
      <c r="V59" s="680">
        <v>10.804612437999999</v>
      </c>
      <c r="W59" s="680">
        <v>10.804612437999999</v>
      </c>
      <c r="X59" s="680">
        <v>9.9535363090000004</v>
      </c>
      <c r="Y59" s="680">
        <v>9.677819607</v>
      </c>
      <c r="Z59" s="680">
        <v>0</v>
      </c>
      <c r="AA59" s="680">
        <v>0</v>
      </c>
      <c r="AB59" s="680">
        <v>0</v>
      </c>
      <c r="AC59" s="680">
        <v>0</v>
      </c>
      <c r="AD59" s="680">
        <v>0</v>
      </c>
      <c r="AE59" s="680">
        <v>0</v>
      </c>
      <c r="AF59" s="680">
        <v>0</v>
      </c>
      <c r="AG59" s="680">
        <v>0</v>
      </c>
      <c r="AH59" s="680">
        <v>0</v>
      </c>
      <c r="AI59" s="680">
        <v>0</v>
      </c>
      <c r="AJ59" s="680">
        <v>0</v>
      </c>
      <c r="AK59" s="680">
        <v>0</v>
      </c>
      <c r="AL59" s="680">
        <v>0</v>
      </c>
      <c r="AM59" s="680">
        <v>0</v>
      </c>
      <c r="AN59" s="680">
        <v>0</v>
      </c>
      <c r="AO59" s="681">
        <v>0</v>
      </c>
      <c r="AP59" s="619"/>
      <c r="AQ59" s="679">
        <v>0</v>
      </c>
      <c r="AR59" s="680">
        <v>0</v>
      </c>
      <c r="AS59" s="680">
        <v>187834.72316582</v>
      </c>
      <c r="AT59" s="680">
        <v>187834.72316582</v>
      </c>
      <c r="AU59" s="680">
        <v>163853.08325175001</v>
      </c>
      <c r="AV59" s="680">
        <v>117904.602214296</v>
      </c>
      <c r="AW59" s="680">
        <v>40973.837364366002</v>
      </c>
      <c r="AX59" s="680">
        <v>40973.837364366002</v>
      </c>
      <c r="AY59" s="680">
        <v>40973.837364366002</v>
      </c>
      <c r="AZ59" s="680">
        <v>40973.837364366002</v>
      </c>
      <c r="BA59" s="680">
        <v>40973.837364366002</v>
      </c>
      <c r="BB59" s="680">
        <v>40973.837364366002</v>
      </c>
      <c r="BC59" s="680">
        <v>33252.981204962998</v>
      </c>
      <c r="BD59" s="680">
        <v>32190.513613661005</v>
      </c>
      <c r="BE59" s="680">
        <v>0</v>
      </c>
      <c r="BF59" s="680">
        <v>0</v>
      </c>
      <c r="BG59" s="680">
        <v>0</v>
      </c>
      <c r="BH59" s="680">
        <v>0</v>
      </c>
      <c r="BI59" s="680">
        <v>0</v>
      </c>
      <c r="BJ59" s="680">
        <v>0</v>
      </c>
      <c r="BK59" s="680">
        <v>0</v>
      </c>
      <c r="BL59" s="680">
        <v>0</v>
      </c>
      <c r="BM59" s="680">
        <v>0</v>
      </c>
      <c r="BN59" s="680">
        <v>0</v>
      </c>
      <c r="BO59" s="680">
        <v>0</v>
      </c>
      <c r="BP59" s="680">
        <v>0</v>
      </c>
      <c r="BQ59" s="680">
        <v>0</v>
      </c>
      <c r="BR59" s="680">
        <v>0</v>
      </c>
      <c r="BS59" s="680">
        <v>0</v>
      </c>
      <c r="BT59" s="681">
        <v>0</v>
      </c>
    </row>
    <row r="60" spans="2:73" ht="15.75">
      <c r="B60" s="675" t="s">
        <v>208</v>
      </c>
      <c r="C60" s="675" t="s">
        <v>1034</v>
      </c>
      <c r="D60" s="675" t="s">
        <v>1048</v>
      </c>
      <c r="E60" s="675" t="s">
        <v>1035</v>
      </c>
      <c r="F60" s="675" t="s">
        <v>29</v>
      </c>
      <c r="G60" s="675" t="s">
        <v>1036</v>
      </c>
      <c r="H60" s="675">
        <v>2013</v>
      </c>
      <c r="I60" s="630" t="s">
        <v>565</v>
      </c>
      <c r="J60" s="630" t="s">
        <v>581</v>
      </c>
      <c r="K60" s="619"/>
      <c r="L60" s="679">
        <v>0</v>
      </c>
      <c r="M60" s="680">
        <v>0</v>
      </c>
      <c r="N60" s="680">
        <v>1.1773995669999999</v>
      </c>
      <c r="O60" s="680">
        <v>1.1773995669999999</v>
      </c>
      <c r="P60" s="680">
        <v>1.1349017219999999</v>
      </c>
      <c r="Q60" s="680">
        <v>0.97289239900000002</v>
      </c>
      <c r="R60" s="680">
        <v>0.97289239900000002</v>
      </c>
      <c r="S60" s="680">
        <v>0.97289239900000002</v>
      </c>
      <c r="T60" s="680">
        <v>0.97289239900000002</v>
      </c>
      <c r="U60" s="680">
        <v>0.97153105500000003</v>
      </c>
      <c r="V60" s="680">
        <v>0.72664896300000004</v>
      </c>
      <c r="W60" s="680">
        <v>0.72664896300000004</v>
      </c>
      <c r="X60" s="680">
        <v>0.58369232999999998</v>
      </c>
      <c r="Y60" s="680">
        <v>0.583675995</v>
      </c>
      <c r="Z60" s="680">
        <v>0.583675995</v>
      </c>
      <c r="AA60" s="680">
        <v>0.58280584700000004</v>
      </c>
      <c r="AB60" s="680">
        <v>0.58280584700000004</v>
      </c>
      <c r="AC60" s="680">
        <v>0.58209302900000004</v>
      </c>
      <c r="AD60" s="680">
        <v>0.56410560499999995</v>
      </c>
      <c r="AE60" s="680">
        <v>0.33111747400000002</v>
      </c>
      <c r="AF60" s="680">
        <v>0.33111747400000002</v>
      </c>
      <c r="AG60" s="680">
        <v>0.33111747400000002</v>
      </c>
      <c r="AH60" s="680">
        <v>0</v>
      </c>
      <c r="AI60" s="680">
        <v>0</v>
      </c>
      <c r="AJ60" s="680">
        <v>0</v>
      </c>
      <c r="AK60" s="680">
        <v>0</v>
      </c>
      <c r="AL60" s="680">
        <v>0</v>
      </c>
      <c r="AM60" s="680">
        <v>0</v>
      </c>
      <c r="AN60" s="680">
        <v>0</v>
      </c>
      <c r="AO60" s="681">
        <v>0</v>
      </c>
      <c r="AP60" s="619"/>
      <c r="AQ60" s="679">
        <v>0</v>
      </c>
      <c r="AR60" s="680">
        <v>0</v>
      </c>
      <c r="AS60" s="680">
        <v>17567.057494744</v>
      </c>
      <c r="AT60" s="680">
        <v>17567.057494744</v>
      </c>
      <c r="AU60" s="680">
        <v>16890.095516915</v>
      </c>
      <c r="AV60" s="680">
        <v>14309.396359901</v>
      </c>
      <c r="AW60" s="680">
        <v>14309.396359901</v>
      </c>
      <c r="AX60" s="680">
        <v>14309.396359901</v>
      </c>
      <c r="AY60" s="680">
        <v>14309.396359901</v>
      </c>
      <c r="AZ60" s="680">
        <v>14297.470979887999</v>
      </c>
      <c r="BA60" s="680">
        <v>10396.664550222</v>
      </c>
      <c r="BB60" s="680">
        <v>10396.664550222</v>
      </c>
      <c r="BC60" s="680">
        <v>9453.1269583680005</v>
      </c>
      <c r="BD60" s="680">
        <v>9318.5102726280002</v>
      </c>
      <c r="BE60" s="680">
        <v>9318.5102726280002</v>
      </c>
      <c r="BF60" s="680">
        <v>9280.2032891060007</v>
      </c>
      <c r="BG60" s="680">
        <v>9280.2032891060007</v>
      </c>
      <c r="BH60" s="680">
        <v>9272.3490452320002</v>
      </c>
      <c r="BI60" s="680">
        <v>8985.8215223179996</v>
      </c>
      <c r="BJ60" s="680">
        <v>5274.4778593990004</v>
      </c>
      <c r="BK60" s="680">
        <v>5274.4778593990004</v>
      </c>
      <c r="BL60" s="680">
        <v>5274.4778593990004</v>
      </c>
      <c r="BM60" s="680">
        <v>0</v>
      </c>
      <c r="BN60" s="680">
        <v>0</v>
      </c>
      <c r="BO60" s="680">
        <v>0</v>
      </c>
      <c r="BP60" s="680">
        <v>0</v>
      </c>
      <c r="BQ60" s="680">
        <v>0</v>
      </c>
      <c r="BR60" s="680">
        <v>0</v>
      </c>
      <c r="BS60" s="680">
        <v>0</v>
      </c>
      <c r="BT60" s="681">
        <v>0</v>
      </c>
      <c r="BU60" s="160"/>
    </row>
    <row r="61" spans="2:73">
      <c r="B61" s="675" t="s">
        <v>208</v>
      </c>
      <c r="C61" s="675" t="s">
        <v>1034</v>
      </c>
      <c r="D61" s="675" t="s">
        <v>2</v>
      </c>
      <c r="E61" s="675" t="s">
        <v>1035</v>
      </c>
      <c r="F61" s="675" t="s">
        <v>29</v>
      </c>
      <c r="G61" s="675" t="s">
        <v>1036</v>
      </c>
      <c r="H61" s="675">
        <v>2013</v>
      </c>
      <c r="I61" s="630" t="s">
        <v>565</v>
      </c>
      <c r="J61" s="630" t="s">
        <v>581</v>
      </c>
      <c r="K61" s="619"/>
      <c r="L61" s="679">
        <v>0</v>
      </c>
      <c r="M61" s="680">
        <v>0</v>
      </c>
      <c r="N61" s="680">
        <v>3.315105585</v>
      </c>
      <c r="O61" s="680">
        <v>3.315105585</v>
      </c>
      <c r="P61" s="680">
        <v>3.315105585</v>
      </c>
      <c r="Q61" s="680">
        <v>3.315105585</v>
      </c>
      <c r="R61" s="680">
        <v>0</v>
      </c>
      <c r="S61" s="680">
        <v>0</v>
      </c>
      <c r="T61" s="680">
        <v>0</v>
      </c>
      <c r="U61" s="680">
        <v>0</v>
      </c>
      <c r="V61" s="680">
        <v>0</v>
      </c>
      <c r="W61" s="680">
        <v>0</v>
      </c>
      <c r="X61" s="680">
        <v>0</v>
      </c>
      <c r="Y61" s="680">
        <v>0</v>
      </c>
      <c r="Z61" s="680">
        <v>0</v>
      </c>
      <c r="AA61" s="680">
        <v>0</v>
      </c>
      <c r="AB61" s="680">
        <v>0</v>
      </c>
      <c r="AC61" s="680">
        <v>0</v>
      </c>
      <c r="AD61" s="680">
        <v>0</v>
      </c>
      <c r="AE61" s="680">
        <v>0</v>
      </c>
      <c r="AF61" s="680">
        <v>0</v>
      </c>
      <c r="AG61" s="680">
        <v>0</v>
      </c>
      <c r="AH61" s="680">
        <v>0</v>
      </c>
      <c r="AI61" s="680">
        <v>0</v>
      </c>
      <c r="AJ61" s="680">
        <v>0</v>
      </c>
      <c r="AK61" s="680">
        <v>0</v>
      </c>
      <c r="AL61" s="680">
        <v>0</v>
      </c>
      <c r="AM61" s="680">
        <v>0</v>
      </c>
      <c r="AN61" s="680">
        <v>0</v>
      </c>
      <c r="AO61" s="681">
        <v>0</v>
      </c>
      <c r="AP61" s="619"/>
      <c r="AQ61" s="679">
        <v>0</v>
      </c>
      <c r="AR61" s="680">
        <v>0</v>
      </c>
      <c r="AS61" s="680">
        <v>5911.038047</v>
      </c>
      <c r="AT61" s="680">
        <v>5911.038047</v>
      </c>
      <c r="AU61" s="680">
        <v>5911.038047</v>
      </c>
      <c r="AV61" s="680">
        <v>5911.038047</v>
      </c>
      <c r="AW61" s="680">
        <v>0</v>
      </c>
      <c r="AX61" s="680">
        <v>0</v>
      </c>
      <c r="AY61" s="680">
        <v>0</v>
      </c>
      <c r="AZ61" s="680">
        <v>0</v>
      </c>
      <c r="BA61" s="680">
        <v>0</v>
      </c>
      <c r="BB61" s="680">
        <v>0</v>
      </c>
      <c r="BC61" s="680">
        <v>0</v>
      </c>
      <c r="BD61" s="680">
        <v>0</v>
      </c>
      <c r="BE61" s="680">
        <v>0</v>
      </c>
      <c r="BF61" s="680">
        <v>0</v>
      </c>
      <c r="BG61" s="680">
        <v>0</v>
      </c>
      <c r="BH61" s="680">
        <v>0</v>
      </c>
      <c r="BI61" s="680">
        <v>0</v>
      </c>
      <c r="BJ61" s="680">
        <v>0</v>
      </c>
      <c r="BK61" s="680">
        <v>0</v>
      </c>
      <c r="BL61" s="680">
        <v>0</v>
      </c>
      <c r="BM61" s="680">
        <v>0</v>
      </c>
      <c r="BN61" s="680">
        <v>0</v>
      </c>
      <c r="BO61" s="680">
        <v>0</v>
      </c>
      <c r="BP61" s="680">
        <v>0</v>
      </c>
      <c r="BQ61" s="680">
        <v>0</v>
      </c>
      <c r="BR61" s="680">
        <v>0</v>
      </c>
      <c r="BS61" s="680">
        <v>0</v>
      </c>
      <c r="BT61" s="681">
        <v>0</v>
      </c>
    </row>
    <row r="62" spans="2:73">
      <c r="B62" s="675" t="s">
        <v>208</v>
      </c>
      <c r="C62" s="675" t="s">
        <v>1034</v>
      </c>
      <c r="D62" s="675" t="s">
        <v>1</v>
      </c>
      <c r="E62" s="675" t="s">
        <v>1035</v>
      </c>
      <c r="F62" s="675" t="s">
        <v>29</v>
      </c>
      <c r="G62" s="675" t="s">
        <v>1036</v>
      </c>
      <c r="H62" s="675">
        <v>2013</v>
      </c>
      <c r="I62" s="630" t="s">
        <v>565</v>
      </c>
      <c r="J62" s="630" t="s">
        <v>581</v>
      </c>
      <c r="K62" s="619"/>
      <c r="L62" s="679">
        <v>0</v>
      </c>
      <c r="M62" s="680">
        <v>0</v>
      </c>
      <c r="N62" s="680">
        <v>1.9783531079999999</v>
      </c>
      <c r="O62" s="680">
        <v>1.9783531079999999</v>
      </c>
      <c r="P62" s="680">
        <v>1.9783531079999999</v>
      </c>
      <c r="Q62" s="680">
        <v>1.9783531079999999</v>
      </c>
      <c r="R62" s="680">
        <v>1.395783942</v>
      </c>
      <c r="S62" s="680">
        <v>0</v>
      </c>
      <c r="T62" s="680">
        <v>0</v>
      </c>
      <c r="U62" s="680">
        <v>0</v>
      </c>
      <c r="V62" s="680">
        <v>0</v>
      </c>
      <c r="W62" s="680">
        <v>0</v>
      </c>
      <c r="X62" s="680">
        <v>0</v>
      </c>
      <c r="Y62" s="680">
        <v>0</v>
      </c>
      <c r="Z62" s="680">
        <v>0</v>
      </c>
      <c r="AA62" s="680">
        <v>0</v>
      </c>
      <c r="AB62" s="680">
        <v>0</v>
      </c>
      <c r="AC62" s="680">
        <v>0</v>
      </c>
      <c r="AD62" s="680">
        <v>0</v>
      </c>
      <c r="AE62" s="680">
        <v>0</v>
      </c>
      <c r="AF62" s="680">
        <v>0</v>
      </c>
      <c r="AG62" s="680">
        <v>0</v>
      </c>
      <c r="AH62" s="680">
        <v>0</v>
      </c>
      <c r="AI62" s="680">
        <v>0</v>
      </c>
      <c r="AJ62" s="680">
        <v>0</v>
      </c>
      <c r="AK62" s="680">
        <v>0</v>
      </c>
      <c r="AL62" s="680">
        <v>0</v>
      </c>
      <c r="AM62" s="680">
        <v>0</v>
      </c>
      <c r="AN62" s="680">
        <v>0</v>
      </c>
      <c r="AO62" s="681">
        <v>0</v>
      </c>
      <c r="AP62" s="619"/>
      <c r="AQ62" s="679">
        <v>0</v>
      </c>
      <c r="AR62" s="680">
        <v>0</v>
      </c>
      <c r="AS62" s="680">
        <v>13715.276536986999</v>
      </c>
      <c r="AT62" s="680">
        <v>13715.276536986999</v>
      </c>
      <c r="AU62" s="680">
        <v>13715.276536986999</v>
      </c>
      <c r="AV62" s="680">
        <v>13715.276536986999</v>
      </c>
      <c r="AW62" s="680">
        <v>9497.1445488059999</v>
      </c>
      <c r="AX62" s="680">
        <v>0</v>
      </c>
      <c r="AY62" s="680">
        <v>0</v>
      </c>
      <c r="AZ62" s="680">
        <v>0</v>
      </c>
      <c r="BA62" s="680">
        <v>0</v>
      </c>
      <c r="BB62" s="680">
        <v>0</v>
      </c>
      <c r="BC62" s="680">
        <v>0</v>
      </c>
      <c r="BD62" s="680">
        <v>0</v>
      </c>
      <c r="BE62" s="680">
        <v>0</v>
      </c>
      <c r="BF62" s="680">
        <v>0</v>
      </c>
      <c r="BG62" s="680">
        <v>0</v>
      </c>
      <c r="BH62" s="680">
        <v>0</v>
      </c>
      <c r="BI62" s="680">
        <v>0</v>
      </c>
      <c r="BJ62" s="680">
        <v>0</v>
      </c>
      <c r="BK62" s="680">
        <v>0</v>
      </c>
      <c r="BL62" s="680">
        <v>0</v>
      </c>
      <c r="BM62" s="680">
        <v>0</v>
      </c>
      <c r="BN62" s="680">
        <v>0</v>
      </c>
      <c r="BO62" s="680">
        <v>0</v>
      </c>
      <c r="BP62" s="680">
        <v>0</v>
      </c>
      <c r="BQ62" s="680">
        <v>0</v>
      </c>
      <c r="BR62" s="680">
        <v>0</v>
      </c>
      <c r="BS62" s="680">
        <v>0</v>
      </c>
      <c r="BT62" s="681">
        <v>0</v>
      </c>
    </row>
    <row r="63" spans="2:73">
      <c r="B63" s="675" t="s">
        <v>208</v>
      </c>
      <c r="C63" s="675" t="s">
        <v>1034</v>
      </c>
      <c r="D63" s="675" t="s">
        <v>1049</v>
      </c>
      <c r="E63" s="675" t="s">
        <v>1035</v>
      </c>
      <c r="F63" s="675" t="s">
        <v>29</v>
      </c>
      <c r="G63" s="675" t="s">
        <v>1036</v>
      </c>
      <c r="H63" s="675">
        <v>2013</v>
      </c>
      <c r="I63" s="630" t="s">
        <v>565</v>
      </c>
      <c r="J63" s="630" t="s">
        <v>581</v>
      </c>
      <c r="K63" s="619"/>
      <c r="L63" s="679">
        <v>0</v>
      </c>
      <c r="M63" s="680">
        <v>0</v>
      </c>
      <c r="N63" s="680">
        <v>2.6977948719999998</v>
      </c>
      <c r="O63" s="680">
        <v>2.6977948719999998</v>
      </c>
      <c r="P63" s="680">
        <v>2.5496872019999999</v>
      </c>
      <c r="Q63" s="680">
        <v>2.0442333170000002</v>
      </c>
      <c r="R63" s="680">
        <v>2.0442333170000002</v>
      </c>
      <c r="S63" s="680">
        <v>2.0442333170000002</v>
      </c>
      <c r="T63" s="680">
        <v>2.0442333170000002</v>
      </c>
      <c r="U63" s="680">
        <v>2.0403663079999999</v>
      </c>
      <c r="V63" s="680">
        <v>1.7536748639999999</v>
      </c>
      <c r="W63" s="680">
        <v>1.7536748639999999</v>
      </c>
      <c r="X63" s="680">
        <v>1.2725170779999999</v>
      </c>
      <c r="Y63" s="680">
        <v>0.82195387900000005</v>
      </c>
      <c r="Z63" s="680">
        <v>0.82195387900000005</v>
      </c>
      <c r="AA63" s="680">
        <v>0.80576196899999997</v>
      </c>
      <c r="AB63" s="680">
        <v>0.80576196899999997</v>
      </c>
      <c r="AC63" s="680">
        <v>0.79745507900000001</v>
      </c>
      <c r="AD63" s="680">
        <v>0.68833772400000004</v>
      </c>
      <c r="AE63" s="680">
        <v>0.404038699</v>
      </c>
      <c r="AF63" s="680">
        <v>0.404038699</v>
      </c>
      <c r="AG63" s="680">
        <v>0.404038699</v>
      </c>
      <c r="AH63" s="680">
        <v>0</v>
      </c>
      <c r="AI63" s="680">
        <v>0</v>
      </c>
      <c r="AJ63" s="680">
        <v>0</v>
      </c>
      <c r="AK63" s="680">
        <v>0</v>
      </c>
      <c r="AL63" s="680">
        <v>0</v>
      </c>
      <c r="AM63" s="680">
        <v>0</v>
      </c>
      <c r="AN63" s="680">
        <v>0</v>
      </c>
      <c r="AO63" s="681">
        <v>0</v>
      </c>
      <c r="AP63" s="619"/>
      <c r="AQ63" s="679">
        <v>0</v>
      </c>
      <c r="AR63" s="680">
        <v>0</v>
      </c>
      <c r="AS63" s="680">
        <v>39156.198184936002</v>
      </c>
      <c r="AT63" s="680">
        <v>39156.198184936002</v>
      </c>
      <c r="AU63" s="680">
        <v>36796.942964039998</v>
      </c>
      <c r="AV63" s="680">
        <v>28745.403746389002</v>
      </c>
      <c r="AW63" s="680">
        <v>28745.403746389002</v>
      </c>
      <c r="AX63" s="680">
        <v>28745.403746389002</v>
      </c>
      <c r="AY63" s="680">
        <v>28745.403746389002</v>
      </c>
      <c r="AZ63" s="680">
        <v>28711.528753887</v>
      </c>
      <c r="BA63" s="680">
        <v>24144.727566698999</v>
      </c>
      <c r="BB63" s="680">
        <v>24144.727566698999</v>
      </c>
      <c r="BC63" s="680">
        <v>21009.807951063001</v>
      </c>
      <c r="BD63" s="680">
        <v>13507.27599568</v>
      </c>
      <c r="BE63" s="680">
        <v>13507.27599568</v>
      </c>
      <c r="BF63" s="680">
        <v>12794.451313756001</v>
      </c>
      <c r="BG63" s="680">
        <v>12794.451313756001</v>
      </c>
      <c r="BH63" s="680">
        <v>12702.921138416001</v>
      </c>
      <c r="BI63" s="680">
        <v>10964.755320773</v>
      </c>
      <c r="BJ63" s="680">
        <v>6436.063750151</v>
      </c>
      <c r="BK63" s="680">
        <v>6436.063750151</v>
      </c>
      <c r="BL63" s="680">
        <v>6436.063750151</v>
      </c>
      <c r="BM63" s="680">
        <v>0</v>
      </c>
      <c r="BN63" s="680">
        <v>0</v>
      </c>
      <c r="BO63" s="680">
        <v>0</v>
      </c>
      <c r="BP63" s="680">
        <v>0</v>
      </c>
      <c r="BQ63" s="680">
        <v>0</v>
      </c>
      <c r="BR63" s="680">
        <v>0</v>
      </c>
      <c r="BS63" s="680">
        <v>0</v>
      </c>
      <c r="BT63" s="681">
        <v>0</v>
      </c>
    </row>
    <row r="64" spans="2:73">
      <c r="B64" s="675" t="s">
        <v>208</v>
      </c>
      <c r="C64" s="675" t="s">
        <v>1034</v>
      </c>
      <c r="D64" s="675" t="s">
        <v>1050</v>
      </c>
      <c r="E64" s="675" t="s">
        <v>1035</v>
      </c>
      <c r="F64" s="675" t="s">
        <v>29</v>
      </c>
      <c r="G64" s="675" t="s">
        <v>1036</v>
      </c>
      <c r="H64" s="675">
        <v>2013</v>
      </c>
      <c r="I64" s="630" t="s">
        <v>565</v>
      </c>
      <c r="J64" s="630" t="s">
        <v>581</v>
      </c>
      <c r="K64" s="619"/>
      <c r="L64" s="679">
        <v>0</v>
      </c>
      <c r="M64" s="680">
        <v>0</v>
      </c>
      <c r="N64" s="680">
        <v>38.877597268999999</v>
      </c>
      <c r="O64" s="680">
        <v>38.877597268999999</v>
      </c>
      <c r="P64" s="680">
        <v>38.877597268999999</v>
      </c>
      <c r="Q64" s="680">
        <v>38.877597268999999</v>
      </c>
      <c r="R64" s="680">
        <v>38.877597268999999</v>
      </c>
      <c r="S64" s="680">
        <v>38.877597268999999</v>
      </c>
      <c r="T64" s="680">
        <v>38.877597268999999</v>
      </c>
      <c r="U64" s="680">
        <v>38.877597268999999</v>
      </c>
      <c r="V64" s="680">
        <v>38.877597268999999</v>
      </c>
      <c r="W64" s="680">
        <v>38.877597268999999</v>
      </c>
      <c r="X64" s="680">
        <v>38.877597268999999</v>
      </c>
      <c r="Y64" s="680">
        <v>38.877597268999999</v>
      </c>
      <c r="Z64" s="680">
        <v>38.877597268999999</v>
      </c>
      <c r="AA64" s="680">
        <v>38.877597268999999</v>
      </c>
      <c r="AB64" s="680">
        <v>38.877597268999999</v>
      </c>
      <c r="AC64" s="680">
        <v>38.877597268999999</v>
      </c>
      <c r="AD64" s="680">
        <v>38.877597268999999</v>
      </c>
      <c r="AE64" s="680">
        <v>38.877597268999999</v>
      </c>
      <c r="AF64" s="680">
        <v>30.763626446</v>
      </c>
      <c r="AG64" s="680">
        <v>0</v>
      </c>
      <c r="AH64" s="680">
        <v>0</v>
      </c>
      <c r="AI64" s="680">
        <v>0</v>
      </c>
      <c r="AJ64" s="680">
        <v>0</v>
      </c>
      <c r="AK64" s="680">
        <v>0</v>
      </c>
      <c r="AL64" s="680">
        <v>0</v>
      </c>
      <c r="AM64" s="680">
        <v>0</v>
      </c>
      <c r="AN64" s="680">
        <v>0</v>
      </c>
      <c r="AO64" s="681">
        <v>0</v>
      </c>
      <c r="AP64" s="619"/>
      <c r="AQ64" s="679">
        <v>0</v>
      </c>
      <c r="AR64" s="680">
        <v>0</v>
      </c>
      <c r="AS64" s="680">
        <v>66990.575928988997</v>
      </c>
      <c r="AT64" s="680">
        <v>66990.575928988997</v>
      </c>
      <c r="AU64" s="680">
        <v>66990.575928988997</v>
      </c>
      <c r="AV64" s="680">
        <v>66990.575928988997</v>
      </c>
      <c r="AW64" s="680">
        <v>66990.575928988997</v>
      </c>
      <c r="AX64" s="680">
        <v>66990.575928988997</v>
      </c>
      <c r="AY64" s="680">
        <v>66990.575928988997</v>
      </c>
      <c r="AZ64" s="680">
        <v>66990.575928988997</v>
      </c>
      <c r="BA64" s="680">
        <v>66990.575928988997</v>
      </c>
      <c r="BB64" s="680">
        <v>66990.575928988997</v>
      </c>
      <c r="BC64" s="680">
        <v>66990.575928988997</v>
      </c>
      <c r="BD64" s="680">
        <v>66990.575928988997</v>
      </c>
      <c r="BE64" s="680">
        <v>66990.575928988997</v>
      </c>
      <c r="BF64" s="680">
        <v>66990.575928988997</v>
      </c>
      <c r="BG64" s="680">
        <v>66990.575928988997</v>
      </c>
      <c r="BH64" s="680">
        <v>66990.575928988997</v>
      </c>
      <c r="BI64" s="680">
        <v>66990.575928988997</v>
      </c>
      <c r="BJ64" s="680">
        <v>66990.575928988997</v>
      </c>
      <c r="BK64" s="680">
        <v>59734.621654119001</v>
      </c>
      <c r="BL64" s="680">
        <v>0</v>
      </c>
      <c r="BM64" s="680">
        <v>0</v>
      </c>
      <c r="BN64" s="680">
        <v>0</v>
      </c>
      <c r="BO64" s="680">
        <v>0</v>
      </c>
      <c r="BP64" s="680">
        <v>0</v>
      </c>
      <c r="BQ64" s="680">
        <v>0</v>
      </c>
      <c r="BR64" s="680">
        <v>0</v>
      </c>
      <c r="BS64" s="680">
        <v>0</v>
      </c>
      <c r="BT64" s="681">
        <v>0</v>
      </c>
    </row>
    <row r="65" spans="2:73">
      <c r="B65" s="675" t="s">
        <v>208</v>
      </c>
      <c r="C65" s="675" t="s">
        <v>1034</v>
      </c>
      <c r="D65" s="675" t="s">
        <v>1050</v>
      </c>
      <c r="E65" s="675" t="s">
        <v>1035</v>
      </c>
      <c r="F65" s="675" t="s">
        <v>29</v>
      </c>
      <c r="G65" s="675" t="s">
        <v>1036</v>
      </c>
      <c r="H65" s="675">
        <v>2012</v>
      </c>
      <c r="I65" s="630" t="s">
        <v>565</v>
      </c>
      <c r="J65" s="630" t="s">
        <v>574</v>
      </c>
      <c r="K65" s="619"/>
      <c r="L65" s="679">
        <v>0</v>
      </c>
      <c r="M65" s="680">
        <v>1.3652929309999999</v>
      </c>
      <c r="N65" s="680">
        <v>1.3652929309999999</v>
      </c>
      <c r="O65" s="680">
        <v>1.3652929309999999</v>
      </c>
      <c r="P65" s="680">
        <v>1.3652929309999999</v>
      </c>
      <c r="Q65" s="680">
        <v>1.3652929309999999</v>
      </c>
      <c r="R65" s="680">
        <v>1.3652929309999999</v>
      </c>
      <c r="S65" s="680">
        <v>1.3652929309999999</v>
      </c>
      <c r="T65" s="680">
        <v>1.3652929309999999</v>
      </c>
      <c r="U65" s="680">
        <v>1.3652929309999999</v>
      </c>
      <c r="V65" s="680">
        <v>1.3652929309999999</v>
      </c>
      <c r="W65" s="680">
        <v>1.3652929309999999</v>
      </c>
      <c r="X65" s="680">
        <v>1.3652929309999999</v>
      </c>
      <c r="Y65" s="680">
        <v>1.3652929309999999</v>
      </c>
      <c r="Z65" s="680">
        <v>1.3652929309999999</v>
      </c>
      <c r="AA65" s="680">
        <v>1.3652929309999999</v>
      </c>
      <c r="AB65" s="680">
        <v>1.3652929309999999</v>
      </c>
      <c r="AC65" s="680">
        <v>1.3652929309999999</v>
      </c>
      <c r="AD65" s="680">
        <v>1.3652929309999999</v>
      </c>
      <c r="AE65" s="680">
        <v>1.3652929309999999</v>
      </c>
      <c r="AF65" s="680">
        <v>1.002525581</v>
      </c>
      <c r="AG65" s="680">
        <v>0</v>
      </c>
      <c r="AH65" s="680">
        <v>0</v>
      </c>
      <c r="AI65" s="680">
        <v>0</v>
      </c>
      <c r="AJ65" s="680">
        <v>0</v>
      </c>
      <c r="AK65" s="680">
        <v>0</v>
      </c>
      <c r="AL65" s="680">
        <v>0</v>
      </c>
      <c r="AM65" s="680">
        <v>0</v>
      </c>
      <c r="AN65" s="680">
        <v>0</v>
      </c>
      <c r="AO65" s="681">
        <v>0</v>
      </c>
      <c r="AP65" s="619"/>
      <c r="AQ65" s="679">
        <v>0</v>
      </c>
      <c r="AR65" s="680">
        <v>2567.928056063</v>
      </c>
      <c r="AS65" s="680">
        <v>2567.928056063</v>
      </c>
      <c r="AT65" s="680">
        <v>2567.928056063</v>
      </c>
      <c r="AU65" s="680">
        <v>2567.928056063</v>
      </c>
      <c r="AV65" s="680">
        <v>2567.928056063</v>
      </c>
      <c r="AW65" s="680">
        <v>2567.928056063</v>
      </c>
      <c r="AX65" s="680">
        <v>2567.928056063</v>
      </c>
      <c r="AY65" s="680">
        <v>2567.928056063</v>
      </c>
      <c r="AZ65" s="680">
        <v>2567.928056063</v>
      </c>
      <c r="BA65" s="680">
        <v>2567.928056063</v>
      </c>
      <c r="BB65" s="680">
        <v>2567.928056063</v>
      </c>
      <c r="BC65" s="680">
        <v>2567.928056063</v>
      </c>
      <c r="BD65" s="680">
        <v>2567.928056063</v>
      </c>
      <c r="BE65" s="680">
        <v>2567.928056063</v>
      </c>
      <c r="BF65" s="680">
        <v>2567.928056063</v>
      </c>
      <c r="BG65" s="680">
        <v>2567.928056063</v>
      </c>
      <c r="BH65" s="680">
        <v>2567.928056063</v>
      </c>
      <c r="BI65" s="680">
        <v>2567.928056063</v>
      </c>
      <c r="BJ65" s="680">
        <v>2207.173498181</v>
      </c>
      <c r="BK65" s="680">
        <v>0</v>
      </c>
      <c r="BL65" s="680">
        <v>0</v>
      </c>
      <c r="BM65" s="680">
        <v>0</v>
      </c>
      <c r="BN65" s="680">
        <v>0</v>
      </c>
      <c r="BO65" s="680">
        <v>0</v>
      </c>
      <c r="BP65" s="680">
        <v>0</v>
      </c>
      <c r="BQ65" s="680">
        <v>0</v>
      </c>
      <c r="BR65" s="680">
        <v>0</v>
      </c>
      <c r="BS65" s="680">
        <v>0</v>
      </c>
      <c r="BT65" s="681">
        <v>0</v>
      </c>
    </row>
    <row r="66" spans="2:73">
      <c r="B66" s="675" t="s">
        <v>208</v>
      </c>
      <c r="C66" s="675" t="s">
        <v>1034</v>
      </c>
      <c r="D66" s="675" t="s">
        <v>1051</v>
      </c>
      <c r="E66" s="675" t="s">
        <v>1035</v>
      </c>
      <c r="F66" s="675" t="s">
        <v>29</v>
      </c>
      <c r="G66" s="675" t="s">
        <v>1037</v>
      </c>
      <c r="H66" s="675">
        <v>2013</v>
      </c>
      <c r="I66" s="630" t="s">
        <v>565</v>
      </c>
      <c r="J66" s="630" t="s">
        <v>581</v>
      </c>
      <c r="K66" s="619"/>
      <c r="L66" s="679">
        <v>0</v>
      </c>
      <c r="M66" s="680">
        <v>0</v>
      </c>
      <c r="N66" s="680">
        <v>10.12496</v>
      </c>
      <c r="O66" s="680">
        <v>0</v>
      </c>
      <c r="P66" s="680">
        <v>0</v>
      </c>
      <c r="Q66" s="680">
        <v>0</v>
      </c>
      <c r="R66" s="680">
        <v>0</v>
      </c>
      <c r="S66" s="680">
        <v>0</v>
      </c>
      <c r="T66" s="680">
        <v>0</v>
      </c>
      <c r="U66" s="680">
        <v>0</v>
      </c>
      <c r="V66" s="680">
        <v>0</v>
      </c>
      <c r="W66" s="680">
        <v>0</v>
      </c>
      <c r="X66" s="680">
        <v>0</v>
      </c>
      <c r="Y66" s="680">
        <v>0</v>
      </c>
      <c r="Z66" s="680">
        <v>0</v>
      </c>
      <c r="AA66" s="680">
        <v>0</v>
      </c>
      <c r="AB66" s="680">
        <v>0</v>
      </c>
      <c r="AC66" s="680">
        <v>0</v>
      </c>
      <c r="AD66" s="680">
        <v>0</v>
      </c>
      <c r="AE66" s="680">
        <v>0</v>
      </c>
      <c r="AF66" s="680">
        <v>0</v>
      </c>
      <c r="AG66" s="680">
        <v>0</v>
      </c>
      <c r="AH66" s="680">
        <v>0</v>
      </c>
      <c r="AI66" s="680">
        <v>0</v>
      </c>
      <c r="AJ66" s="680">
        <v>0</v>
      </c>
      <c r="AK66" s="680">
        <v>0</v>
      </c>
      <c r="AL66" s="680">
        <v>0</v>
      </c>
      <c r="AM66" s="680">
        <v>0</v>
      </c>
      <c r="AN66" s="680">
        <v>0</v>
      </c>
      <c r="AO66" s="681">
        <v>0</v>
      </c>
      <c r="AP66" s="619"/>
      <c r="AQ66" s="679">
        <v>0</v>
      </c>
      <c r="AR66" s="680">
        <v>0</v>
      </c>
      <c r="AS66" s="680">
        <v>0.72623150000000003</v>
      </c>
      <c r="AT66" s="680">
        <v>0</v>
      </c>
      <c r="AU66" s="680">
        <v>0</v>
      </c>
      <c r="AV66" s="680">
        <v>0</v>
      </c>
      <c r="AW66" s="680">
        <v>0</v>
      </c>
      <c r="AX66" s="680">
        <v>0</v>
      </c>
      <c r="AY66" s="680">
        <v>0</v>
      </c>
      <c r="AZ66" s="680">
        <v>0</v>
      </c>
      <c r="BA66" s="680">
        <v>0</v>
      </c>
      <c r="BB66" s="680">
        <v>0</v>
      </c>
      <c r="BC66" s="680">
        <v>0</v>
      </c>
      <c r="BD66" s="680">
        <v>0</v>
      </c>
      <c r="BE66" s="680">
        <v>0</v>
      </c>
      <c r="BF66" s="680">
        <v>0</v>
      </c>
      <c r="BG66" s="680">
        <v>0</v>
      </c>
      <c r="BH66" s="680">
        <v>0</v>
      </c>
      <c r="BI66" s="680">
        <v>0</v>
      </c>
      <c r="BJ66" s="680">
        <v>0</v>
      </c>
      <c r="BK66" s="680">
        <v>0</v>
      </c>
      <c r="BL66" s="680">
        <v>0</v>
      </c>
      <c r="BM66" s="680">
        <v>0</v>
      </c>
      <c r="BN66" s="680">
        <v>0</v>
      </c>
      <c r="BO66" s="680">
        <v>0</v>
      </c>
      <c r="BP66" s="680">
        <v>0</v>
      </c>
      <c r="BQ66" s="680">
        <v>0</v>
      </c>
      <c r="BR66" s="680">
        <v>0</v>
      </c>
      <c r="BS66" s="680">
        <v>0</v>
      </c>
      <c r="BT66" s="681">
        <v>0</v>
      </c>
    </row>
    <row r="67" spans="2:73">
      <c r="B67" s="675" t="s">
        <v>208</v>
      </c>
      <c r="C67" s="675" t="s">
        <v>1034</v>
      </c>
      <c r="D67" s="675" t="s">
        <v>1052</v>
      </c>
      <c r="E67" s="675" t="s">
        <v>1035</v>
      </c>
      <c r="F67" s="675" t="s">
        <v>29</v>
      </c>
      <c r="G67" s="675" t="s">
        <v>1037</v>
      </c>
      <c r="H67" s="675">
        <v>2013</v>
      </c>
      <c r="I67" s="630" t="s">
        <v>565</v>
      </c>
      <c r="J67" s="630" t="s">
        <v>581</v>
      </c>
      <c r="K67" s="619"/>
      <c r="L67" s="679">
        <v>0</v>
      </c>
      <c r="M67" s="680">
        <v>0</v>
      </c>
      <c r="N67" s="680">
        <v>0</v>
      </c>
      <c r="O67" s="680">
        <v>0</v>
      </c>
      <c r="P67" s="680">
        <v>0</v>
      </c>
      <c r="Q67" s="680">
        <v>0</v>
      </c>
      <c r="R67" s="680">
        <v>0</v>
      </c>
      <c r="S67" s="680">
        <v>0</v>
      </c>
      <c r="T67" s="680">
        <v>0</v>
      </c>
      <c r="U67" s="680">
        <v>0</v>
      </c>
      <c r="V67" s="680">
        <v>0</v>
      </c>
      <c r="W67" s="680">
        <v>0</v>
      </c>
      <c r="X67" s="680">
        <v>0</v>
      </c>
      <c r="Y67" s="680">
        <v>0</v>
      </c>
      <c r="Z67" s="680">
        <v>0</v>
      </c>
      <c r="AA67" s="680">
        <v>0</v>
      </c>
      <c r="AB67" s="680">
        <v>0</v>
      </c>
      <c r="AC67" s="680">
        <v>0</v>
      </c>
      <c r="AD67" s="680">
        <v>0</v>
      </c>
      <c r="AE67" s="680">
        <v>0</v>
      </c>
      <c r="AF67" s="680">
        <v>0</v>
      </c>
      <c r="AG67" s="680">
        <v>0</v>
      </c>
      <c r="AH67" s="680">
        <v>0</v>
      </c>
      <c r="AI67" s="680">
        <v>0</v>
      </c>
      <c r="AJ67" s="680">
        <v>0</v>
      </c>
      <c r="AK67" s="680">
        <v>0</v>
      </c>
      <c r="AL67" s="680">
        <v>0</v>
      </c>
      <c r="AM67" s="680">
        <v>0</v>
      </c>
      <c r="AN67" s="680">
        <v>0</v>
      </c>
      <c r="AO67" s="681">
        <v>0</v>
      </c>
      <c r="AP67" s="619"/>
      <c r="AQ67" s="679">
        <v>0</v>
      </c>
      <c r="AR67" s="680">
        <v>0</v>
      </c>
      <c r="AS67" s="680">
        <v>0</v>
      </c>
      <c r="AT67" s="680">
        <v>0</v>
      </c>
      <c r="AU67" s="680">
        <v>0</v>
      </c>
      <c r="AV67" s="680">
        <v>0</v>
      </c>
      <c r="AW67" s="680">
        <v>0</v>
      </c>
      <c r="AX67" s="680">
        <v>0</v>
      </c>
      <c r="AY67" s="680">
        <v>0</v>
      </c>
      <c r="AZ67" s="680">
        <v>0</v>
      </c>
      <c r="BA67" s="680">
        <v>0</v>
      </c>
      <c r="BB67" s="680">
        <v>0</v>
      </c>
      <c r="BC67" s="680">
        <v>0</v>
      </c>
      <c r="BD67" s="680">
        <v>0</v>
      </c>
      <c r="BE67" s="680">
        <v>0</v>
      </c>
      <c r="BF67" s="680">
        <v>0</v>
      </c>
      <c r="BG67" s="680">
        <v>0</v>
      </c>
      <c r="BH67" s="680">
        <v>0</v>
      </c>
      <c r="BI67" s="680">
        <v>0</v>
      </c>
      <c r="BJ67" s="680">
        <v>0</v>
      </c>
      <c r="BK67" s="680">
        <v>0</v>
      </c>
      <c r="BL67" s="680">
        <v>0</v>
      </c>
      <c r="BM67" s="680">
        <v>0</v>
      </c>
      <c r="BN67" s="680">
        <v>0</v>
      </c>
      <c r="BO67" s="680">
        <v>0</v>
      </c>
      <c r="BP67" s="680">
        <v>0</v>
      </c>
      <c r="BQ67" s="680">
        <v>0</v>
      </c>
      <c r="BR67" s="680">
        <v>0</v>
      </c>
      <c r="BS67" s="680">
        <v>0</v>
      </c>
      <c r="BT67" s="681">
        <v>0</v>
      </c>
    </row>
    <row r="68" spans="2:73">
      <c r="B68" s="675" t="s">
        <v>208</v>
      </c>
      <c r="C68" s="675" t="s">
        <v>1042</v>
      </c>
      <c r="D68" s="675" t="s">
        <v>1046</v>
      </c>
      <c r="E68" s="675" t="s">
        <v>1035</v>
      </c>
      <c r="F68" s="675" t="s">
        <v>1042</v>
      </c>
      <c r="G68" s="675" t="s">
        <v>1037</v>
      </c>
      <c r="H68" s="675">
        <v>2013</v>
      </c>
      <c r="I68" s="630" t="s">
        <v>565</v>
      </c>
      <c r="J68" s="630" t="s">
        <v>581</v>
      </c>
      <c r="K68" s="619"/>
      <c r="L68" s="679">
        <v>0</v>
      </c>
      <c r="M68" s="680">
        <v>0</v>
      </c>
      <c r="N68" s="680">
        <v>284.8168</v>
      </c>
      <c r="O68" s="680">
        <v>0</v>
      </c>
      <c r="P68" s="680">
        <v>0</v>
      </c>
      <c r="Q68" s="680">
        <v>0</v>
      </c>
      <c r="R68" s="680">
        <v>0</v>
      </c>
      <c r="S68" s="680">
        <v>0</v>
      </c>
      <c r="T68" s="680">
        <v>0</v>
      </c>
      <c r="U68" s="680">
        <v>0</v>
      </c>
      <c r="V68" s="680">
        <v>0</v>
      </c>
      <c r="W68" s="680">
        <v>0</v>
      </c>
      <c r="X68" s="680">
        <v>0</v>
      </c>
      <c r="Y68" s="680">
        <v>0</v>
      </c>
      <c r="Z68" s="680">
        <v>0</v>
      </c>
      <c r="AA68" s="680">
        <v>0</v>
      </c>
      <c r="AB68" s="680">
        <v>0</v>
      </c>
      <c r="AC68" s="680">
        <v>0</v>
      </c>
      <c r="AD68" s="680">
        <v>0</v>
      </c>
      <c r="AE68" s="680">
        <v>0</v>
      </c>
      <c r="AF68" s="680">
        <v>0</v>
      </c>
      <c r="AG68" s="680">
        <v>0</v>
      </c>
      <c r="AH68" s="680">
        <v>0</v>
      </c>
      <c r="AI68" s="680">
        <v>0</v>
      </c>
      <c r="AJ68" s="680">
        <v>0</v>
      </c>
      <c r="AK68" s="680">
        <v>0</v>
      </c>
      <c r="AL68" s="680">
        <v>0</v>
      </c>
      <c r="AM68" s="680">
        <v>0</v>
      </c>
      <c r="AN68" s="680">
        <v>0</v>
      </c>
      <c r="AO68" s="681">
        <v>0</v>
      </c>
      <c r="AP68" s="619"/>
      <c r="AQ68" s="679">
        <v>0</v>
      </c>
      <c r="AR68" s="680">
        <v>0</v>
      </c>
      <c r="AS68" s="680">
        <v>6485.4530000000004</v>
      </c>
      <c r="AT68" s="680">
        <v>0</v>
      </c>
      <c r="AU68" s="680">
        <v>0</v>
      </c>
      <c r="AV68" s="680">
        <v>0</v>
      </c>
      <c r="AW68" s="680">
        <v>0</v>
      </c>
      <c r="AX68" s="680">
        <v>0</v>
      </c>
      <c r="AY68" s="680">
        <v>0</v>
      </c>
      <c r="AZ68" s="680">
        <v>0</v>
      </c>
      <c r="BA68" s="680">
        <v>0</v>
      </c>
      <c r="BB68" s="680">
        <v>0</v>
      </c>
      <c r="BC68" s="680">
        <v>0</v>
      </c>
      <c r="BD68" s="680">
        <v>0</v>
      </c>
      <c r="BE68" s="680">
        <v>0</v>
      </c>
      <c r="BF68" s="680">
        <v>0</v>
      </c>
      <c r="BG68" s="680">
        <v>0</v>
      </c>
      <c r="BH68" s="680">
        <v>0</v>
      </c>
      <c r="BI68" s="680">
        <v>0</v>
      </c>
      <c r="BJ68" s="680">
        <v>0</v>
      </c>
      <c r="BK68" s="680">
        <v>0</v>
      </c>
      <c r="BL68" s="680">
        <v>0</v>
      </c>
      <c r="BM68" s="680">
        <v>0</v>
      </c>
      <c r="BN68" s="680">
        <v>0</v>
      </c>
      <c r="BO68" s="680">
        <v>0</v>
      </c>
      <c r="BP68" s="680">
        <v>0</v>
      </c>
      <c r="BQ68" s="680">
        <v>0</v>
      </c>
      <c r="BR68" s="680">
        <v>0</v>
      </c>
      <c r="BS68" s="680">
        <v>0</v>
      </c>
      <c r="BT68" s="681">
        <v>0</v>
      </c>
    </row>
    <row r="69" spans="2:73">
      <c r="B69" s="675" t="s">
        <v>208</v>
      </c>
      <c r="C69" s="675" t="s">
        <v>1034</v>
      </c>
      <c r="D69" s="675" t="s">
        <v>1</v>
      </c>
      <c r="E69" s="675" t="s">
        <v>1035</v>
      </c>
      <c r="F69" s="675" t="s">
        <v>29</v>
      </c>
      <c r="G69" s="675" t="s">
        <v>1036</v>
      </c>
      <c r="H69" s="675">
        <v>2013</v>
      </c>
      <c r="I69" s="630" t="s">
        <v>565</v>
      </c>
      <c r="J69" s="630" t="s">
        <v>581</v>
      </c>
      <c r="K69" s="619"/>
      <c r="L69" s="679">
        <v>0</v>
      </c>
      <c r="M69" s="680">
        <v>0</v>
      </c>
      <c r="N69" s="680">
        <v>1.9917185408574135E-3</v>
      </c>
      <c r="O69" s="680">
        <v>1.9917185408574135E-3</v>
      </c>
      <c r="P69" s="680">
        <v>1.9917185408574135E-3</v>
      </c>
      <c r="Q69" s="680">
        <v>1.9917185408574135E-3</v>
      </c>
      <c r="R69" s="680">
        <v>1.1065262669932056E-3</v>
      </c>
      <c r="S69" s="680">
        <v>0</v>
      </c>
      <c r="T69" s="680">
        <v>0</v>
      </c>
      <c r="U69" s="680">
        <v>0</v>
      </c>
      <c r="V69" s="680">
        <v>0</v>
      </c>
      <c r="W69" s="680">
        <v>0</v>
      </c>
      <c r="X69" s="680">
        <v>0</v>
      </c>
      <c r="Y69" s="680">
        <v>0</v>
      </c>
      <c r="Z69" s="680">
        <v>0</v>
      </c>
      <c r="AA69" s="680">
        <v>0</v>
      </c>
      <c r="AB69" s="680">
        <v>0</v>
      </c>
      <c r="AC69" s="680">
        <v>0</v>
      </c>
      <c r="AD69" s="680">
        <v>0</v>
      </c>
      <c r="AE69" s="680">
        <v>0</v>
      </c>
      <c r="AF69" s="680">
        <v>0</v>
      </c>
      <c r="AG69" s="680">
        <v>0</v>
      </c>
      <c r="AH69" s="680">
        <v>0</v>
      </c>
      <c r="AI69" s="680">
        <v>0</v>
      </c>
      <c r="AJ69" s="680">
        <v>0</v>
      </c>
      <c r="AK69" s="680">
        <v>0</v>
      </c>
      <c r="AL69" s="680">
        <v>0</v>
      </c>
      <c r="AM69" s="680">
        <v>0</v>
      </c>
      <c r="AN69" s="680">
        <v>0</v>
      </c>
      <c r="AO69" s="681">
        <v>0</v>
      </c>
      <c r="AP69" s="619"/>
      <c r="AQ69" s="679">
        <v>0</v>
      </c>
      <c r="AR69" s="680">
        <v>0</v>
      </c>
      <c r="AS69" s="680">
        <v>13.93828288329871</v>
      </c>
      <c r="AT69" s="680">
        <v>13.93828288329871</v>
      </c>
      <c r="AU69" s="680">
        <v>13.93828288329871</v>
      </c>
      <c r="AV69" s="680">
        <v>13.93828288329871</v>
      </c>
      <c r="AW69" s="680">
        <v>7.528987534362007</v>
      </c>
      <c r="AX69" s="680">
        <v>0</v>
      </c>
      <c r="AY69" s="680">
        <v>0</v>
      </c>
      <c r="AZ69" s="680">
        <v>0</v>
      </c>
      <c r="BA69" s="680">
        <v>0</v>
      </c>
      <c r="BB69" s="680">
        <v>0</v>
      </c>
      <c r="BC69" s="680">
        <v>0</v>
      </c>
      <c r="BD69" s="680">
        <v>0</v>
      </c>
      <c r="BE69" s="680">
        <v>0</v>
      </c>
      <c r="BF69" s="680">
        <v>0</v>
      </c>
      <c r="BG69" s="680">
        <v>0</v>
      </c>
      <c r="BH69" s="680">
        <v>0</v>
      </c>
      <c r="BI69" s="680">
        <v>0</v>
      </c>
      <c r="BJ69" s="680">
        <v>0</v>
      </c>
      <c r="BK69" s="680">
        <v>0</v>
      </c>
      <c r="BL69" s="680">
        <v>0</v>
      </c>
      <c r="BM69" s="680">
        <v>0</v>
      </c>
      <c r="BN69" s="680">
        <v>0</v>
      </c>
      <c r="BO69" s="680">
        <v>0</v>
      </c>
      <c r="BP69" s="680">
        <v>0</v>
      </c>
      <c r="BQ69" s="680">
        <v>0</v>
      </c>
      <c r="BR69" s="680">
        <v>0</v>
      </c>
      <c r="BS69" s="680">
        <v>0</v>
      </c>
      <c r="BT69" s="681">
        <v>0</v>
      </c>
    </row>
    <row r="70" spans="2:73">
      <c r="B70" s="675" t="s">
        <v>208</v>
      </c>
      <c r="C70" s="675" t="s">
        <v>1034</v>
      </c>
      <c r="D70" s="675" t="s">
        <v>1050</v>
      </c>
      <c r="E70" s="675" t="s">
        <v>1035</v>
      </c>
      <c r="F70" s="675" t="s">
        <v>29</v>
      </c>
      <c r="G70" s="675" t="s">
        <v>1036</v>
      </c>
      <c r="H70" s="675">
        <v>2012</v>
      </c>
      <c r="I70" s="630" t="s">
        <v>565</v>
      </c>
      <c r="J70" s="630" t="s">
        <v>574</v>
      </c>
      <c r="K70" s="619"/>
      <c r="L70" s="679">
        <v>0</v>
      </c>
      <c r="M70" s="680">
        <v>9.3044581348861784E-3</v>
      </c>
      <c r="N70" s="680">
        <v>9.3044581348861784E-3</v>
      </c>
      <c r="O70" s="680">
        <v>9.3044581348861784E-3</v>
      </c>
      <c r="P70" s="680">
        <v>9.3044581348861784E-3</v>
      </c>
      <c r="Q70" s="680">
        <v>9.3044581348861784E-3</v>
      </c>
      <c r="R70" s="680">
        <v>9.3044581348861784E-3</v>
      </c>
      <c r="S70" s="680">
        <v>9.3044581348861784E-3</v>
      </c>
      <c r="T70" s="680">
        <v>9.3044581348861784E-3</v>
      </c>
      <c r="U70" s="680">
        <v>9.3044581348861784E-3</v>
      </c>
      <c r="V70" s="680">
        <v>9.3044581348861784E-3</v>
      </c>
      <c r="W70" s="680">
        <v>9.3044581348861784E-3</v>
      </c>
      <c r="X70" s="680">
        <v>9.3044581348861784E-3</v>
      </c>
      <c r="Y70" s="680">
        <v>9.3044581348861784E-3</v>
      </c>
      <c r="Z70" s="680">
        <v>9.3044581348861784E-3</v>
      </c>
      <c r="AA70" s="680">
        <v>9.3044581348861784E-3</v>
      </c>
      <c r="AB70" s="680">
        <v>9.3044581348861784E-3</v>
      </c>
      <c r="AC70" s="680">
        <v>9.3044581348861784E-3</v>
      </c>
      <c r="AD70" s="680">
        <v>9.3044581348861784E-3</v>
      </c>
      <c r="AE70" s="680">
        <v>9.3044581348861784E-3</v>
      </c>
      <c r="AF70" s="680">
        <v>7.9973275995814021E-3</v>
      </c>
      <c r="AG70" s="680">
        <v>0</v>
      </c>
      <c r="AH70" s="680">
        <v>0</v>
      </c>
      <c r="AI70" s="680">
        <v>0</v>
      </c>
      <c r="AJ70" s="680">
        <v>0</v>
      </c>
      <c r="AK70" s="680">
        <v>0</v>
      </c>
      <c r="AL70" s="680">
        <v>0</v>
      </c>
      <c r="AM70" s="680">
        <v>0</v>
      </c>
      <c r="AN70" s="680">
        <v>0</v>
      </c>
      <c r="AO70" s="681">
        <v>0</v>
      </c>
      <c r="AP70" s="619"/>
      <c r="AQ70" s="679">
        <v>0</v>
      </c>
      <c r="AR70" s="680">
        <v>18.917188579072228</v>
      </c>
      <c r="AS70" s="680">
        <v>18.917188579072228</v>
      </c>
      <c r="AT70" s="680">
        <v>18.917188579072228</v>
      </c>
      <c r="AU70" s="680">
        <v>18.917188579072228</v>
      </c>
      <c r="AV70" s="680">
        <v>18.917188579072228</v>
      </c>
      <c r="AW70" s="680">
        <v>18.917188579072228</v>
      </c>
      <c r="AX70" s="680">
        <v>18.917188579072228</v>
      </c>
      <c r="AY70" s="680">
        <v>18.917188579072228</v>
      </c>
      <c r="AZ70" s="680">
        <v>18.917188579072228</v>
      </c>
      <c r="BA70" s="680">
        <v>18.917188579072228</v>
      </c>
      <c r="BB70" s="680">
        <v>18.917188579072228</v>
      </c>
      <c r="BC70" s="680">
        <v>18.917188579072228</v>
      </c>
      <c r="BD70" s="680">
        <v>18.917188579072228</v>
      </c>
      <c r="BE70" s="680">
        <v>18.917188579072228</v>
      </c>
      <c r="BF70" s="680">
        <v>18.917188579072228</v>
      </c>
      <c r="BG70" s="680">
        <v>18.917188579072228</v>
      </c>
      <c r="BH70" s="680">
        <v>18.917188579072228</v>
      </c>
      <c r="BI70" s="680">
        <v>18.917188579072228</v>
      </c>
      <c r="BJ70" s="680">
        <v>17.607021567385644</v>
      </c>
      <c r="BK70" s="680">
        <v>0</v>
      </c>
      <c r="BL70" s="680">
        <v>0</v>
      </c>
      <c r="BM70" s="680">
        <v>0</v>
      </c>
      <c r="BN70" s="680">
        <v>0</v>
      </c>
      <c r="BO70" s="680">
        <v>0</v>
      </c>
      <c r="BP70" s="680">
        <v>0</v>
      </c>
      <c r="BQ70" s="680">
        <v>0</v>
      </c>
      <c r="BR70" s="680">
        <v>0</v>
      </c>
      <c r="BS70" s="680">
        <v>0</v>
      </c>
      <c r="BT70" s="681">
        <v>0</v>
      </c>
    </row>
    <row r="71" spans="2:73">
      <c r="B71" s="675" t="s">
        <v>208</v>
      </c>
      <c r="C71" s="675" t="s">
        <v>1038</v>
      </c>
      <c r="D71" s="675" t="s">
        <v>21</v>
      </c>
      <c r="E71" s="675" t="s">
        <v>1035</v>
      </c>
      <c r="F71" s="675" t="s">
        <v>1053</v>
      </c>
      <c r="G71" s="675" t="s">
        <v>1036</v>
      </c>
      <c r="H71" s="675">
        <v>2014</v>
      </c>
      <c r="I71" s="630" t="s">
        <v>566</v>
      </c>
      <c r="J71" s="630" t="s">
        <v>581</v>
      </c>
      <c r="K71" s="619"/>
      <c r="L71" s="679">
        <v>0</v>
      </c>
      <c r="M71" s="680">
        <v>0</v>
      </c>
      <c r="N71" s="680">
        <v>0</v>
      </c>
      <c r="O71" s="680">
        <v>44.110739789999997</v>
      </c>
      <c r="P71" s="680">
        <v>44.110739789999997</v>
      </c>
      <c r="Q71" s="680">
        <v>33.737076100000003</v>
      </c>
      <c r="R71" s="680">
        <v>27.542377999999999</v>
      </c>
      <c r="S71" s="680">
        <v>27.542377999999999</v>
      </c>
      <c r="T71" s="680">
        <v>27.542377999999999</v>
      </c>
      <c r="U71" s="680">
        <v>27.542377999999999</v>
      </c>
      <c r="V71" s="680">
        <v>27.542377999999999</v>
      </c>
      <c r="W71" s="680">
        <v>27.542377999999999</v>
      </c>
      <c r="X71" s="680">
        <v>27.542377999999999</v>
      </c>
      <c r="Y71" s="680">
        <v>27.402363900000001</v>
      </c>
      <c r="Z71" s="680">
        <v>3.232918261</v>
      </c>
      <c r="AA71" s="680">
        <v>0</v>
      </c>
      <c r="AB71" s="680">
        <v>0</v>
      </c>
      <c r="AC71" s="680">
        <v>0</v>
      </c>
      <c r="AD71" s="680">
        <v>0</v>
      </c>
      <c r="AE71" s="680">
        <v>0</v>
      </c>
      <c r="AF71" s="680">
        <v>0</v>
      </c>
      <c r="AG71" s="680">
        <v>0</v>
      </c>
      <c r="AH71" s="680">
        <v>0</v>
      </c>
      <c r="AI71" s="680">
        <v>0</v>
      </c>
      <c r="AJ71" s="680">
        <v>0</v>
      </c>
      <c r="AK71" s="680">
        <v>0</v>
      </c>
      <c r="AL71" s="680">
        <v>0</v>
      </c>
      <c r="AM71" s="680">
        <v>0</v>
      </c>
      <c r="AN71" s="680">
        <v>0</v>
      </c>
      <c r="AO71" s="681">
        <v>0</v>
      </c>
      <c r="AP71" s="619"/>
      <c r="AQ71" s="682">
        <v>0</v>
      </c>
      <c r="AR71" s="683">
        <v>0</v>
      </c>
      <c r="AS71" s="683">
        <v>0</v>
      </c>
      <c r="AT71" s="683">
        <v>179966.2776</v>
      </c>
      <c r="AU71" s="683">
        <v>179966.2776</v>
      </c>
      <c r="AV71" s="683">
        <v>136092.2034</v>
      </c>
      <c r="AW71" s="683">
        <v>113728.2166</v>
      </c>
      <c r="AX71" s="683">
        <v>113728.2166</v>
      </c>
      <c r="AY71" s="683">
        <v>113728.2166</v>
      </c>
      <c r="AZ71" s="683">
        <v>113728.2166</v>
      </c>
      <c r="BA71" s="683">
        <v>113728.2166</v>
      </c>
      <c r="BB71" s="683">
        <v>113728.2166</v>
      </c>
      <c r="BC71" s="683">
        <v>113728.2166</v>
      </c>
      <c r="BD71" s="683">
        <v>112437.14200000001</v>
      </c>
      <c r="BE71" s="683">
        <v>11703.865100000001</v>
      </c>
      <c r="BF71" s="683">
        <v>0</v>
      </c>
      <c r="BG71" s="683">
        <v>0</v>
      </c>
      <c r="BH71" s="683">
        <v>0</v>
      </c>
      <c r="BI71" s="683">
        <v>0</v>
      </c>
      <c r="BJ71" s="683">
        <v>0</v>
      </c>
      <c r="BK71" s="683">
        <v>0</v>
      </c>
      <c r="BL71" s="683">
        <v>0</v>
      </c>
      <c r="BM71" s="683">
        <v>0</v>
      </c>
      <c r="BN71" s="683">
        <v>0</v>
      </c>
      <c r="BO71" s="683">
        <v>0</v>
      </c>
      <c r="BP71" s="683">
        <v>0</v>
      </c>
      <c r="BQ71" s="683">
        <v>0</v>
      </c>
      <c r="BR71" s="683">
        <v>0</v>
      </c>
      <c r="BS71" s="683">
        <v>0</v>
      </c>
      <c r="BT71" s="684">
        <v>0</v>
      </c>
    </row>
    <row r="72" spans="2:73">
      <c r="B72" s="675" t="s">
        <v>208</v>
      </c>
      <c r="C72" s="675" t="s">
        <v>1038</v>
      </c>
      <c r="D72" s="675" t="s">
        <v>20</v>
      </c>
      <c r="E72" s="675" t="s">
        <v>1035</v>
      </c>
      <c r="F72" s="675" t="s">
        <v>1053</v>
      </c>
      <c r="G72" s="675" t="s">
        <v>1036</v>
      </c>
      <c r="H72" s="675">
        <v>2012</v>
      </c>
      <c r="I72" s="630" t="s">
        <v>566</v>
      </c>
      <c r="J72" s="630" t="s">
        <v>574</v>
      </c>
      <c r="K72" s="619"/>
      <c r="L72" s="679">
        <v>0</v>
      </c>
      <c r="M72" s="680">
        <v>0.34493254499999998</v>
      </c>
      <c r="N72" s="680">
        <v>0.34493254499999998</v>
      </c>
      <c r="O72" s="680">
        <v>0.34493254499999998</v>
      </c>
      <c r="P72" s="680">
        <v>0.34493254499999998</v>
      </c>
      <c r="Q72" s="680">
        <v>0</v>
      </c>
      <c r="R72" s="680">
        <v>0</v>
      </c>
      <c r="S72" s="680">
        <v>0</v>
      </c>
      <c r="T72" s="680">
        <v>0</v>
      </c>
      <c r="U72" s="680">
        <v>0</v>
      </c>
      <c r="V72" s="680">
        <v>0</v>
      </c>
      <c r="W72" s="680">
        <v>0</v>
      </c>
      <c r="X72" s="680">
        <v>0</v>
      </c>
      <c r="Y72" s="680">
        <v>0</v>
      </c>
      <c r="Z72" s="680">
        <v>0</v>
      </c>
      <c r="AA72" s="680">
        <v>0</v>
      </c>
      <c r="AB72" s="680">
        <v>0</v>
      </c>
      <c r="AC72" s="680">
        <v>0</v>
      </c>
      <c r="AD72" s="680">
        <v>0</v>
      </c>
      <c r="AE72" s="680">
        <v>0</v>
      </c>
      <c r="AF72" s="680">
        <v>0</v>
      </c>
      <c r="AG72" s="680">
        <v>0</v>
      </c>
      <c r="AH72" s="680">
        <v>0</v>
      </c>
      <c r="AI72" s="680">
        <v>0</v>
      </c>
      <c r="AJ72" s="680">
        <v>0</v>
      </c>
      <c r="AK72" s="680">
        <v>0</v>
      </c>
      <c r="AL72" s="680">
        <v>0</v>
      </c>
      <c r="AM72" s="680">
        <v>0</v>
      </c>
      <c r="AN72" s="680">
        <v>0</v>
      </c>
      <c r="AO72" s="681">
        <v>0</v>
      </c>
      <c r="AP72" s="619"/>
      <c r="AQ72" s="676">
        <v>0</v>
      </c>
      <c r="AR72" s="677">
        <v>1708.1195250000001</v>
      </c>
      <c r="AS72" s="677">
        <v>1708.1195250000001</v>
      </c>
      <c r="AT72" s="677">
        <v>1708.1195250000001</v>
      </c>
      <c r="AU72" s="677">
        <v>1708.1195250000001</v>
      </c>
      <c r="AV72" s="677">
        <v>0</v>
      </c>
      <c r="AW72" s="677">
        <v>0</v>
      </c>
      <c r="AX72" s="677">
        <v>0</v>
      </c>
      <c r="AY72" s="677">
        <v>0</v>
      </c>
      <c r="AZ72" s="677">
        <v>0</v>
      </c>
      <c r="BA72" s="677">
        <v>0</v>
      </c>
      <c r="BB72" s="677">
        <v>0</v>
      </c>
      <c r="BC72" s="677">
        <v>0</v>
      </c>
      <c r="BD72" s="677">
        <v>0</v>
      </c>
      <c r="BE72" s="677">
        <v>0</v>
      </c>
      <c r="BF72" s="677">
        <v>0</v>
      </c>
      <c r="BG72" s="677">
        <v>0</v>
      </c>
      <c r="BH72" s="677">
        <v>0</v>
      </c>
      <c r="BI72" s="677">
        <v>0</v>
      </c>
      <c r="BJ72" s="677">
        <v>0</v>
      </c>
      <c r="BK72" s="677">
        <v>0</v>
      </c>
      <c r="BL72" s="677">
        <v>0</v>
      </c>
      <c r="BM72" s="677">
        <v>0</v>
      </c>
      <c r="BN72" s="677">
        <v>0</v>
      </c>
      <c r="BO72" s="677">
        <v>0</v>
      </c>
      <c r="BP72" s="677">
        <v>0</v>
      </c>
      <c r="BQ72" s="677">
        <v>0</v>
      </c>
      <c r="BR72" s="677">
        <v>0</v>
      </c>
      <c r="BS72" s="677">
        <v>0</v>
      </c>
      <c r="BT72" s="678">
        <v>0</v>
      </c>
    </row>
    <row r="73" spans="2:73">
      <c r="B73" s="675" t="s">
        <v>208</v>
      </c>
      <c r="C73" s="675" t="s">
        <v>1038</v>
      </c>
      <c r="D73" s="675" t="s">
        <v>20</v>
      </c>
      <c r="E73" s="675" t="s">
        <v>1035</v>
      </c>
      <c r="F73" s="675" t="s">
        <v>1053</v>
      </c>
      <c r="G73" s="675" t="s">
        <v>1036</v>
      </c>
      <c r="H73" s="675">
        <v>2014</v>
      </c>
      <c r="I73" s="630" t="s">
        <v>566</v>
      </c>
      <c r="J73" s="630" t="s">
        <v>581</v>
      </c>
      <c r="K73" s="619"/>
      <c r="L73" s="679">
        <v>0</v>
      </c>
      <c r="M73" s="680">
        <v>0</v>
      </c>
      <c r="N73" s="680">
        <v>0</v>
      </c>
      <c r="O73" s="680">
        <v>13.36693052</v>
      </c>
      <c r="P73" s="680">
        <v>13.36693052</v>
      </c>
      <c r="Q73" s="680">
        <v>13.36693052</v>
      </c>
      <c r="R73" s="680">
        <v>13.36693052</v>
      </c>
      <c r="S73" s="680">
        <v>0</v>
      </c>
      <c r="T73" s="680">
        <v>0</v>
      </c>
      <c r="U73" s="680">
        <v>0</v>
      </c>
      <c r="V73" s="680">
        <v>0</v>
      </c>
      <c r="W73" s="680">
        <v>0</v>
      </c>
      <c r="X73" s="680">
        <v>0</v>
      </c>
      <c r="Y73" s="680">
        <v>0</v>
      </c>
      <c r="Z73" s="680">
        <v>0</v>
      </c>
      <c r="AA73" s="680">
        <v>0</v>
      </c>
      <c r="AB73" s="680">
        <v>0</v>
      </c>
      <c r="AC73" s="680">
        <v>0</v>
      </c>
      <c r="AD73" s="680">
        <v>0</v>
      </c>
      <c r="AE73" s="680">
        <v>0</v>
      </c>
      <c r="AF73" s="680">
        <v>0</v>
      </c>
      <c r="AG73" s="680">
        <v>0</v>
      </c>
      <c r="AH73" s="680">
        <v>0</v>
      </c>
      <c r="AI73" s="680">
        <v>0</v>
      </c>
      <c r="AJ73" s="680">
        <v>0</v>
      </c>
      <c r="AK73" s="680">
        <v>0</v>
      </c>
      <c r="AL73" s="680">
        <v>0</v>
      </c>
      <c r="AM73" s="680">
        <v>0</v>
      </c>
      <c r="AN73" s="680">
        <v>0</v>
      </c>
      <c r="AO73" s="681">
        <v>0</v>
      </c>
      <c r="AP73" s="619"/>
      <c r="AQ73" s="679">
        <v>0</v>
      </c>
      <c r="AR73" s="680">
        <v>0</v>
      </c>
      <c r="AS73" s="680">
        <v>0</v>
      </c>
      <c r="AT73" s="680">
        <v>65273.570059999998</v>
      </c>
      <c r="AU73" s="680">
        <v>65273.570059999998</v>
      </c>
      <c r="AV73" s="680">
        <v>65273.570059999998</v>
      </c>
      <c r="AW73" s="680">
        <v>65273.570059999998</v>
      </c>
      <c r="AX73" s="680">
        <v>0</v>
      </c>
      <c r="AY73" s="680">
        <v>0</v>
      </c>
      <c r="AZ73" s="680">
        <v>0</v>
      </c>
      <c r="BA73" s="680">
        <v>0</v>
      </c>
      <c r="BB73" s="680">
        <v>0</v>
      </c>
      <c r="BC73" s="680">
        <v>0</v>
      </c>
      <c r="BD73" s="680">
        <v>0</v>
      </c>
      <c r="BE73" s="680">
        <v>0</v>
      </c>
      <c r="BF73" s="680">
        <v>0</v>
      </c>
      <c r="BG73" s="680">
        <v>0</v>
      </c>
      <c r="BH73" s="680">
        <v>0</v>
      </c>
      <c r="BI73" s="680">
        <v>0</v>
      </c>
      <c r="BJ73" s="680">
        <v>0</v>
      </c>
      <c r="BK73" s="680">
        <v>0</v>
      </c>
      <c r="BL73" s="680">
        <v>0</v>
      </c>
      <c r="BM73" s="680">
        <v>0</v>
      </c>
      <c r="BN73" s="680">
        <v>0</v>
      </c>
      <c r="BO73" s="680">
        <v>0</v>
      </c>
      <c r="BP73" s="680">
        <v>0</v>
      </c>
      <c r="BQ73" s="680">
        <v>0</v>
      </c>
      <c r="BR73" s="680">
        <v>0</v>
      </c>
      <c r="BS73" s="680">
        <v>0</v>
      </c>
      <c r="BT73" s="681">
        <v>0</v>
      </c>
    </row>
    <row r="74" spans="2:73">
      <c r="B74" s="675" t="s">
        <v>208</v>
      </c>
      <c r="C74" s="675" t="s">
        <v>1038</v>
      </c>
      <c r="D74" s="675" t="s">
        <v>22</v>
      </c>
      <c r="E74" s="675" t="s">
        <v>1035</v>
      </c>
      <c r="F74" s="675" t="s">
        <v>1053</v>
      </c>
      <c r="G74" s="675" t="s">
        <v>1036</v>
      </c>
      <c r="H74" s="675">
        <v>2012</v>
      </c>
      <c r="I74" s="630" t="s">
        <v>566</v>
      </c>
      <c r="J74" s="630" t="s">
        <v>574</v>
      </c>
      <c r="K74" s="619"/>
      <c r="L74" s="679">
        <v>0</v>
      </c>
      <c r="M74" s="680">
        <v>0</v>
      </c>
      <c r="N74" s="680">
        <v>0</v>
      </c>
      <c r="O74" s="680">
        <v>0</v>
      </c>
      <c r="P74" s="680">
        <v>0</v>
      </c>
      <c r="Q74" s="680">
        <v>0</v>
      </c>
      <c r="R74" s="680">
        <v>0</v>
      </c>
      <c r="S74" s="680">
        <v>0</v>
      </c>
      <c r="T74" s="680">
        <v>0</v>
      </c>
      <c r="U74" s="680">
        <v>0</v>
      </c>
      <c r="V74" s="680">
        <v>0</v>
      </c>
      <c r="W74" s="680">
        <v>0</v>
      </c>
      <c r="X74" s="680">
        <v>0</v>
      </c>
      <c r="Y74" s="680">
        <v>0</v>
      </c>
      <c r="Z74" s="680">
        <v>0</v>
      </c>
      <c r="AA74" s="680">
        <v>0</v>
      </c>
      <c r="AB74" s="680">
        <v>0</v>
      </c>
      <c r="AC74" s="680">
        <v>0</v>
      </c>
      <c r="AD74" s="680">
        <v>0</v>
      </c>
      <c r="AE74" s="680">
        <v>0</v>
      </c>
      <c r="AF74" s="680">
        <v>0</v>
      </c>
      <c r="AG74" s="680">
        <v>0</v>
      </c>
      <c r="AH74" s="680">
        <v>0</v>
      </c>
      <c r="AI74" s="680">
        <v>0</v>
      </c>
      <c r="AJ74" s="680">
        <v>0</v>
      </c>
      <c r="AK74" s="680">
        <v>0</v>
      </c>
      <c r="AL74" s="680">
        <v>0</v>
      </c>
      <c r="AM74" s="680">
        <v>0</v>
      </c>
      <c r="AN74" s="680">
        <v>0</v>
      </c>
      <c r="AO74" s="681">
        <v>0</v>
      </c>
      <c r="AP74" s="619"/>
      <c r="AQ74" s="679">
        <v>0</v>
      </c>
      <c r="AR74" s="680">
        <v>0</v>
      </c>
      <c r="AS74" s="680">
        <v>0</v>
      </c>
      <c r="AT74" s="680">
        <v>0</v>
      </c>
      <c r="AU74" s="680">
        <v>0</v>
      </c>
      <c r="AV74" s="680">
        <v>0</v>
      </c>
      <c r="AW74" s="680">
        <v>0</v>
      </c>
      <c r="AX74" s="680">
        <v>0</v>
      </c>
      <c r="AY74" s="680">
        <v>0</v>
      </c>
      <c r="AZ74" s="680">
        <v>0</v>
      </c>
      <c r="BA74" s="680">
        <v>0</v>
      </c>
      <c r="BB74" s="680">
        <v>0</v>
      </c>
      <c r="BC74" s="680">
        <v>0</v>
      </c>
      <c r="BD74" s="680">
        <v>0</v>
      </c>
      <c r="BE74" s="680">
        <v>0</v>
      </c>
      <c r="BF74" s="680">
        <v>0</v>
      </c>
      <c r="BG74" s="680">
        <v>0</v>
      </c>
      <c r="BH74" s="680">
        <v>0</v>
      </c>
      <c r="BI74" s="680">
        <v>0</v>
      </c>
      <c r="BJ74" s="680">
        <v>0</v>
      </c>
      <c r="BK74" s="680">
        <v>0</v>
      </c>
      <c r="BL74" s="680">
        <v>0</v>
      </c>
      <c r="BM74" s="680">
        <v>0</v>
      </c>
      <c r="BN74" s="680">
        <v>0</v>
      </c>
      <c r="BO74" s="680">
        <v>0</v>
      </c>
      <c r="BP74" s="680">
        <v>0</v>
      </c>
      <c r="BQ74" s="680">
        <v>0</v>
      </c>
      <c r="BR74" s="680">
        <v>0</v>
      </c>
      <c r="BS74" s="680">
        <v>0</v>
      </c>
      <c r="BT74" s="681">
        <v>0</v>
      </c>
    </row>
    <row r="75" spans="2:73">
      <c r="B75" s="675" t="s">
        <v>208</v>
      </c>
      <c r="C75" s="675" t="s">
        <v>1038</v>
      </c>
      <c r="D75" s="675" t="s">
        <v>22</v>
      </c>
      <c r="E75" s="675" t="s">
        <v>1035</v>
      </c>
      <c r="F75" s="675" t="s">
        <v>1053</v>
      </c>
      <c r="G75" s="675" t="s">
        <v>1036</v>
      </c>
      <c r="H75" s="675">
        <v>2013</v>
      </c>
      <c r="I75" s="630" t="s">
        <v>566</v>
      </c>
      <c r="J75" s="630" t="s">
        <v>574</v>
      </c>
      <c r="K75" s="619"/>
      <c r="L75" s="679">
        <v>0</v>
      </c>
      <c r="M75" s="680">
        <v>0</v>
      </c>
      <c r="N75" s="680">
        <v>2.5740025740000001</v>
      </c>
      <c r="O75" s="680">
        <v>2.5740025740000001</v>
      </c>
      <c r="P75" s="680">
        <v>2.5740025740000001</v>
      </c>
      <c r="Q75" s="680">
        <v>2.5740025740000001</v>
      </c>
      <c r="R75" s="680">
        <v>2.5740025740000001</v>
      </c>
      <c r="S75" s="680">
        <v>2.4194201400000002</v>
      </c>
      <c r="T75" s="680">
        <v>2.4194201400000002</v>
      </c>
      <c r="U75" s="680">
        <v>2.4194201400000002</v>
      </c>
      <c r="V75" s="680">
        <v>2.4194201400000002</v>
      </c>
      <c r="W75" s="680">
        <v>1.2925519480000001</v>
      </c>
      <c r="X75" s="680">
        <v>0</v>
      </c>
      <c r="Y75" s="680">
        <v>0</v>
      </c>
      <c r="Z75" s="680">
        <v>0</v>
      </c>
      <c r="AA75" s="680">
        <v>0</v>
      </c>
      <c r="AB75" s="680">
        <v>0</v>
      </c>
      <c r="AC75" s="680">
        <v>0</v>
      </c>
      <c r="AD75" s="680">
        <v>0</v>
      </c>
      <c r="AE75" s="680">
        <v>0</v>
      </c>
      <c r="AF75" s="680">
        <v>0</v>
      </c>
      <c r="AG75" s="680">
        <v>0</v>
      </c>
      <c r="AH75" s="680">
        <v>0</v>
      </c>
      <c r="AI75" s="680">
        <v>0</v>
      </c>
      <c r="AJ75" s="680">
        <v>0</v>
      </c>
      <c r="AK75" s="680">
        <v>0</v>
      </c>
      <c r="AL75" s="680">
        <v>0</v>
      </c>
      <c r="AM75" s="680">
        <v>0</v>
      </c>
      <c r="AN75" s="680">
        <v>0</v>
      </c>
      <c r="AO75" s="681">
        <v>0</v>
      </c>
      <c r="AP75" s="619"/>
      <c r="AQ75" s="679">
        <v>0</v>
      </c>
      <c r="AR75" s="680">
        <v>0</v>
      </c>
      <c r="AS75" s="680">
        <v>16934.80256</v>
      </c>
      <c r="AT75" s="680">
        <v>16934.80256</v>
      </c>
      <c r="AU75" s="680">
        <v>16934.80256</v>
      </c>
      <c r="AV75" s="680">
        <v>16934.80256</v>
      </c>
      <c r="AW75" s="680">
        <v>16934.80256</v>
      </c>
      <c r="AX75" s="680">
        <v>15917.778329999999</v>
      </c>
      <c r="AY75" s="680">
        <v>15917.778329999999</v>
      </c>
      <c r="AZ75" s="680">
        <v>15917.778329999999</v>
      </c>
      <c r="BA75" s="680">
        <v>15917.778329999999</v>
      </c>
      <c r="BB75" s="680">
        <v>8503.9200290000008</v>
      </c>
      <c r="BC75" s="680">
        <v>0</v>
      </c>
      <c r="BD75" s="680">
        <v>0</v>
      </c>
      <c r="BE75" s="680">
        <v>0</v>
      </c>
      <c r="BF75" s="680">
        <v>0</v>
      </c>
      <c r="BG75" s="680">
        <v>0</v>
      </c>
      <c r="BH75" s="680">
        <v>0</v>
      </c>
      <c r="BI75" s="680">
        <v>0</v>
      </c>
      <c r="BJ75" s="680">
        <v>0</v>
      </c>
      <c r="BK75" s="680">
        <v>0</v>
      </c>
      <c r="BL75" s="680">
        <v>0</v>
      </c>
      <c r="BM75" s="680">
        <v>0</v>
      </c>
      <c r="BN75" s="680">
        <v>0</v>
      </c>
      <c r="BO75" s="680">
        <v>0</v>
      </c>
      <c r="BP75" s="680">
        <v>0</v>
      </c>
      <c r="BQ75" s="680">
        <v>0</v>
      </c>
      <c r="BR75" s="680">
        <v>0</v>
      </c>
      <c r="BS75" s="680">
        <v>0</v>
      </c>
      <c r="BT75" s="681">
        <v>0</v>
      </c>
    </row>
    <row r="76" spans="2:73">
      <c r="B76" s="675" t="s">
        <v>208</v>
      </c>
      <c r="C76" s="675" t="s">
        <v>1038</v>
      </c>
      <c r="D76" s="675" t="s">
        <v>22</v>
      </c>
      <c r="E76" s="675" t="s">
        <v>1035</v>
      </c>
      <c r="F76" s="675" t="s">
        <v>1053</v>
      </c>
      <c r="G76" s="675" t="s">
        <v>1036</v>
      </c>
      <c r="H76" s="675">
        <v>2014</v>
      </c>
      <c r="I76" s="630" t="s">
        <v>566</v>
      </c>
      <c r="J76" s="630" t="s">
        <v>581</v>
      </c>
      <c r="K76" s="619"/>
      <c r="L76" s="679">
        <v>0</v>
      </c>
      <c r="M76" s="680">
        <v>0</v>
      </c>
      <c r="N76" s="680">
        <v>0</v>
      </c>
      <c r="O76" s="680">
        <v>56.519007979999998</v>
      </c>
      <c r="P76" s="680">
        <v>56.519007979999998</v>
      </c>
      <c r="Q76" s="680">
        <v>56.519007979999998</v>
      </c>
      <c r="R76" s="680">
        <v>56.519007979999998</v>
      </c>
      <c r="S76" s="680">
        <v>56.519007979999998</v>
      </c>
      <c r="T76" s="680">
        <v>56.519007979999998</v>
      </c>
      <c r="U76" s="680">
        <v>56.448666209999999</v>
      </c>
      <c r="V76" s="680">
        <v>56.448666209999999</v>
      </c>
      <c r="W76" s="680">
        <v>53.410619560000001</v>
      </c>
      <c r="X76" s="680">
        <v>53.11261768</v>
      </c>
      <c r="Y76" s="680">
        <v>51.092878859999999</v>
      </c>
      <c r="Z76" s="680">
        <v>48.791838849999998</v>
      </c>
      <c r="AA76" s="680">
        <v>27.002928709999999</v>
      </c>
      <c r="AB76" s="680">
        <v>27.002928709999999</v>
      </c>
      <c r="AC76" s="680">
        <v>27.002928709999999</v>
      </c>
      <c r="AD76" s="680">
        <v>21.598646930000001</v>
      </c>
      <c r="AE76" s="680">
        <v>2.5268990589999998</v>
      </c>
      <c r="AF76" s="680">
        <v>2.5268990589999998</v>
      </c>
      <c r="AG76" s="680">
        <v>2.5268990589999998</v>
      </c>
      <c r="AH76" s="680">
        <v>2.5268990589999998</v>
      </c>
      <c r="AI76" s="680">
        <v>0</v>
      </c>
      <c r="AJ76" s="680">
        <v>0</v>
      </c>
      <c r="AK76" s="680">
        <v>0</v>
      </c>
      <c r="AL76" s="680">
        <v>0</v>
      </c>
      <c r="AM76" s="680">
        <v>0</v>
      </c>
      <c r="AN76" s="680">
        <v>0</v>
      </c>
      <c r="AO76" s="681">
        <v>0</v>
      </c>
      <c r="AP76" s="619"/>
      <c r="AQ76" s="679">
        <v>0</v>
      </c>
      <c r="AR76" s="680">
        <v>0</v>
      </c>
      <c r="AS76" s="680">
        <v>0</v>
      </c>
      <c r="AT76" s="680">
        <v>314416.90100000001</v>
      </c>
      <c r="AU76" s="680">
        <v>314416.90100000001</v>
      </c>
      <c r="AV76" s="680">
        <v>314416.90100000001</v>
      </c>
      <c r="AW76" s="680">
        <v>314416.90100000001</v>
      </c>
      <c r="AX76" s="680">
        <v>314416.90100000001</v>
      </c>
      <c r="AY76" s="680">
        <v>314416.90100000001</v>
      </c>
      <c r="AZ76" s="680">
        <v>310353.42489999998</v>
      </c>
      <c r="BA76" s="680">
        <v>310353.42489999998</v>
      </c>
      <c r="BB76" s="680">
        <v>286207.26760000002</v>
      </c>
      <c r="BC76" s="680">
        <v>262348.28769999999</v>
      </c>
      <c r="BD76" s="680">
        <v>227986.0324</v>
      </c>
      <c r="BE76" s="680">
        <v>204665.2372</v>
      </c>
      <c r="BF76" s="680">
        <v>63522.154670000004</v>
      </c>
      <c r="BG76" s="680">
        <v>63522.154670000004</v>
      </c>
      <c r="BH76" s="680">
        <v>63522.154670000004</v>
      </c>
      <c r="BI76" s="680">
        <v>50415.539299999997</v>
      </c>
      <c r="BJ76" s="680">
        <v>2945.5017590000002</v>
      </c>
      <c r="BK76" s="680">
        <v>2945.5017590000002</v>
      </c>
      <c r="BL76" s="680">
        <v>2945.5017590000002</v>
      </c>
      <c r="BM76" s="680">
        <v>2945.5017590000002</v>
      </c>
      <c r="BN76" s="680">
        <v>0</v>
      </c>
      <c r="BO76" s="680">
        <v>0</v>
      </c>
      <c r="BP76" s="680">
        <v>0</v>
      </c>
      <c r="BQ76" s="680">
        <v>0</v>
      </c>
      <c r="BR76" s="680">
        <v>0</v>
      </c>
      <c r="BS76" s="680">
        <v>0</v>
      </c>
      <c r="BT76" s="681">
        <v>0</v>
      </c>
    </row>
    <row r="77" spans="2:73">
      <c r="B77" s="675" t="s">
        <v>208</v>
      </c>
      <c r="C77" s="675" t="s">
        <v>1034</v>
      </c>
      <c r="D77" s="675" t="s">
        <v>2</v>
      </c>
      <c r="E77" s="675" t="s">
        <v>1035</v>
      </c>
      <c r="F77" s="675" t="s">
        <v>29</v>
      </c>
      <c r="G77" s="675" t="s">
        <v>1036</v>
      </c>
      <c r="H77" s="675">
        <v>2014</v>
      </c>
      <c r="I77" s="630" t="s">
        <v>566</v>
      </c>
      <c r="J77" s="630" t="s">
        <v>581</v>
      </c>
      <c r="K77" s="619"/>
      <c r="L77" s="679">
        <v>0</v>
      </c>
      <c r="M77" s="680">
        <v>0</v>
      </c>
      <c r="N77" s="680">
        <v>0</v>
      </c>
      <c r="O77" s="680">
        <v>2.0719409899999999</v>
      </c>
      <c r="P77" s="680">
        <v>2.0719409899999999</v>
      </c>
      <c r="Q77" s="680">
        <v>2.0719409899999999</v>
      </c>
      <c r="R77" s="680">
        <v>2.0719409899999999</v>
      </c>
      <c r="S77" s="680">
        <v>0</v>
      </c>
      <c r="T77" s="680">
        <v>0</v>
      </c>
      <c r="U77" s="680">
        <v>0</v>
      </c>
      <c r="V77" s="680">
        <v>0</v>
      </c>
      <c r="W77" s="680">
        <v>0</v>
      </c>
      <c r="X77" s="680">
        <v>0</v>
      </c>
      <c r="Y77" s="680">
        <v>0</v>
      </c>
      <c r="Z77" s="680">
        <v>0</v>
      </c>
      <c r="AA77" s="680">
        <v>0</v>
      </c>
      <c r="AB77" s="680">
        <v>0</v>
      </c>
      <c r="AC77" s="680">
        <v>0</v>
      </c>
      <c r="AD77" s="680">
        <v>0</v>
      </c>
      <c r="AE77" s="680">
        <v>0</v>
      </c>
      <c r="AF77" s="680">
        <v>0</v>
      </c>
      <c r="AG77" s="680">
        <v>0</v>
      </c>
      <c r="AH77" s="680">
        <v>0</v>
      </c>
      <c r="AI77" s="680">
        <v>0</v>
      </c>
      <c r="AJ77" s="680">
        <v>0</v>
      </c>
      <c r="AK77" s="680">
        <v>0</v>
      </c>
      <c r="AL77" s="680">
        <v>0</v>
      </c>
      <c r="AM77" s="680">
        <v>0</v>
      </c>
      <c r="AN77" s="680">
        <v>0</v>
      </c>
      <c r="AO77" s="681">
        <v>0</v>
      </c>
      <c r="AP77" s="619"/>
      <c r="AQ77" s="679">
        <v>0</v>
      </c>
      <c r="AR77" s="680">
        <v>0</v>
      </c>
      <c r="AS77" s="680">
        <v>0</v>
      </c>
      <c r="AT77" s="680">
        <v>3694.39878</v>
      </c>
      <c r="AU77" s="680">
        <v>3694.39878</v>
      </c>
      <c r="AV77" s="680">
        <v>3694.39878</v>
      </c>
      <c r="AW77" s="680">
        <v>3694.39878</v>
      </c>
      <c r="AX77" s="680">
        <v>0</v>
      </c>
      <c r="AY77" s="680">
        <v>0</v>
      </c>
      <c r="AZ77" s="680">
        <v>0</v>
      </c>
      <c r="BA77" s="680">
        <v>0</v>
      </c>
      <c r="BB77" s="680">
        <v>0</v>
      </c>
      <c r="BC77" s="680">
        <v>0</v>
      </c>
      <c r="BD77" s="680">
        <v>0</v>
      </c>
      <c r="BE77" s="680">
        <v>0</v>
      </c>
      <c r="BF77" s="680">
        <v>0</v>
      </c>
      <c r="BG77" s="680">
        <v>0</v>
      </c>
      <c r="BH77" s="680">
        <v>0</v>
      </c>
      <c r="BI77" s="680">
        <v>0</v>
      </c>
      <c r="BJ77" s="680">
        <v>0</v>
      </c>
      <c r="BK77" s="680">
        <v>0</v>
      </c>
      <c r="BL77" s="680">
        <v>0</v>
      </c>
      <c r="BM77" s="680">
        <v>0</v>
      </c>
      <c r="BN77" s="680">
        <v>0</v>
      </c>
      <c r="BO77" s="680">
        <v>0</v>
      </c>
      <c r="BP77" s="680">
        <v>0</v>
      </c>
      <c r="BQ77" s="680">
        <v>0</v>
      </c>
      <c r="BR77" s="680">
        <v>0</v>
      </c>
      <c r="BS77" s="680">
        <v>0</v>
      </c>
      <c r="BT77" s="681">
        <v>0</v>
      </c>
    </row>
    <row r="78" spans="2:73">
      <c r="B78" s="675" t="s">
        <v>208</v>
      </c>
      <c r="C78" s="675" t="s">
        <v>1034</v>
      </c>
      <c r="D78" s="675" t="s">
        <v>1</v>
      </c>
      <c r="E78" s="675" t="s">
        <v>1035</v>
      </c>
      <c r="F78" s="675" t="s">
        <v>29</v>
      </c>
      <c r="G78" s="675" t="s">
        <v>1036</v>
      </c>
      <c r="H78" s="675">
        <v>2014</v>
      </c>
      <c r="I78" s="630" t="s">
        <v>566</v>
      </c>
      <c r="J78" s="630" t="s">
        <v>581</v>
      </c>
      <c r="K78" s="619"/>
      <c r="L78" s="679">
        <v>0</v>
      </c>
      <c r="M78" s="680">
        <v>0</v>
      </c>
      <c r="N78" s="680">
        <v>0</v>
      </c>
      <c r="O78" s="680">
        <v>0.23350859500000001</v>
      </c>
      <c r="P78" s="680">
        <v>0.23350859500000001</v>
      </c>
      <c r="Q78" s="680">
        <v>0.23350859500000001</v>
      </c>
      <c r="R78" s="680">
        <v>0</v>
      </c>
      <c r="S78" s="680">
        <v>0</v>
      </c>
      <c r="T78" s="680">
        <v>0</v>
      </c>
      <c r="U78" s="680">
        <v>0</v>
      </c>
      <c r="V78" s="680">
        <v>0</v>
      </c>
      <c r="W78" s="680">
        <v>0</v>
      </c>
      <c r="X78" s="680">
        <v>0</v>
      </c>
      <c r="Y78" s="680">
        <v>0</v>
      </c>
      <c r="Z78" s="680">
        <v>0</v>
      </c>
      <c r="AA78" s="680">
        <v>0</v>
      </c>
      <c r="AB78" s="680">
        <v>0</v>
      </c>
      <c r="AC78" s="680">
        <v>0</v>
      </c>
      <c r="AD78" s="680">
        <v>0</v>
      </c>
      <c r="AE78" s="680">
        <v>0</v>
      </c>
      <c r="AF78" s="680">
        <v>0</v>
      </c>
      <c r="AG78" s="680">
        <v>0</v>
      </c>
      <c r="AH78" s="680">
        <v>0</v>
      </c>
      <c r="AI78" s="680">
        <v>0</v>
      </c>
      <c r="AJ78" s="680">
        <v>0</v>
      </c>
      <c r="AK78" s="680">
        <v>0</v>
      </c>
      <c r="AL78" s="680">
        <v>0</v>
      </c>
      <c r="AM78" s="680">
        <v>0</v>
      </c>
      <c r="AN78" s="680">
        <v>0</v>
      </c>
      <c r="AO78" s="681">
        <v>0</v>
      </c>
      <c r="AP78" s="619"/>
      <c r="AQ78" s="679">
        <v>0</v>
      </c>
      <c r="AR78" s="680">
        <v>0</v>
      </c>
      <c r="AS78" s="680">
        <v>0</v>
      </c>
      <c r="AT78" s="680">
        <v>208.81609320000001</v>
      </c>
      <c r="AU78" s="680">
        <v>208.81609320000001</v>
      </c>
      <c r="AV78" s="680">
        <v>208.81609320000001</v>
      </c>
      <c r="AW78" s="680">
        <v>0</v>
      </c>
      <c r="AX78" s="680">
        <v>0</v>
      </c>
      <c r="AY78" s="680">
        <v>0</v>
      </c>
      <c r="AZ78" s="680">
        <v>0</v>
      </c>
      <c r="BA78" s="680">
        <v>0</v>
      </c>
      <c r="BB78" s="680">
        <v>0</v>
      </c>
      <c r="BC78" s="680">
        <v>0</v>
      </c>
      <c r="BD78" s="680">
        <v>0</v>
      </c>
      <c r="BE78" s="680">
        <v>0</v>
      </c>
      <c r="BF78" s="680">
        <v>0</v>
      </c>
      <c r="BG78" s="680">
        <v>0</v>
      </c>
      <c r="BH78" s="680">
        <v>0</v>
      </c>
      <c r="BI78" s="680">
        <v>0</v>
      </c>
      <c r="BJ78" s="680">
        <v>0</v>
      </c>
      <c r="BK78" s="680">
        <v>0</v>
      </c>
      <c r="BL78" s="680">
        <v>0</v>
      </c>
      <c r="BM78" s="680">
        <v>0</v>
      </c>
      <c r="BN78" s="680">
        <v>0</v>
      </c>
      <c r="BO78" s="680">
        <v>0</v>
      </c>
      <c r="BP78" s="680">
        <v>0</v>
      </c>
      <c r="BQ78" s="680">
        <v>0</v>
      </c>
      <c r="BR78" s="680">
        <v>0</v>
      </c>
      <c r="BS78" s="680">
        <v>0</v>
      </c>
      <c r="BT78" s="681">
        <v>0</v>
      </c>
    </row>
    <row r="79" spans="2:73" ht="15.75">
      <c r="B79" s="675" t="s">
        <v>208</v>
      </c>
      <c r="C79" s="675" t="s">
        <v>1034</v>
      </c>
      <c r="D79" s="675" t="s">
        <v>1</v>
      </c>
      <c r="E79" s="675" t="s">
        <v>1035</v>
      </c>
      <c r="F79" s="675" t="s">
        <v>29</v>
      </c>
      <c r="G79" s="675" t="s">
        <v>1036</v>
      </c>
      <c r="H79" s="675">
        <v>2014</v>
      </c>
      <c r="I79" s="630" t="s">
        <v>566</v>
      </c>
      <c r="J79" s="630" t="s">
        <v>581</v>
      </c>
      <c r="K79" s="619"/>
      <c r="L79" s="679">
        <v>0</v>
      </c>
      <c r="M79" s="680">
        <v>0</v>
      </c>
      <c r="N79" s="680">
        <v>0</v>
      </c>
      <c r="O79" s="680">
        <v>0.17698983400000001</v>
      </c>
      <c r="P79" s="680">
        <v>0.17698983400000001</v>
      </c>
      <c r="Q79" s="680">
        <v>0.17698983400000001</v>
      </c>
      <c r="R79" s="680">
        <v>0.17698983400000001</v>
      </c>
      <c r="S79" s="680">
        <v>0</v>
      </c>
      <c r="T79" s="680">
        <v>0</v>
      </c>
      <c r="U79" s="680">
        <v>0</v>
      </c>
      <c r="V79" s="680">
        <v>0</v>
      </c>
      <c r="W79" s="680">
        <v>0</v>
      </c>
      <c r="X79" s="680">
        <v>0</v>
      </c>
      <c r="Y79" s="680">
        <v>0</v>
      </c>
      <c r="Z79" s="680">
        <v>0</v>
      </c>
      <c r="AA79" s="680">
        <v>0</v>
      </c>
      <c r="AB79" s="680">
        <v>0</v>
      </c>
      <c r="AC79" s="680">
        <v>0</v>
      </c>
      <c r="AD79" s="680">
        <v>0</v>
      </c>
      <c r="AE79" s="680">
        <v>0</v>
      </c>
      <c r="AF79" s="680">
        <v>0</v>
      </c>
      <c r="AG79" s="680">
        <v>0</v>
      </c>
      <c r="AH79" s="680">
        <v>0</v>
      </c>
      <c r="AI79" s="680">
        <v>0</v>
      </c>
      <c r="AJ79" s="680">
        <v>0</v>
      </c>
      <c r="AK79" s="680">
        <v>0</v>
      </c>
      <c r="AL79" s="680">
        <v>0</v>
      </c>
      <c r="AM79" s="680">
        <v>0</v>
      </c>
      <c r="AN79" s="680">
        <v>0</v>
      </c>
      <c r="AO79" s="681">
        <v>0</v>
      </c>
      <c r="AP79" s="619"/>
      <c r="AQ79" s="679">
        <v>0</v>
      </c>
      <c r="AR79" s="680">
        <v>0</v>
      </c>
      <c r="AS79" s="680">
        <v>0</v>
      </c>
      <c r="AT79" s="680">
        <v>315.58380820000002</v>
      </c>
      <c r="AU79" s="680">
        <v>315.58380820000002</v>
      </c>
      <c r="AV79" s="680">
        <v>315.58380820000002</v>
      </c>
      <c r="AW79" s="680">
        <v>315.58380820000002</v>
      </c>
      <c r="AX79" s="680">
        <v>0</v>
      </c>
      <c r="AY79" s="680">
        <v>0</v>
      </c>
      <c r="AZ79" s="680">
        <v>0</v>
      </c>
      <c r="BA79" s="680">
        <v>0</v>
      </c>
      <c r="BB79" s="680">
        <v>0</v>
      </c>
      <c r="BC79" s="680">
        <v>0</v>
      </c>
      <c r="BD79" s="680">
        <v>0</v>
      </c>
      <c r="BE79" s="680">
        <v>0</v>
      </c>
      <c r="BF79" s="680">
        <v>0</v>
      </c>
      <c r="BG79" s="680">
        <v>0</v>
      </c>
      <c r="BH79" s="680">
        <v>0</v>
      </c>
      <c r="BI79" s="680">
        <v>0</v>
      </c>
      <c r="BJ79" s="680">
        <v>0</v>
      </c>
      <c r="BK79" s="680">
        <v>0</v>
      </c>
      <c r="BL79" s="680">
        <v>0</v>
      </c>
      <c r="BM79" s="680">
        <v>0</v>
      </c>
      <c r="BN79" s="680">
        <v>0</v>
      </c>
      <c r="BO79" s="680">
        <v>0</v>
      </c>
      <c r="BP79" s="680">
        <v>0</v>
      </c>
      <c r="BQ79" s="680">
        <v>0</v>
      </c>
      <c r="BR79" s="680">
        <v>0</v>
      </c>
      <c r="BS79" s="680">
        <v>0</v>
      </c>
      <c r="BT79" s="681">
        <v>0</v>
      </c>
      <c r="BU79" s="160"/>
    </row>
    <row r="80" spans="2:73" ht="15.75">
      <c r="B80" s="675" t="s">
        <v>208</v>
      </c>
      <c r="C80" s="675" t="s">
        <v>1034</v>
      </c>
      <c r="D80" s="675" t="s">
        <v>1</v>
      </c>
      <c r="E80" s="675" t="s">
        <v>1035</v>
      </c>
      <c r="F80" s="675" t="s">
        <v>29</v>
      </c>
      <c r="G80" s="675" t="s">
        <v>1036</v>
      </c>
      <c r="H80" s="675">
        <v>2014</v>
      </c>
      <c r="I80" s="630" t="s">
        <v>566</v>
      </c>
      <c r="J80" s="630" t="s">
        <v>581</v>
      </c>
      <c r="K80" s="619"/>
      <c r="L80" s="679">
        <v>0</v>
      </c>
      <c r="M80" s="680">
        <v>0</v>
      </c>
      <c r="N80" s="680">
        <v>0</v>
      </c>
      <c r="O80" s="680">
        <v>0.55773381341334616</v>
      </c>
      <c r="P80" s="680">
        <v>0.55773381341334616</v>
      </c>
      <c r="Q80" s="680">
        <v>0.55773381341334616</v>
      </c>
      <c r="R80" s="680">
        <v>0.55773381341334616</v>
      </c>
      <c r="S80" s="680">
        <v>0</v>
      </c>
      <c r="T80" s="680">
        <v>0</v>
      </c>
      <c r="U80" s="680">
        <v>0</v>
      </c>
      <c r="V80" s="680">
        <v>0</v>
      </c>
      <c r="W80" s="680">
        <v>0</v>
      </c>
      <c r="X80" s="680">
        <v>0</v>
      </c>
      <c r="Y80" s="680">
        <v>0</v>
      </c>
      <c r="Z80" s="680">
        <v>0</v>
      </c>
      <c r="AA80" s="680">
        <v>0</v>
      </c>
      <c r="AB80" s="680">
        <v>0</v>
      </c>
      <c r="AC80" s="680">
        <v>0</v>
      </c>
      <c r="AD80" s="680">
        <v>0</v>
      </c>
      <c r="AE80" s="680">
        <v>0</v>
      </c>
      <c r="AF80" s="680">
        <v>0</v>
      </c>
      <c r="AG80" s="680">
        <v>0</v>
      </c>
      <c r="AH80" s="680">
        <v>0</v>
      </c>
      <c r="AI80" s="680">
        <v>0</v>
      </c>
      <c r="AJ80" s="680">
        <v>0</v>
      </c>
      <c r="AK80" s="680">
        <v>0</v>
      </c>
      <c r="AL80" s="680">
        <v>0</v>
      </c>
      <c r="AM80" s="680">
        <v>0</v>
      </c>
      <c r="AN80" s="680">
        <v>0</v>
      </c>
      <c r="AO80" s="681">
        <v>0</v>
      </c>
      <c r="AP80" s="619"/>
      <c r="AQ80" s="679">
        <v>0</v>
      </c>
      <c r="AR80" s="680">
        <v>0</v>
      </c>
      <c r="AS80" s="680">
        <v>0</v>
      </c>
      <c r="AT80" s="680">
        <v>4038.3099172697453</v>
      </c>
      <c r="AU80" s="680">
        <v>4038.3099172697453</v>
      </c>
      <c r="AV80" s="680">
        <v>4038.3099172697453</v>
      </c>
      <c r="AW80" s="680">
        <v>4038.3099172697453</v>
      </c>
      <c r="AX80" s="680">
        <v>0</v>
      </c>
      <c r="AY80" s="680">
        <v>0</v>
      </c>
      <c r="AZ80" s="680">
        <v>0</v>
      </c>
      <c r="BA80" s="680">
        <v>0</v>
      </c>
      <c r="BB80" s="680">
        <v>0</v>
      </c>
      <c r="BC80" s="680">
        <v>0</v>
      </c>
      <c r="BD80" s="680">
        <v>0</v>
      </c>
      <c r="BE80" s="680">
        <v>0</v>
      </c>
      <c r="BF80" s="680">
        <v>0</v>
      </c>
      <c r="BG80" s="680">
        <v>0</v>
      </c>
      <c r="BH80" s="680">
        <v>0</v>
      </c>
      <c r="BI80" s="680">
        <v>0</v>
      </c>
      <c r="BJ80" s="680">
        <v>0</v>
      </c>
      <c r="BK80" s="680">
        <v>0</v>
      </c>
      <c r="BL80" s="680">
        <v>0</v>
      </c>
      <c r="BM80" s="680">
        <v>0</v>
      </c>
      <c r="BN80" s="680">
        <v>0</v>
      </c>
      <c r="BO80" s="680">
        <v>0</v>
      </c>
      <c r="BP80" s="680">
        <v>0</v>
      </c>
      <c r="BQ80" s="680">
        <v>0</v>
      </c>
      <c r="BR80" s="680">
        <v>0</v>
      </c>
      <c r="BS80" s="680">
        <v>0</v>
      </c>
      <c r="BT80" s="681">
        <v>0</v>
      </c>
      <c r="BU80" s="160"/>
    </row>
    <row r="81" spans="2:73">
      <c r="B81" s="675" t="s">
        <v>208</v>
      </c>
      <c r="C81" s="675" t="s">
        <v>1034</v>
      </c>
      <c r="D81" s="675" t="s">
        <v>1</v>
      </c>
      <c r="E81" s="675" t="s">
        <v>1035</v>
      </c>
      <c r="F81" s="675" t="s">
        <v>29</v>
      </c>
      <c r="G81" s="675" t="s">
        <v>1036</v>
      </c>
      <c r="H81" s="675">
        <v>2014</v>
      </c>
      <c r="I81" s="630" t="s">
        <v>566</v>
      </c>
      <c r="J81" s="630" t="s">
        <v>581</v>
      </c>
      <c r="K81" s="619"/>
      <c r="L81" s="679">
        <v>0</v>
      </c>
      <c r="M81" s="680">
        <v>0</v>
      </c>
      <c r="N81" s="680">
        <v>0</v>
      </c>
      <c r="O81" s="680">
        <v>1.2011981729057852</v>
      </c>
      <c r="P81" s="680">
        <v>1.2011981729057852</v>
      </c>
      <c r="Q81" s="680">
        <v>1.2011981729057852</v>
      </c>
      <c r="R81" s="680">
        <v>1.2011981729057852</v>
      </c>
      <c r="S81" s="680">
        <v>1.2011981729057852</v>
      </c>
      <c r="T81" s="680">
        <v>0</v>
      </c>
      <c r="U81" s="680">
        <v>0</v>
      </c>
      <c r="V81" s="680">
        <v>0</v>
      </c>
      <c r="W81" s="680">
        <v>0</v>
      </c>
      <c r="X81" s="680">
        <v>0</v>
      </c>
      <c r="Y81" s="680">
        <v>0</v>
      </c>
      <c r="Z81" s="680">
        <v>0</v>
      </c>
      <c r="AA81" s="680">
        <v>0</v>
      </c>
      <c r="AB81" s="680">
        <v>0</v>
      </c>
      <c r="AC81" s="680">
        <v>0</v>
      </c>
      <c r="AD81" s="680">
        <v>0</v>
      </c>
      <c r="AE81" s="680">
        <v>0</v>
      </c>
      <c r="AF81" s="680">
        <v>0</v>
      </c>
      <c r="AG81" s="680">
        <v>0</v>
      </c>
      <c r="AH81" s="680">
        <v>0</v>
      </c>
      <c r="AI81" s="680">
        <v>0</v>
      </c>
      <c r="AJ81" s="680">
        <v>0</v>
      </c>
      <c r="AK81" s="680">
        <v>0</v>
      </c>
      <c r="AL81" s="680">
        <v>0</v>
      </c>
      <c r="AM81" s="680">
        <v>0</v>
      </c>
      <c r="AN81" s="680">
        <v>0</v>
      </c>
      <c r="AO81" s="681">
        <v>0</v>
      </c>
      <c r="AP81" s="619"/>
      <c r="AQ81" s="679">
        <v>0</v>
      </c>
      <c r="AR81" s="680">
        <v>0</v>
      </c>
      <c r="AS81" s="680">
        <v>0</v>
      </c>
      <c r="AT81" s="680">
        <v>8173.4093079970035</v>
      </c>
      <c r="AU81" s="680">
        <v>8173.4093079970035</v>
      </c>
      <c r="AV81" s="680">
        <v>8173.4093079970035</v>
      </c>
      <c r="AW81" s="680">
        <v>8173.4093079970035</v>
      </c>
      <c r="AX81" s="680">
        <v>8173.4093079970035</v>
      </c>
      <c r="AY81" s="680">
        <v>0</v>
      </c>
      <c r="AZ81" s="680">
        <v>0</v>
      </c>
      <c r="BA81" s="680">
        <v>0</v>
      </c>
      <c r="BB81" s="680">
        <v>0</v>
      </c>
      <c r="BC81" s="680">
        <v>0</v>
      </c>
      <c r="BD81" s="680">
        <v>0</v>
      </c>
      <c r="BE81" s="680">
        <v>0</v>
      </c>
      <c r="BF81" s="680">
        <v>0</v>
      </c>
      <c r="BG81" s="680">
        <v>0</v>
      </c>
      <c r="BH81" s="680">
        <v>0</v>
      </c>
      <c r="BI81" s="680">
        <v>0</v>
      </c>
      <c r="BJ81" s="680">
        <v>0</v>
      </c>
      <c r="BK81" s="680">
        <v>0</v>
      </c>
      <c r="BL81" s="680">
        <v>0</v>
      </c>
      <c r="BM81" s="680">
        <v>0</v>
      </c>
      <c r="BN81" s="680">
        <v>0</v>
      </c>
      <c r="BO81" s="680">
        <v>0</v>
      </c>
      <c r="BP81" s="680">
        <v>0</v>
      </c>
      <c r="BQ81" s="680">
        <v>0</v>
      </c>
      <c r="BR81" s="680">
        <v>0</v>
      </c>
      <c r="BS81" s="680">
        <v>0</v>
      </c>
      <c r="BT81" s="681">
        <v>0</v>
      </c>
    </row>
    <row r="82" spans="2:73" ht="15.75">
      <c r="B82" s="675" t="s">
        <v>208</v>
      </c>
      <c r="C82" s="675" t="s">
        <v>1034</v>
      </c>
      <c r="D82" s="675" t="s">
        <v>5</v>
      </c>
      <c r="E82" s="675" t="s">
        <v>1035</v>
      </c>
      <c r="F82" s="675" t="s">
        <v>29</v>
      </c>
      <c r="G82" s="675" t="s">
        <v>1036</v>
      </c>
      <c r="H82" s="675">
        <v>2014</v>
      </c>
      <c r="I82" s="630" t="s">
        <v>566</v>
      </c>
      <c r="J82" s="630" t="s">
        <v>581</v>
      </c>
      <c r="K82" s="619"/>
      <c r="L82" s="679">
        <v>0</v>
      </c>
      <c r="M82" s="680">
        <v>0</v>
      </c>
      <c r="N82" s="680">
        <v>0</v>
      </c>
      <c r="O82" s="680">
        <v>18.332490790000001</v>
      </c>
      <c r="P82" s="680">
        <v>16.00227482</v>
      </c>
      <c r="Q82" s="680">
        <v>14.787895280000001</v>
      </c>
      <c r="R82" s="680">
        <v>14.787895280000001</v>
      </c>
      <c r="S82" s="680">
        <v>14.787895280000001</v>
      </c>
      <c r="T82" s="680">
        <v>14.787895280000001</v>
      </c>
      <c r="U82" s="680">
        <v>14.787895280000001</v>
      </c>
      <c r="V82" s="680">
        <v>14.77683541</v>
      </c>
      <c r="W82" s="680">
        <v>14.77683541</v>
      </c>
      <c r="X82" s="680">
        <v>13.795203190000001</v>
      </c>
      <c r="Y82" s="680">
        <v>12.55448209</v>
      </c>
      <c r="Z82" s="680">
        <v>10.6348039</v>
      </c>
      <c r="AA82" s="680">
        <v>10.6348039</v>
      </c>
      <c r="AB82" s="680">
        <v>10.583629439999999</v>
      </c>
      <c r="AC82" s="680">
        <v>10.583629439999999</v>
      </c>
      <c r="AD82" s="680">
        <v>10.562011650000001</v>
      </c>
      <c r="AE82" s="680">
        <v>8.5862215630000005</v>
      </c>
      <c r="AF82" s="680">
        <v>8.5862215630000005</v>
      </c>
      <c r="AG82" s="680">
        <v>8.5862215630000005</v>
      </c>
      <c r="AH82" s="680">
        <v>8.5862215630000005</v>
      </c>
      <c r="AI82" s="680">
        <v>0</v>
      </c>
      <c r="AJ82" s="680">
        <v>0</v>
      </c>
      <c r="AK82" s="680">
        <v>0</v>
      </c>
      <c r="AL82" s="680">
        <v>0</v>
      </c>
      <c r="AM82" s="680">
        <v>0</v>
      </c>
      <c r="AN82" s="680">
        <v>0</v>
      </c>
      <c r="AO82" s="681">
        <v>0</v>
      </c>
      <c r="AP82" s="619"/>
      <c r="AQ82" s="679">
        <v>0</v>
      </c>
      <c r="AR82" s="680">
        <v>0</v>
      </c>
      <c r="AS82" s="680">
        <v>0</v>
      </c>
      <c r="AT82" s="680">
        <v>280119.30940000003</v>
      </c>
      <c r="AU82" s="680">
        <v>243000.54190000001</v>
      </c>
      <c r="AV82" s="680">
        <v>223656.29550000001</v>
      </c>
      <c r="AW82" s="680">
        <v>223656.29550000001</v>
      </c>
      <c r="AX82" s="680">
        <v>223656.29550000001</v>
      </c>
      <c r="AY82" s="680">
        <v>223656.29550000001</v>
      </c>
      <c r="AZ82" s="680">
        <v>223656.29550000001</v>
      </c>
      <c r="BA82" s="680">
        <v>223559.41099999999</v>
      </c>
      <c r="BB82" s="680">
        <v>223559.41099999999</v>
      </c>
      <c r="BC82" s="680">
        <v>207922.67249999999</v>
      </c>
      <c r="BD82" s="680">
        <v>202140.43299999999</v>
      </c>
      <c r="BE82" s="680">
        <v>170931.64019999999</v>
      </c>
      <c r="BF82" s="680">
        <v>170931.64019999999</v>
      </c>
      <c r="BG82" s="680">
        <v>168483.91390000001</v>
      </c>
      <c r="BH82" s="680">
        <v>168483.91390000001</v>
      </c>
      <c r="BI82" s="680">
        <v>168245.7163</v>
      </c>
      <c r="BJ82" s="680">
        <v>136772.7139</v>
      </c>
      <c r="BK82" s="680">
        <v>136772.7139</v>
      </c>
      <c r="BL82" s="680">
        <v>136772.7139</v>
      </c>
      <c r="BM82" s="680">
        <v>136772.7139</v>
      </c>
      <c r="BN82" s="680">
        <v>0</v>
      </c>
      <c r="BO82" s="680">
        <v>0</v>
      </c>
      <c r="BP82" s="680">
        <v>0</v>
      </c>
      <c r="BQ82" s="680">
        <v>0</v>
      </c>
      <c r="BR82" s="680">
        <v>0</v>
      </c>
      <c r="BS82" s="680">
        <v>0</v>
      </c>
      <c r="BT82" s="681">
        <v>0</v>
      </c>
      <c r="BU82" s="160"/>
    </row>
    <row r="83" spans="2:73" ht="15.75">
      <c r="B83" s="675" t="s">
        <v>208</v>
      </c>
      <c r="C83" s="675" t="s">
        <v>1034</v>
      </c>
      <c r="D83" s="675" t="s">
        <v>4</v>
      </c>
      <c r="E83" s="675" t="s">
        <v>1035</v>
      </c>
      <c r="F83" s="675" t="s">
        <v>29</v>
      </c>
      <c r="G83" s="675" t="s">
        <v>1036</v>
      </c>
      <c r="H83" s="675">
        <v>2013</v>
      </c>
      <c r="I83" s="630" t="s">
        <v>566</v>
      </c>
      <c r="J83" s="630" t="s">
        <v>574</v>
      </c>
      <c r="K83" s="619"/>
      <c r="L83" s="679">
        <v>0</v>
      </c>
      <c r="M83" s="680">
        <v>0</v>
      </c>
      <c r="N83" s="680">
        <v>4.0000000000000001E-3</v>
      </c>
      <c r="O83" s="680">
        <v>4.0000000000000001E-3</v>
      </c>
      <c r="P83" s="680">
        <v>4.0000000000000001E-3</v>
      </c>
      <c r="Q83" s="680">
        <v>3.0000000000000001E-3</v>
      </c>
      <c r="R83" s="680">
        <v>3.0000000000000001E-3</v>
      </c>
      <c r="S83" s="680">
        <v>3.0000000000000001E-3</v>
      </c>
      <c r="T83" s="680">
        <v>3.0000000000000001E-3</v>
      </c>
      <c r="U83" s="680">
        <v>3.0000000000000001E-3</v>
      </c>
      <c r="V83" s="680">
        <v>3.0000000000000001E-3</v>
      </c>
      <c r="W83" s="680">
        <v>3.0000000000000001E-3</v>
      </c>
      <c r="X83" s="680">
        <v>2E-3</v>
      </c>
      <c r="Y83" s="680">
        <v>2E-3</v>
      </c>
      <c r="Z83" s="680">
        <v>2E-3</v>
      </c>
      <c r="AA83" s="680">
        <v>2E-3</v>
      </c>
      <c r="AB83" s="680">
        <v>2E-3</v>
      </c>
      <c r="AC83" s="680">
        <v>2E-3</v>
      </c>
      <c r="AD83" s="680">
        <v>1E-3</v>
      </c>
      <c r="AE83" s="680">
        <v>1E-3</v>
      </c>
      <c r="AF83" s="680">
        <v>1E-3</v>
      </c>
      <c r="AG83" s="680">
        <v>1E-3</v>
      </c>
      <c r="AH83" s="680">
        <v>0</v>
      </c>
      <c r="AI83" s="680">
        <v>0</v>
      </c>
      <c r="AJ83" s="680">
        <v>0</v>
      </c>
      <c r="AK83" s="680">
        <v>0</v>
      </c>
      <c r="AL83" s="680">
        <v>0</v>
      </c>
      <c r="AM83" s="680">
        <v>0</v>
      </c>
      <c r="AN83" s="680">
        <v>0</v>
      </c>
      <c r="AO83" s="681">
        <v>0</v>
      </c>
      <c r="AP83" s="619"/>
      <c r="AQ83" s="679">
        <v>0</v>
      </c>
      <c r="AR83" s="680">
        <v>0</v>
      </c>
      <c r="AS83" s="680">
        <v>54</v>
      </c>
      <c r="AT83" s="680">
        <v>54</v>
      </c>
      <c r="AU83" s="680">
        <v>51</v>
      </c>
      <c r="AV83" s="680">
        <v>44</v>
      </c>
      <c r="AW83" s="680">
        <v>44</v>
      </c>
      <c r="AX83" s="680">
        <v>44</v>
      </c>
      <c r="AY83" s="680">
        <v>44</v>
      </c>
      <c r="AZ83" s="680">
        <v>44</v>
      </c>
      <c r="BA83" s="680">
        <v>37</v>
      </c>
      <c r="BB83" s="680">
        <v>37</v>
      </c>
      <c r="BC83" s="680">
        <v>35</v>
      </c>
      <c r="BD83" s="680">
        <v>35</v>
      </c>
      <c r="BE83" s="680">
        <v>35</v>
      </c>
      <c r="BF83" s="680">
        <v>35</v>
      </c>
      <c r="BG83" s="680">
        <v>35</v>
      </c>
      <c r="BH83" s="680">
        <v>35</v>
      </c>
      <c r="BI83" s="680">
        <v>19</v>
      </c>
      <c r="BJ83" s="680">
        <v>19</v>
      </c>
      <c r="BK83" s="680">
        <v>19</v>
      </c>
      <c r="BL83" s="680">
        <v>19</v>
      </c>
      <c r="BM83" s="680">
        <v>0</v>
      </c>
      <c r="BN83" s="680">
        <v>0</v>
      </c>
      <c r="BO83" s="680">
        <v>0</v>
      </c>
      <c r="BP83" s="680">
        <v>0</v>
      </c>
      <c r="BQ83" s="680">
        <v>0</v>
      </c>
      <c r="BR83" s="680">
        <v>0</v>
      </c>
      <c r="BS83" s="680">
        <v>0</v>
      </c>
      <c r="BT83" s="681">
        <v>0</v>
      </c>
      <c r="BU83" s="160"/>
    </row>
    <row r="84" spans="2:73" ht="15.75">
      <c r="B84" s="675" t="s">
        <v>208</v>
      </c>
      <c r="C84" s="675" t="s">
        <v>1034</v>
      </c>
      <c r="D84" s="675" t="s">
        <v>4</v>
      </c>
      <c r="E84" s="675" t="s">
        <v>1035</v>
      </c>
      <c r="F84" s="675" t="s">
        <v>29</v>
      </c>
      <c r="G84" s="675" t="s">
        <v>1036</v>
      </c>
      <c r="H84" s="675">
        <v>2014</v>
      </c>
      <c r="I84" s="630" t="s">
        <v>566</v>
      </c>
      <c r="J84" s="630" t="s">
        <v>581</v>
      </c>
      <c r="K84" s="619"/>
      <c r="L84" s="679">
        <v>0</v>
      </c>
      <c r="M84" s="680">
        <v>0</v>
      </c>
      <c r="N84" s="680">
        <v>0</v>
      </c>
      <c r="O84" s="680">
        <v>4.8729019009999996</v>
      </c>
      <c r="P84" s="680">
        <v>4.594478895</v>
      </c>
      <c r="Q84" s="680">
        <v>4.4600410070000001</v>
      </c>
      <c r="R84" s="680">
        <v>4.4600410070000001</v>
      </c>
      <c r="S84" s="680">
        <v>4.4600410070000001</v>
      </c>
      <c r="T84" s="680">
        <v>4.4600410070000001</v>
      </c>
      <c r="U84" s="680">
        <v>4.4600410070000001</v>
      </c>
      <c r="V84" s="680">
        <v>4.4472530260000003</v>
      </c>
      <c r="W84" s="680">
        <v>4.4472530260000003</v>
      </c>
      <c r="X84" s="680">
        <v>3.9161571520000003</v>
      </c>
      <c r="Y84" s="680">
        <v>2.8699745110000001</v>
      </c>
      <c r="Z84" s="680">
        <v>2.8699052630000002</v>
      </c>
      <c r="AA84" s="680">
        <v>2.8699052630000002</v>
      </c>
      <c r="AB84" s="680">
        <v>2.8643513459999999</v>
      </c>
      <c r="AC84" s="680">
        <v>2.8643513459999999</v>
      </c>
      <c r="AD84" s="680">
        <v>2.8595126319999999</v>
      </c>
      <c r="AE84" s="680">
        <v>1.2666698999999999</v>
      </c>
      <c r="AF84" s="680">
        <v>1.2666698999999999</v>
      </c>
      <c r="AG84" s="680">
        <v>1.2666698999999999</v>
      </c>
      <c r="AH84" s="680">
        <v>1.2666698999999999</v>
      </c>
      <c r="AI84" s="680">
        <v>0</v>
      </c>
      <c r="AJ84" s="680">
        <v>0</v>
      </c>
      <c r="AK84" s="680">
        <v>0</v>
      </c>
      <c r="AL84" s="680">
        <v>0</v>
      </c>
      <c r="AM84" s="680">
        <v>0</v>
      </c>
      <c r="AN84" s="680">
        <v>0</v>
      </c>
      <c r="AO84" s="681">
        <v>0</v>
      </c>
      <c r="AP84" s="619"/>
      <c r="AQ84" s="679">
        <v>0</v>
      </c>
      <c r="AR84" s="680">
        <v>0</v>
      </c>
      <c r="AS84" s="680">
        <v>0</v>
      </c>
      <c r="AT84" s="680">
        <v>65298.429450000003</v>
      </c>
      <c r="AU84" s="680">
        <v>60866.130299999997</v>
      </c>
      <c r="AV84" s="680">
        <v>58725.887600000002</v>
      </c>
      <c r="AW84" s="680">
        <v>58725.887600000002</v>
      </c>
      <c r="AX84" s="680">
        <v>58725.887600000002</v>
      </c>
      <c r="AY84" s="680">
        <v>58725.887600000002</v>
      </c>
      <c r="AZ84" s="680">
        <v>58725.887600000002</v>
      </c>
      <c r="BA84" s="680">
        <v>58613.864889999997</v>
      </c>
      <c r="BB84" s="680">
        <v>58613.864889999997</v>
      </c>
      <c r="BC84" s="680">
        <v>50153.866099999999</v>
      </c>
      <c r="BD84" s="680">
        <v>46429.60641</v>
      </c>
      <c r="BE84" s="680">
        <v>45858.926140000003</v>
      </c>
      <c r="BF84" s="680">
        <v>45858.926140000003</v>
      </c>
      <c r="BG84" s="680">
        <v>45589.96832</v>
      </c>
      <c r="BH84" s="680">
        <v>45589.96832</v>
      </c>
      <c r="BI84" s="680">
        <v>45536.652540000003</v>
      </c>
      <c r="BJ84" s="680">
        <v>20163.742969999999</v>
      </c>
      <c r="BK84" s="680">
        <v>20163.742969999999</v>
      </c>
      <c r="BL84" s="680">
        <v>20163.742969999999</v>
      </c>
      <c r="BM84" s="680">
        <v>20163.742969999999</v>
      </c>
      <c r="BN84" s="680">
        <v>0</v>
      </c>
      <c r="BO84" s="680">
        <v>0</v>
      </c>
      <c r="BP84" s="680">
        <v>0</v>
      </c>
      <c r="BQ84" s="680">
        <v>0</v>
      </c>
      <c r="BR84" s="680">
        <v>0</v>
      </c>
      <c r="BS84" s="680">
        <v>0</v>
      </c>
      <c r="BT84" s="681">
        <v>0</v>
      </c>
      <c r="BU84" s="160"/>
    </row>
    <row r="85" spans="2:73">
      <c r="B85" s="675" t="s">
        <v>208</v>
      </c>
      <c r="C85" s="675" t="s">
        <v>1034</v>
      </c>
      <c r="D85" s="675" t="s">
        <v>3</v>
      </c>
      <c r="E85" s="675" t="s">
        <v>1035</v>
      </c>
      <c r="F85" s="675" t="s">
        <v>29</v>
      </c>
      <c r="G85" s="675" t="s">
        <v>1037</v>
      </c>
      <c r="H85" s="675">
        <v>2013</v>
      </c>
      <c r="I85" s="630" t="s">
        <v>566</v>
      </c>
      <c r="J85" s="630" t="s">
        <v>574</v>
      </c>
      <c r="K85" s="619"/>
      <c r="L85" s="679">
        <v>0</v>
      </c>
      <c r="M85" s="680">
        <v>0</v>
      </c>
      <c r="N85" s="680">
        <v>0.79055738799999997</v>
      </c>
      <c r="O85" s="680">
        <v>0.79055738799999997</v>
      </c>
      <c r="P85" s="680">
        <v>0.79055738799999997</v>
      </c>
      <c r="Q85" s="680">
        <v>0.79055738799999997</v>
      </c>
      <c r="R85" s="680">
        <v>0.79055738799999997</v>
      </c>
      <c r="S85" s="680">
        <v>0.79055738799999997</v>
      </c>
      <c r="T85" s="680">
        <v>0.79055738799999997</v>
      </c>
      <c r="U85" s="680">
        <v>0.79055738799999997</v>
      </c>
      <c r="V85" s="680">
        <v>0.79055738799999997</v>
      </c>
      <c r="W85" s="680">
        <v>0.79055738799999997</v>
      </c>
      <c r="X85" s="680">
        <v>0.79055738799999997</v>
      </c>
      <c r="Y85" s="680">
        <v>0.79055738799999997</v>
      </c>
      <c r="Z85" s="680">
        <v>0.79055738799999997</v>
      </c>
      <c r="AA85" s="680">
        <v>0.79055738799999997</v>
      </c>
      <c r="AB85" s="680">
        <v>0.79055738799999997</v>
      </c>
      <c r="AC85" s="680">
        <v>0.79055738799999997</v>
      </c>
      <c r="AD85" s="680">
        <v>0.79055738799999997</v>
      </c>
      <c r="AE85" s="680">
        <v>0.79055738799999997</v>
      </c>
      <c r="AF85" s="680">
        <v>0.52587395599999998</v>
      </c>
      <c r="AG85" s="680">
        <v>0</v>
      </c>
      <c r="AH85" s="680">
        <v>0</v>
      </c>
      <c r="AI85" s="680">
        <v>0</v>
      </c>
      <c r="AJ85" s="680">
        <v>0</v>
      </c>
      <c r="AK85" s="680">
        <v>0</v>
      </c>
      <c r="AL85" s="680">
        <v>0</v>
      </c>
      <c r="AM85" s="680">
        <v>0</v>
      </c>
      <c r="AN85" s="680">
        <v>0</v>
      </c>
      <c r="AO85" s="681">
        <v>0</v>
      </c>
      <c r="AP85" s="619"/>
      <c r="AQ85" s="679">
        <v>0</v>
      </c>
      <c r="AR85" s="680">
        <v>0</v>
      </c>
      <c r="AS85" s="680">
        <v>1257.7989729000001</v>
      </c>
      <c r="AT85" s="680">
        <v>1257.7989729000001</v>
      </c>
      <c r="AU85" s="680">
        <v>1257.7989729000001</v>
      </c>
      <c r="AV85" s="680">
        <v>1257.7989729000001</v>
      </c>
      <c r="AW85" s="680">
        <v>1257.7989729000001</v>
      </c>
      <c r="AX85" s="680">
        <v>1257.7989729000001</v>
      </c>
      <c r="AY85" s="680">
        <v>1257.7989729000001</v>
      </c>
      <c r="AZ85" s="680">
        <v>1257.7989729000001</v>
      </c>
      <c r="BA85" s="680">
        <v>1257.7989729000001</v>
      </c>
      <c r="BB85" s="680">
        <v>1257.7989729000001</v>
      </c>
      <c r="BC85" s="680">
        <v>1257.7989729000001</v>
      </c>
      <c r="BD85" s="680">
        <v>1257.7989729000001</v>
      </c>
      <c r="BE85" s="680">
        <v>1257.7989729000001</v>
      </c>
      <c r="BF85" s="680">
        <v>1257.7989729000001</v>
      </c>
      <c r="BG85" s="680">
        <v>1257.7989729000001</v>
      </c>
      <c r="BH85" s="680">
        <v>1257.7989729000001</v>
      </c>
      <c r="BI85" s="680">
        <v>1257.7989729000001</v>
      </c>
      <c r="BJ85" s="680">
        <v>1257.7989729000001</v>
      </c>
      <c r="BK85" s="680">
        <v>1021.104644</v>
      </c>
      <c r="BL85" s="680">
        <v>0</v>
      </c>
      <c r="BM85" s="680">
        <v>0</v>
      </c>
      <c r="BN85" s="680">
        <v>0</v>
      </c>
      <c r="BO85" s="680">
        <v>0</v>
      </c>
      <c r="BP85" s="680">
        <v>0</v>
      </c>
      <c r="BQ85" s="680">
        <v>0</v>
      </c>
      <c r="BR85" s="680">
        <v>0</v>
      </c>
      <c r="BS85" s="680">
        <v>0</v>
      </c>
      <c r="BT85" s="681">
        <v>0</v>
      </c>
    </row>
    <row r="86" spans="2:73">
      <c r="B86" s="675" t="s">
        <v>208</v>
      </c>
      <c r="C86" s="675" t="s">
        <v>1034</v>
      </c>
      <c r="D86" s="675" t="s">
        <v>3</v>
      </c>
      <c r="E86" s="675" t="s">
        <v>1035</v>
      </c>
      <c r="F86" s="675" t="s">
        <v>29</v>
      </c>
      <c r="G86" s="675" t="s">
        <v>1036</v>
      </c>
      <c r="H86" s="675">
        <v>2014</v>
      </c>
      <c r="I86" s="630" t="s">
        <v>566</v>
      </c>
      <c r="J86" s="630" t="s">
        <v>581</v>
      </c>
      <c r="K86" s="619"/>
      <c r="L86" s="679">
        <v>0</v>
      </c>
      <c r="M86" s="680">
        <v>0</v>
      </c>
      <c r="N86" s="680">
        <v>0</v>
      </c>
      <c r="O86" s="680">
        <v>55.289930536</v>
      </c>
      <c r="P86" s="680">
        <v>55.289930536</v>
      </c>
      <c r="Q86" s="680">
        <v>55.289930536</v>
      </c>
      <c r="R86" s="680">
        <v>55.289930536</v>
      </c>
      <c r="S86" s="680">
        <v>55.289930536</v>
      </c>
      <c r="T86" s="680">
        <v>55.289930536</v>
      </c>
      <c r="U86" s="680">
        <v>55.289930536</v>
      </c>
      <c r="V86" s="680">
        <v>55.289930536</v>
      </c>
      <c r="W86" s="680">
        <v>55.289930536</v>
      </c>
      <c r="X86" s="680">
        <v>55.289930536</v>
      </c>
      <c r="Y86" s="680">
        <v>55.289930536</v>
      </c>
      <c r="Z86" s="680">
        <v>55.289930536</v>
      </c>
      <c r="AA86" s="680">
        <v>55.289930536</v>
      </c>
      <c r="AB86" s="680">
        <v>55.289930536</v>
      </c>
      <c r="AC86" s="680">
        <v>55.289930536</v>
      </c>
      <c r="AD86" s="680">
        <v>55.289930536</v>
      </c>
      <c r="AE86" s="680">
        <v>55.289930536</v>
      </c>
      <c r="AF86" s="680">
        <v>55.289930536</v>
      </c>
      <c r="AG86" s="680">
        <v>48.778921369999999</v>
      </c>
      <c r="AH86" s="680">
        <v>0</v>
      </c>
      <c r="AI86" s="680">
        <v>0</v>
      </c>
      <c r="AJ86" s="680">
        <v>0</v>
      </c>
      <c r="AK86" s="680">
        <v>0</v>
      </c>
      <c r="AL86" s="680">
        <v>0</v>
      </c>
      <c r="AM86" s="680">
        <v>0</v>
      </c>
      <c r="AN86" s="680">
        <v>0</v>
      </c>
      <c r="AO86" s="681">
        <v>0</v>
      </c>
      <c r="AP86" s="619"/>
      <c r="AQ86" s="679">
        <v>0</v>
      </c>
      <c r="AR86" s="680">
        <v>0</v>
      </c>
      <c r="AS86" s="680">
        <v>0</v>
      </c>
      <c r="AT86" s="680">
        <v>101187.12697659999</v>
      </c>
      <c r="AU86" s="680">
        <v>101187.12697659999</v>
      </c>
      <c r="AV86" s="680">
        <v>101187.12697659999</v>
      </c>
      <c r="AW86" s="680">
        <v>101187.12697659999</v>
      </c>
      <c r="AX86" s="680">
        <v>101187.12697659999</v>
      </c>
      <c r="AY86" s="680">
        <v>101187.12697659999</v>
      </c>
      <c r="AZ86" s="680">
        <v>101187.12697659999</v>
      </c>
      <c r="BA86" s="680">
        <v>101187.12697659999</v>
      </c>
      <c r="BB86" s="680">
        <v>101187.12697659999</v>
      </c>
      <c r="BC86" s="680">
        <v>101187.12697659999</v>
      </c>
      <c r="BD86" s="680">
        <v>101187.12697659999</v>
      </c>
      <c r="BE86" s="680">
        <v>101187.12697659999</v>
      </c>
      <c r="BF86" s="680">
        <v>101187.12697659999</v>
      </c>
      <c r="BG86" s="680">
        <v>101187.12697659999</v>
      </c>
      <c r="BH86" s="680">
        <v>101187.12697659999</v>
      </c>
      <c r="BI86" s="680">
        <v>101187.12697659999</v>
      </c>
      <c r="BJ86" s="680">
        <v>101187.12697659999</v>
      </c>
      <c r="BK86" s="680">
        <v>101187.12697659999</v>
      </c>
      <c r="BL86" s="680">
        <v>95364.628249999994</v>
      </c>
      <c r="BM86" s="680">
        <v>0</v>
      </c>
      <c r="BN86" s="680">
        <v>0</v>
      </c>
      <c r="BO86" s="680">
        <v>0</v>
      </c>
      <c r="BP86" s="680">
        <v>0</v>
      </c>
      <c r="BQ86" s="680">
        <v>0</v>
      </c>
      <c r="BR86" s="680">
        <v>0</v>
      </c>
      <c r="BS86" s="680">
        <v>0</v>
      </c>
      <c r="BT86" s="681">
        <v>0</v>
      </c>
    </row>
    <row r="87" spans="2:73">
      <c r="B87" s="675" t="s">
        <v>208</v>
      </c>
      <c r="C87" s="675" t="s">
        <v>487</v>
      </c>
      <c r="D87" s="675" t="s">
        <v>1054</v>
      </c>
      <c r="E87" s="675" t="s">
        <v>1035</v>
      </c>
      <c r="F87" s="675" t="s">
        <v>487</v>
      </c>
      <c r="G87" s="675" t="s">
        <v>1037</v>
      </c>
      <c r="H87" s="675">
        <v>2014</v>
      </c>
      <c r="I87" s="630" t="s">
        <v>566</v>
      </c>
      <c r="J87" s="630" t="s">
        <v>581</v>
      </c>
      <c r="K87" s="619"/>
      <c r="L87" s="679">
        <v>0</v>
      </c>
      <c r="M87" s="680">
        <v>0</v>
      </c>
      <c r="N87" s="680">
        <v>0</v>
      </c>
      <c r="O87" s="680">
        <v>84.868544009999994</v>
      </c>
      <c r="P87" s="680">
        <v>0</v>
      </c>
      <c r="Q87" s="680">
        <v>0</v>
      </c>
      <c r="R87" s="680">
        <v>0</v>
      </c>
      <c r="S87" s="680">
        <v>0</v>
      </c>
      <c r="T87" s="680">
        <v>0</v>
      </c>
      <c r="U87" s="680">
        <v>0</v>
      </c>
      <c r="V87" s="680">
        <v>0</v>
      </c>
      <c r="W87" s="680">
        <v>0</v>
      </c>
      <c r="X87" s="680">
        <v>0</v>
      </c>
      <c r="Y87" s="680">
        <v>0</v>
      </c>
      <c r="Z87" s="680">
        <v>0</v>
      </c>
      <c r="AA87" s="680">
        <v>0</v>
      </c>
      <c r="AB87" s="680">
        <v>0</v>
      </c>
      <c r="AC87" s="680">
        <v>0</v>
      </c>
      <c r="AD87" s="680">
        <v>0</v>
      </c>
      <c r="AE87" s="680">
        <v>0</v>
      </c>
      <c r="AF87" s="680">
        <v>0</v>
      </c>
      <c r="AG87" s="680">
        <v>0</v>
      </c>
      <c r="AH87" s="680">
        <v>0</v>
      </c>
      <c r="AI87" s="680">
        <v>0</v>
      </c>
      <c r="AJ87" s="680">
        <v>0</v>
      </c>
      <c r="AK87" s="680">
        <v>0</v>
      </c>
      <c r="AL87" s="680">
        <v>0</v>
      </c>
      <c r="AM87" s="680">
        <v>0</v>
      </c>
      <c r="AN87" s="680">
        <v>0</v>
      </c>
      <c r="AO87" s="681">
        <v>0</v>
      </c>
      <c r="AP87" s="619"/>
      <c r="AQ87" s="679">
        <v>0</v>
      </c>
      <c r="AR87" s="680">
        <v>0</v>
      </c>
      <c r="AS87" s="680">
        <v>0</v>
      </c>
      <c r="AT87" s="680">
        <v>0</v>
      </c>
      <c r="AU87" s="680">
        <v>0</v>
      </c>
      <c r="AV87" s="680">
        <v>0</v>
      </c>
      <c r="AW87" s="680">
        <v>0</v>
      </c>
      <c r="AX87" s="680">
        <v>0</v>
      </c>
      <c r="AY87" s="680">
        <v>0</v>
      </c>
      <c r="AZ87" s="680">
        <v>0</v>
      </c>
      <c r="BA87" s="680">
        <v>0</v>
      </c>
      <c r="BB87" s="680">
        <v>0</v>
      </c>
      <c r="BC87" s="680">
        <v>0</v>
      </c>
      <c r="BD87" s="680">
        <v>0</v>
      </c>
      <c r="BE87" s="680">
        <v>0</v>
      </c>
      <c r="BF87" s="680">
        <v>0</v>
      </c>
      <c r="BG87" s="680">
        <v>0</v>
      </c>
      <c r="BH87" s="680">
        <v>0</v>
      </c>
      <c r="BI87" s="680">
        <v>0</v>
      </c>
      <c r="BJ87" s="680">
        <v>0</v>
      </c>
      <c r="BK87" s="680">
        <v>0</v>
      </c>
      <c r="BL87" s="680">
        <v>0</v>
      </c>
      <c r="BM87" s="680">
        <v>0</v>
      </c>
      <c r="BN87" s="680">
        <v>0</v>
      </c>
      <c r="BO87" s="680">
        <v>0</v>
      </c>
      <c r="BP87" s="680">
        <v>0</v>
      </c>
      <c r="BQ87" s="680">
        <v>0</v>
      </c>
      <c r="BR87" s="680">
        <v>0</v>
      </c>
      <c r="BS87" s="680">
        <v>0</v>
      </c>
      <c r="BT87" s="681">
        <v>0</v>
      </c>
    </row>
    <row r="88" spans="2:73">
      <c r="B88" s="675" t="s">
        <v>1033</v>
      </c>
      <c r="C88" s="675" t="s">
        <v>1038</v>
      </c>
      <c r="D88" s="675" t="s">
        <v>1055</v>
      </c>
      <c r="E88" s="675" t="s">
        <v>1035</v>
      </c>
      <c r="F88" s="675" t="s">
        <v>1053</v>
      </c>
      <c r="G88" s="675" t="s">
        <v>1037</v>
      </c>
      <c r="H88" s="675">
        <v>2014</v>
      </c>
      <c r="I88" s="630" t="s">
        <v>566</v>
      </c>
      <c r="J88" s="630" t="s">
        <v>581</v>
      </c>
      <c r="K88" s="619"/>
      <c r="L88" s="679">
        <v>0</v>
      </c>
      <c r="M88" s="680">
        <v>0</v>
      </c>
      <c r="N88" s="680">
        <v>0</v>
      </c>
      <c r="O88" s="680">
        <v>54.775399999999998</v>
      </c>
      <c r="P88" s="680">
        <v>0</v>
      </c>
      <c r="Q88" s="680">
        <v>0</v>
      </c>
      <c r="R88" s="680">
        <v>0</v>
      </c>
      <c r="S88" s="680">
        <v>0</v>
      </c>
      <c r="T88" s="680">
        <v>0</v>
      </c>
      <c r="U88" s="680">
        <v>0</v>
      </c>
      <c r="V88" s="680">
        <v>0</v>
      </c>
      <c r="W88" s="680">
        <v>0</v>
      </c>
      <c r="X88" s="680">
        <v>0</v>
      </c>
      <c r="Y88" s="680">
        <v>0</v>
      </c>
      <c r="Z88" s="680">
        <v>0</v>
      </c>
      <c r="AA88" s="680">
        <v>0</v>
      </c>
      <c r="AB88" s="680">
        <v>0</v>
      </c>
      <c r="AC88" s="680">
        <v>0</v>
      </c>
      <c r="AD88" s="680">
        <v>0</v>
      </c>
      <c r="AE88" s="680">
        <v>0</v>
      </c>
      <c r="AF88" s="680">
        <v>0</v>
      </c>
      <c r="AG88" s="680">
        <v>0</v>
      </c>
      <c r="AH88" s="680">
        <v>0</v>
      </c>
      <c r="AI88" s="680">
        <v>0</v>
      </c>
      <c r="AJ88" s="680">
        <v>0</v>
      </c>
      <c r="AK88" s="680">
        <v>0</v>
      </c>
      <c r="AL88" s="680">
        <v>0</v>
      </c>
      <c r="AM88" s="680">
        <v>0</v>
      </c>
      <c r="AN88" s="680">
        <v>0</v>
      </c>
      <c r="AO88" s="681">
        <v>0</v>
      </c>
      <c r="AP88" s="619"/>
      <c r="AQ88" s="682">
        <v>0</v>
      </c>
      <c r="AR88" s="683">
        <v>0</v>
      </c>
      <c r="AS88" s="683">
        <v>0</v>
      </c>
      <c r="AT88" s="683">
        <v>0</v>
      </c>
      <c r="AU88" s="683">
        <v>0</v>
      </c>
      <c r="AV88" s="683">
        <v>0</v>
      </c>
      <c r="AW88" s="683">
        <v>0</v>
      </c>
      <c r="AX88" s="683">
        <v>0</v>
      </c>
      <c r="AY88" s="683">
        <v>0</v>
      </c>
      <c r="AZ88" s="683">
        <v>0</v>
      </c>
      <c r="BA88" s="683">
        <v>0</v>
      </c>
      <c r="BB88" s="683">
        <v>0</v>
      </c>
      <c r="BC88" s="683">
        <v>0</v>
      </c>
      <c r="BD88" s="683">
        <v>0</v>
      </c>
      <c r="BE88" s="683">
        <v>0</v>
      </c>
      <c r="BF88" s="683">
        <v>0</v>
      </c>
      <c r="BG88" s="683">
        <v>0</v>
      </c>
      <c r="BH88" s="683">
        <v>0</v>
      </c>
      <c r="BI88" s="683">
        <v>0</v>
      </c>
      <c r="BJ88" s="683">
        <v>0</v>
      </c>
      <c r="BK88" s="683">
        <v>0</v>
      </c>
      <c r="BL88" s="683">
        <v>0</v>
      </c>
      <c r="BM88" s="683">
        <v>0</v>
      </c>
      <c r="BN88" s="683">
        <v>0</v>
      </c>
      <c r="BO88" s="683">
        <v>0</v>
      </c>
      <c r="BP88" s="683">
        <v>0</v>
      </c>
      <c r="BQ88" s="683">
        <v>0</v>
      </c>
      <c r="BR88" s="683">
        <v>0</v>
      </c>
      <c r="BS88" s="683">
        <v>0</v>
      </c>
      <c r="BT88" s="684">
        <v>0</v>
      </c>
    </row>
    <row r="89" spans="2:73">
      <c r="B89" s="675" t="s">
        <v>1033</v>
      </c>
      <c r="C89" s="675" t="s">
        <v>1034</v>
      </c>
      <c r="D89" s="675" t="s">
        <v>42</v>
      </c>
      <c r="E89" s="675" t="s">
        <v>1035</v>
      </c>
      <c r="F89" s="675" t="s">
        <v>29</v>
      </c>
      <c r="G89" s="675" t="s">
        <v>1037</v>
      </c>
      <c r="H89" s="675">
        <v>2013</v>
      </c>
      <c r="I89" s="630" t="s">
        <v>566</v>
      </c>
      <c r="J89" s="630" t="s">
        <v>574</v>
      </c>
      <c r="K89" s="619"/>
      <c r="L89" s="679">
        <v>0</v>
      </c>
      <c r="M89" s="680">
        <v>0</v>
      </c>
      <c r="N89" s="680">
        <v>0</v>
      </c>
      <c r="O89" s="680">
        <v>8.4032820000000008</v>
      </c>
      <c r="P89" s="680">
        <v>0</v>
      </c>
      <c r="Q89" s="680">
        <v>0</v>
      </c>
      <c r="R89" s="680">
        <v>0</v>
      </c>
      <c r="S89" s="680">
        <v>0</v>
      </c>
      <c r="T89" s="680">
        <v>0</v>
      </c>
      <c r="U89" s="680">
        <v>0</v>
      </c>
      <c r="V89" s="680">
        <v>0</v>
      </c>
      <c r="W89" s="680">
        <v>0</v>
      </c>
      <c r="X89" s="680">
        <v>0</v>
      </c>
      <c r="Y89" s="680">
        <v>0</v>
      </c>
      <c r="Z89" s="680">
        <v>0</v>
      </c>
      <c r="AA89" s="680">
        <v>0</v>
      </c>
      <c r="AB89" s="680">
        <v>0</v>
      </c>
      <c r="AC89" s="680">
        <v>0</v>
      </c>
      <c r="AD89" s="680">
        <v>0</v>
      </c>
      <c r="AE89" s="680">
        <v>0</v>
      </c>
      <c r="AF89" s="680">
        <v>0</v>
      </c>
      <c r="AG89" s="680">
        <v>0</v>
      </c>
      <c r="AH89" s="680">
        <v>0</v>
      </c>
      <c r="AI89" s="680">
        <v>0</v>
      </c>
      <c r="AJ89" s="680">
        <v>0</v>
      </c>
      <c r="AK89" s="680">
        <v>0</v>
      </c>
      <c r="AL89" s="680">
        <v>0</v>
      </c>
      <c r="AM89" s="680">
        <v>0</v>
      </c>
      <c r="AN89" s="680">
        <v>0</v>
      </c>
      <c r="AO89" s="681">
        <v>0</v>
      </c>
      <c r="AP89" s="619"/>
      <c r="AQ89" s="676">
        <v>0</v>
      </c>
      <c r="AR89" s="677">
        <v>0</v>
      </c>
      <c r="AS89" s="677">
        <v>0</v>
      </c>
      <c r="AT89" s="677">
        <v>0</v>
      </c>
      <c r="AU89" s="677">
        <v>0</v>
      </c>
      <c r="AV89" s="677">
        <v>0</v>
      </c>
      <c r="AW89" s="677">
        <v>0</v>
      </c>
      <c r="AX89" s="677">
        <v>0</v>
      </c>
      <c r="AY89" s="677">
        <v>0</v>
      </c>
      <c r="AZ89" s="677">
        <v>0</v>
      </c>
      <c r="BA89" s="677">
        <v>0</v>
      </c>
      <c r="BB89" s="677">
        <v>0</v>
      </c>
      <c r="BC89" s="677">
        <v>0</v>
      </c>
      <c r="BD89" s="677">
        <v>0</v>
      </c>
      <c r="BE89" s="677">
        <v>0</v>
      </c>
      <c r="BF89" s="677">
        <v>0</v>
      </c>
      <c r="BG89" s="677">
        <v>0</v>
      </c>
      <c r="BH89" s="677">
        <v>0</v>
      </c>
      <c r="BI89" s="677">
        <v>0</v>
      </c>
      <c r="BJ89" s="677">
        <v>0</v>
      </c>
      <c r="BK89" s="677">
        <v>0</v>
      </c>
      <c r="BL89" s="677">
        <v>0</v>
      </c>
      <c r="BM89" s="677">
        <v>0</v>
      </c>
      <c r="BN89" s="677">
        <v>0</v>
      </c>
      <c r="BO89" s="677">
        <v>0</v>
      </c>
      <c r="BP89" s="677">
        <v>0</v>
      </c>
      <c r="BQ89" s="677">
        <v>0</v>
      </c>
      <c r="BR89" s="677">
        <v>0</v>
      </c>
      <c r="BS89" s="677">
        <v>0</v>
      </c>
      <c r="BT89" s="678">
        <v>0</v>
      </c>
    </row>
    <row r="90" spans="2:73">
      <c r="B90" s="675" t="s">
        <v>1033</v>
      </c>
      <c r="C90" s="675" t="s">
        <v>1034</v>
      </c>
      <c r="D90" s="675" t="s">
        <v>42</v>
      </c>
      <c r="E90" s="675" t="s">
        <v>1035</v>
      </c>
      <c r="F90" s="675" t="s">
        <v>29</v>
      </c>
      <c r="G90" s="675" t="s">
        <v>1037</v>
      </c>
      <c r="H90" s="675">
        <v>2014</v>
      </c>
      <c r="I90" s="630" t="s">
        <v>566</v>
      </c>
      <c r="J90" s="630" t="s">
        <v>581</v>
      </c>
      <c r="K90" s="619"/>
      <c r="L90" s="679">
        <v>0</v>
      </c>
      <c r="M90" s="680">
        <v>0</v>
      </c>
      <c r="N90" s="680">
        <v>0</v>
      </c>
      <c r="O90" s="680">
        <v>12.91625</v>
      </c>
      <c r="P90" s="680">
        <v>0</v>
      </c>
      <c r="Q90" s="680">
        <v>0</v>
      </c>
      <c r="R90" s="680">
        <v>0</v>
      </c>
      <c r="S90" s="680">
        <v>0</v>
      </c>
      <c r="T90" s="680">
        <v>0</v>
      </c>
      <c r="U90" s="680">
        <v>0</v>
      </c>
      <c r="V90" s="680">
        <v>0</v>
      </c>
      <c r="W90" s="680">
        <v>0</v>
      </c>
      <c r="X90" s="680">
        <v>0</v>
      </c>
      <c r="Y90" s="680">
        <v>0</v>
      </c>
      <c r="Z90" s="680">
        <v>0</v>
      </c>
      <c r="AA90" s="680">
        <v>0</v>
      </c>
      <c r="AB90" s="680">
        <v>0</v>
      </c>
      <c r="AC90" s="680">
        <v>0</v>
      </c>
      <c r="AD90" s="680">
        <v>0</v>
      </c>
      <c r="AE90" s="680">
        <v>0</v>
      </c>
      <c r="AF90" s="680">
        <v>0</v>
      </c>
      <c r="AG90" s="680">
        <v>0</v>
      </c>
      <c r="AH90" s="680">
        <v>0</v>
      </c>
      <c r="AI90" s="680">
        <v>0</v>
      </c>
      <c r="AJ90" s="680">
        <v>0</v>
      </c>
      <c r="AK90" s="680">
        <v>0</v>
      </c>
      <c r="AL90" s="680">
        <v>0</v>
      </c>
      <c r="AM90" s="680">
        <v>0</v>
      </c>
      <c r="AN90" s="680">
        <v>0</v>
      </c>
      <c r="AO90" s="681">
        <v>0</v>
      </c>
      <c r="AP90" s="619"/>
      <c r="AQ90" s="679">
        <v>0</v>
      </c>
      <c r="AR90" s="680">
        <v>0</v>
      </c>
      <c r="AS90" s="680">
        <v>0</v>
      </c>
      <c r="AT90" s="680">
        <v>0</v>
      </c>
      <c r="AU90" s="680">
        <v>0</v>
      </c>
      <c r="AV90" s="680">
        <v>0</v>
      </c>
      <c r="AW90" s="680">
        <v>0</v>
      </c>
      <c r="AX90" s="680">
        <v>0</v>
      </c>
      <c r="AY90" s="680">
        <v>0</v>
      </c>
      <c r="AZ90" s="680">
        <v>0</v>
      </c>
      <c r="BA90" s="680">
        <v>0</v>
      </c>
      <c r="BB90" s="680">
        <v>0</v>
      </c>
      <c r="BC90" s="680">
        <v>0</v>
      </c>
      <c r="BD90" s="680">
        <v>0</v>
      </c>
      <c r="BE90" s="680">
        <v>0</v>
      </c>
      <c r="BF90" s="680">
        <v>0</v>
      </c>
      <c r="BG90" s="680">
        <v>0</v>
      </c>
      <c r="BH90" s="680">
        <v>0</v>
      </c>
      <c r="BI90" s="680">
        <v>0</v>
      </c>
      <c r="BJ90" s="680">
        <v>0</v>
      </c>
      <c r="BK90" s="680">
        <v>0</v>
      </c>
      <c r="BL90" s="680">
        <v>0</v>
      </c>
      <c r="BM90" s="680">
        <v>0</v>
      </c>
      <c r="BN90" s="680">
        <v>0</v>
      </c>
      <c r="BO90" s="680">
        <v>0</v>
      </c>
      <c r="BP90" s="680">
        <v>0</v>
      </c>
      <c r="BQ90" s="680">
        <v>0</v>
      </c>
      <c r="BR90" s="680">
        <v>0</v>
      </c>
      <c r="BS90" s="680">
        <v>0</v>
      </c>
      <c r="BT90" s="681">
        <v>0</v>
      </c>
    </row>
    <row r="91" spans="2:73">
      <c r="B91" s="675" t="s">
        <v>1033</v>
      </c>
      <c r="C91" s="675" t="s">
        <v>1042</v>
      </c>
      <c r="D91" s="675" t="s">
        <v>9</v>
      </c>
      <c r="E91" s="675" t="s">
        <v>1035</v>
      </c>
      <c r="F91" s="675" t="s">
        <v>1042</v>
      </c>
      <c r="G91" s="675" t="s">
        <v>1037</v>
      </c>
      <c r="H91" s="675">
        <v>2014</v>
      </c>
      <c r="I91" s="630" t="s">
        <v>566</v>
      </c>
      <c r="J91" s="630" t="s">
        <v>581</v>
      </c>
      <c r="K91" s="619"/>
      <c r="L91" s="679">
        <v>0</v>
      </c>
      <c r="M91" s="680">
        <v>0</v>
      </c>
      <c r="N91" s="680">
        <v>0</v>
      </c>
      <c r="O91" s="680">
        <v>111.6862</v>
      </c>
      <c r="P91" s="680">
        <v>0</v>
      </c>
      <c r="Q91" s="680">
        <v>0</v>
      </c>
      <c r="R91" s="680">
        <v>0</v>
      </c>
      <c r="S91" s="680">
        <v>0</v>
      </c>
      <c r="T91" s="680">
        <v>0</v>
      </c>
      <c r="U91" s="680">
        <v>0</v>
      </c>
      <c r="V91" s="680">
        <v>0</v>
      </c>
      <c r="W91" s="680">
        <v>0</v>
      </c>
      <c r="X91" s="680">
        <v>0</v>
      </c>
      <c r="Y91" s="680">
        <v>0</v>
      </c>
      <c r="Z91" s="680">
        <v>0</v>
      </c>
      <c r="AA91" s="680">
        <v>0</v>
      </c>
      <c r="AB91" s="680">
        <v>0</v>
      </c>
      <c r="AC91" s="680">
        <v>0</v>
      </c>
      <c r="AD91" s="680">
        <v>0</v>
      </c>
      <c r="AE91" s="680">
        <v>0</v>
      </c>
      <c r="AF91" s="680">
        <v>0</v>
      </c>
      <c r="AG91" s="680">
        <v>0</v>
      </c>
      <c r="AH91" s="680">
        <v>0</v>
      </c>
      <c r="AI91" s="680">
        <v>0</v>
      </c>
      <c r="AJ91" s="680">
        <v>0</v>
      </c>
      <c r="AK91" s="680">
        <v>0</v>
      </c>
      <c r="AL91" s="680">
        <v>0</v>
      </c>
      <c r="AM91" s="680">
        <v>0</v>
      </c>
      <c r="AN91" s="680">
        <v>0</v>
      </c>
      <c r="AO91" s="681">
        <v>0</v>
      </c>
      <c r="AP91" s="619"/>
      <c r="AQ91" s="679">
        <v>0</v>
      </c>
      <c r="AR91" s="680">
        <v>0</v>
      </c>
      <c r="AS91" s="680">
        <v>0</v>
      </c>
      <c r="AT91" s="680">
        <v>0</v>
      </c>
      <c r="AU91" s="680">
        <v>0</v>
      </c>
      <c r="AV91" s="680">
        <v>0</v>
      </c>
      <c r="AW91" s="680">
        <v>0</v>
      </c>
      <c r="AX91" s="680">
        <v>0</v>
      </c>
      <c r="AY91" s="680">
        <v>0</v>
      </c>
      <c r="AZ91" s="680">
        <v>0</v>
      </c>
      <c r="BA91" s="680">
        <v>0</v>
      </c>
      <c r="BB91" s="680">
        <v>0</v>
      </c>
      <c r="BC91" s="680">
        <v>0</v>
      </c>
      <c r="BD91" s="680">
        <v>0</v>
      </c>
      <c r="BE91" s="680">
        <v>0</v>
      </c>
      <c r="BF91" s="680">
        <v>0</v>
      </c>
      <c r="BG91" s="680">
        <v>0</v>
      </c>
      <c r="BH91" s="680">
        <v>0</v>
      </c>
      <c r="BI91" s="680">
        <v>0</v>
      </c>
      <c r="BJ91" s="680">
        <v>0</v>
      </c>
      <c r="BK91" s="680">
        <v>0</v>
      </c>
      <c r="BL91" s="680">
        <v>0</v>
      </c>
      <c r="BM91" s="680">
        <v>0</v>
      </c>
      <c r="BN91" s="680">
        <v>0</v>
      </c>
      <c r="BO91" s="680">
        <v>0</v>
      </c>
      <c r="BP91" s="680">
        <v>0</v>
      </c>
      <c r="BQ91" s="680">
        <v>0</v>
      </c>
      <c r="BR91" s="680">
        <v>0</v>
      </c>
      <c r="BS91" s="680">
        <v>0</v>
      </c>
      <c r="BT91" s="681">
        <v>0</v>
      </c>
    </row>
    <row r="92" spans="2:73">
      <c r="B92" s="675" t="s">
        <v>1033</v>
      </c>
      <c r="C92" s="675" t="s">
        <v>1042</v>
      </c>
      <c r="D92" s="675" t="s">
        <v>1056</v>
      </c>
      <c r="E92" s="675" t="s">
        <v>1035</v>
      </c>
      <c r="F92" s="675" t="s">
        <v>1042</v>
      </c>
      <c r="G92" s="675" t="s">
        <v>1036</v>
      </c>
      <c r="H92" s="675">
        <v>2012</v>
      </c>
      <c r="I92" s="630" t="s">
        <v>566</v>
      </c>
      <c r="J92" s="630" t="s">
        <v>574</v>
      </c>
      <c r="K92" s="619"/>
      <c r="L92" s="679">
        <v>0</v>
      </c>
      <c r="M92" s="680">
        <v>0</v>
      </c>
      <c r="N92" s="680">
        <v>0</v>
      </c>
      <c r="O92" s="680">
        <v>0</v>
      </c>
      <c r="P92" s="680">
        <v>0</v>
      </c>
      <c r="Q92" s="680">
        <v>0</v>
      </c>
      <c r="R92" s="680">
        <v>0</v>
      </c>
      <c r="S92" s="680">
        <v>0</v>
      </c>
      <c r="T92" s="680">
        <v>0</v>
      </c>
      <c r="U92" s="680">
        <v>0</v>
      </c>
      <c r="V92" s="680">
        <v>0</v>
      </c>
      <c r="W92" s="680">
        <v>0</v>
      </c>
      <c r="X92" s="680">
        <v>0</v>
      </c>
      <c r="Y92" s="680">
        <v>0</v>
      </c>
      <c r="Z92" s="680">
        <v>0</v>
      </c>
      <c r="AA92" s="680">
        <v>0</v>
      </c>
      <c r="AB92" s="680">
        <v>0</v>
      </c>
      <c r="AC92" s="680">
        <v>0</v>
      </c>
      <c r="AD92" s="680">
        <v>0</v>
      </c>
      <c r="AE92" s="680">
        <v>0</v>
      </c>
      <c r="AF92" s="680">
        <v>0</v>
      </c>
      <c r="AG92" s="680">
        <v>0</v>
      </c>
      <c r="AH92" s="680">
        <v>0</v>
      </c>
      <c r="AI92" s="680">
        <v>0</v>
      </c>
      <c r="AJ92" s="680">
        <v>0</v>
      </c>
      <c r="AK92" s="680">
        <v>0</v>
      </c>
      <c r="AL92" s="680">
        <v>0</v>
      </c>
      <c r="AM92" s="680">
        <v>0</v>
      </c>
      <c r="AN92" s="680">
        <v>0</v>
      </c>
      <c r="AO92" s="681">
        <v>0</v>
      </c>
      <c r="AP92" s="619"/>
      <c r="AQ92" s="679">
        <v>0</v>
      </c>
      <c r="AR92" s="680">
        <v>0</v>
      </c>
      <c r="AS92" s="680">
        <v>0</v>
      </c>
      <c r="AT92" s="680">
        <v>0</v>
      </c>
      <c r="AU92" s="680">
        <v>0</v>
      </c>
      <c r="AV92" s="680">
        <v>0</v>
      </c>
      <c r="AW92" s="680">
        <v>0</v>
      </c>
      <c r="AX92" s="680">
        <v>0</v>
      </c>
      <c r="AY92" s="680">
        <v>0</v>
      </c>
      <c r="AZ92" s="680">
        <v>0</v>
      </c>
      <c r="BA92" s="680">
        <v>0</v>
      </c>
      <c r="BB92" s="680">
        <v>0</v>
      </c>
      <c r="BC92" s="680">
        <v>0</v>
      </c>
      <c r="BD92" s="680">
        <v>0</v>
      </c>
      <c r="BE92" s="680">
        <v>0</v>
      </c>
      <c r="BF92" s="680">
        <v>0</v>
      </c>
      <c r="BG92" s="680">
        <v>0</v>
      </c>
      <c r="BH92" s="680">
        <v>0</v>
      </c>
      <c r="BI92" s="680">
        <v>0</v>
      </c>
      <c r="BJ92" s="680">
        <v>0</v>
      </c>
      <c r="BK92" s="680">
        <v>0</v>
      </c>
      <c r="BL92" s="680">
        <v>0</v>
      </c>
      <c r="BM92" s="680">
        <v>0</v>
      </c>
      <c r="BN92" s="680">
        <v>0</v>
      </c>
      <c r="BO92" s="680">
        <v>0</v>
      </c>
      <c r="BP92" s="680">
        <v>0</v>
      </c>
      <c r="BQ92" s="680">
        <v>0</v>
      </c>
      <c r="BR92" s="680">
        <v>0</v>
      </c>
      <c r="BS92" s="680">
        <v>0</v>
      </c>
      <c r="BT92" s="681">
        <v>0</v>
      </c>
    </row>
    <row r="93" spans="2:73">
      <c r="B93" s="675" t="s">
        <v>1033</v>
      </c>
      <c r="C93" s="675" t="s">
        <v>1042</v>
      </c>
      <c r="D93" s="675" t="s">
        <v>1056</v>
      </c>
      <c r="E93" s="675" t="s">
        <v>1035</v>
      </c>
      <c r="F93" s="675" t="s">
        <v>1042</v>
      </c>
      <c r="G93" s="675" t="s">
        <v>1036</v>
      </c>
      <c r="H93" s="675">
        <v>2013</v>
      </c>
      <c r="I93" s="630" t="s">
        <v>566</v>
      </c>
      <c r="J93" s="630" t="s">
        <v>574</v>
      </c>
      <c r="K93" s="619"/>
      <c r="L93" s="679">
        <v>0</v>
      </c>
      <c r="M93" s="680">
        <v>0</v>
      </c>
      <c r="N93" s="680">
        <v>0.17749799999999999</v>
      </c>
      <c r="O93" s="680">
        <v>0.17749799999999999</v>
      </c>
      <c r="P93" s="680">
        <v>0.17749799999999999</v>
      </c>
      <c r="Q93" s="680">
        <v>0</v>
      </c>
      <c r="R93" s="680">
        <v>0</v>
      </c>
      <c r="S93" s="680">
        <v>0</v>
      </c>
      <c r="T93" s="680">
        <v>0</v>
      </c>
      <c r="U93" s="680">
        <v>0</v>
      </c>
      <c r="V93" s="680">
        <v>0</v>
      </c>
      <c r="W93" s="680">
        <v>0</v>
      </c>
      <c r="X93" s="680">
        <v>0</v>
      </c>
      <c r="Y93" s="680">
        <v>0</v>
      </c>
      <c r="Z93" s="680">
        <v>0</v>
      </c>
      <c r="AA93" s="680">
        <v>0</v>
      </c>
      <c r="AB93" s="680">
        <v>0</v>
      </c>
      <c r="AC93" s="680">
        <v>0</v>
      </c>
      <c r="AD93" s="680">
        <v>0</v>
      </c>
      <c r="AE93" s="680">
        <v>0</v>
      </c>
      <c r="AF93" s="680">
        <v>0</v>
      </c>
      <c r="AG93" s="680">
        <v>0</v>
      </c>
      <c r="AH93" s="680">
        <v>0</v>
      </c>
      <c r="AI93" s="680">
        <v>0</v>
      </c>
      <c r="AJ93" s="680">
        <v>0</v>
      </c>
      <c r="AK93" s="680">
        <v>0</v>
      </c>
      <c r="AL93" s="680">
        <v>0</v>
      </c>
      <c r="AM93" s="680">
        <v>0</v>
      </c>
      <c r="AN93" s="680">
        <v>0</v>
      </c>
      <c r="AO93" s="681">
        <v>0</v>
      </c>
      <c r="AP93" s="619"/>
      <c r="AQ93" s="679">
        <v>0</v>
      </c>
      <c r="AR93" s="680">
        <v>0</v>
      </c>
      <c r="AS93" s="680">
        <v>10467.69231</v>
      </c>
      <c r="AT93" s="680">
        <v>10467.69231</v>
      </c>
      <c r="AU93" s="680">
        <v>10467.69231</v>
      </c>
      <c r="AV93" s="680">
        <v>0</v>
      </c>
      <c r="AW93" s="680">
        <v>0</v>
      </c>
      <c r="AX93" s="680">
        <v>0</v>
      </c>
      <c r="AY93" s="680">
        <v>0</v>
      </c>
      <c r="AZ93" s="680">
        <v>0</v>
      </c>
      <c r="BA93" s="680">
        <v>0</v>
      </c>
      <c r="BB93" s="680">
        <v>0</v>
      </c>
      <c r="BC93" s="680">
        <v>0</v>
      </c>
      <c r="BD93" s="680">
        <v>0</v>
      </c>
      <c r="BE93" s="680">
        <v>0</v>
      </c>
      <c r="BF93" s="680">
        <v>0</v>
      </c>
      <c r="BG93" s="680">
        <v>0</v>
      </c>
      <c r="BH93" s="680">
        <v>0</v>
      </c>
      <c r="BI93" s="680">
        <v>0</v>
      </c>
      <c r="BJ93" s="680">
        <v>0</v>
      </c>
      <c r="BK93" s="680">
        <v>0</v>
      </c>
      <c r="BL93" s="680">
        <v>0</v>
      </c>
      <c r="BM93" s="680">
        <v>0</v>
      </c>
      <c r="BN93" s="680">
        <v>0</v>
      </c>
      <c r="BO93" s="680">
        <v>0</v>
      </c>
      <c r="BP93" s="680">
        <v>0</v>
      </c>
      <c r="BQ93" s="680">
        <v>0</v>
      </c>
      <c r="BR93" s="680">
        <v>0</v>
      </c>
      <c r="BS93" s="680">
        <v>0</v>
      </c>
      <c r="BT93" s="681">
        <v>0</v>
      </c>
    </row>
    <row r="94" spans="2:73">
      <c r="B94" s="675"/>
      <c r="C94" s="675"/>
      <c r="D94" s="675" t="s">
        <v>97</v>
      </c>
      <c r="E94" s="675" t="s">
        <v>1035</v>
      </c>
      <c r="F94" s="675"/>
      <c r="G94" s="675"/>
      <c r="H94" s="675">
        <v>2015</v>
      </c>
      <c r="I94" s="630" t="s">
        <v>567</v>
      </c>
      <c r="J94" s="630" t="s">
        <v>581</v>
      </c>
      <c r="K94" s="619"/>
      <c r="L94" s="679"/>
      <c r="M94" s="680"/>
      <c r="N94" s="680"/>
      <c r="O94" s="680"/>
      <c r="P94" s="680">
        <v>0</v>
      </c>
      <c r="Q94" s="680">
        <v>0</v>
      </c>
      <c r="R94" s="680">
        <v>0</v>
      </c>
      <c r="S94" s="680">
        <v>0</v>
      </c>
      <c r="T94" s="680">
        <v>0</v>
      </c>
      <c r="U94" s="680">
        <v>0</v>
      </c>
      <c r="V94" s="680">
        <v>0</v>
      </c>
      <c r="W94" s="680">
        <v>0</v>
      </c>
      <c r="X94" s="680">
        <v>0</v>
      </c>
      <c r="Y94" s="680">
        <v>0</v>
      </c>
      <c r="Z94" s="680">
        <v>0</v>
      </c>
      <c r="AA94" s="680">
        <v>0</v>
      </c>
      <c r="AB94" s="680">
        <v>0</v>
      </c>
      <c r="AC94" s="680">
        <v>0</v>
      </c>
      <c r="AD94" s="680">
        <v>0</v>
      </c>
      <c r="AE94" s="680">
        <v>0</v>
      </c>
      <c r="AF94" s="680">
        <v>0</v>
      </c>
      <c r="AG94" s="680">
        <v>0</v>
      </c>
      <c r="AH94" s="680">
        <v>0</v>
      </c>
      <c r="AI94" s="680">
        <v>0</v>
      </c>
      <c r="AJ94" s="680">
        <v>0</v>
      </c>
      <c r="AK94" s="680">
        <v>0</v>
      </c>
      <c r="AL94" s="680">
        <v>0</v>
      </c>
      <c r="AM94" s="680">
        <v>0</v>
      </c>
      <c r="AN94" s="680">
        <v>0</v>
      </c>
      <c r="AO94" s="681">
        <v>0</v>
      </c>
      <c r="AP94" s="619"/>
      <c r="AQ94" s="679"/>
      <c r="AR94" s="680"/>
      <c r="AS94" s="680"/>
      <c r="AT94" s="680"/>
      <c r="AU94" s="680">
        <v>2951</v>
      </c>
      <c r="AV94" s="680">
        <v>2951</v>
      </c>
      <c r="AW94" s="680">
        <v>2951</v>
      </c>
      <c r="AX94" s="680">
        <v>2951</v>
      </c>
      <c r="AY94" s="680">
        <v>2442</v>
      </c>
      <c r="AZ94" s="680">
        <v>0</v>
      </c>
      <c r="BA94" s="680">
        <v>0</v>
      </c>
      <c r="BB94" s="680">
        <v>0</v>
      </c>
      <c r="BC94" s="680">
        <v>0</v>
      </c>
      <c r="BD94" s="680">
        <v>0</v>
      </c>
      <c r="BE94" s="680">
        <v>0</v>
      </c>
      <c r="BF94" s="680">
        <v>0</v>
      </c>
      <c r="BG94" s="680">
        <v>0</v>
      </c>
      <c r="BH94" s="680">
        <v>0</v>
      </c>
      <c r="BI94" s="680">
        <v>0</v>
      </c>
      <c r="BJ94" s="680">
        <v>0</v>
      </c>
      <c r="BK94" s="680">
        <v>0</v>
      </c>
      <c r="BL94" s="680">
        <v>0</v>
      </c>
      <c r="BM94" s="680">
        <v>0</v>
      </c>
      <c r="BN94" s="680">
        <v>0</v>
      </c>
      <c r="BO94" s="680">
        <v>0</v>
      </c>
      <c r="BP94" s="680">
        <v>0</v>
      </c>
      <c r="BQ94" s="680">
        <v>0</v>
      </c>
      <c r="BR94" s="680">
        <v>0</v>
      </c>
      <c r="BS94" s="680">
        <v>0</v>
      </c>
      <c r="BT94" s="681">
        <v>0</v>
      </c>
    </row>
    <row r="95" spans="2:73">
      <c r="B95" s="675"/>
      <c r="C95" s="675"/>
      <c r="D95" s="675" t="s">
        <v>95</v>
      </c>
      <c r="E95" s="675" t="s">
        <v>1035</v>
      </c>
      <c r="F95" s="675"/>
      <c r="G95" s="675"/>
      <c r="H95" s="675">
        <v>2015</v>
      </c>
      <c r="I95" s="630" t="s">
        <v>567</v>
      </c>
      <c r="J95" s="630" t="s">
        <v>581</v>
      </c>
      <c r="K95" s="619"/>
      <c r="L95" s="679"/>
      <c r="M95" s="680"/>
      <c r="N95" s="680"/>
      <c r="O95" s="680"/>
      <c r="P95" s="680">
        <v>7</v>
      </c>
      <c r="Q95" s="680">
        <v>7</v>
      </c>
      <c r="R95" s="680">
        <v>7</v>
      </c>
      <c r="S95" s="680">
        <v>7</v>
      </c>
      <c r="T95" s="680">
        <v>7</v>
      </c>
      <c r="U95" s="680">
        <v>7</v>
      </c>
      <c r="V95" s="680">
        <v>7</v>
      </c>
      <c r="W95" s="680">
        <v>7</v>
      </c>
      <c r="X95" s="680">
        <v>7</v>
      </c>
      <c r="Y95" s="680">
        <v>7</v>
      </c>
      <c r="Z95" s="680">
        <v>7</v>
      </c>
      <c r="AA95" s="680">
        <v>7</v>
      </c>
      <c r="AB95" s="680">
        <v>7</v>
      </c>
      <c r="AC95" s="680">
        <v>6</v>
      </c>
      <c r="AD95" s="680">
        <v>6</v>
      </c>
      <c r="AE95" s="680">
        <v>6</v>
      </c>
      <c r="AF95" s="680">
        <v>2</v>
      </c>
      <c r="AG95" s="680">
        <v>2</v>
      </c>
      <c r="AH95" s="680">
        <v>2</v>
      </c>
      <c r="AI95" s="680">
        <v>2</v>
      </c>
      <c r="AJ95" s="680">
        <v>0</v>
      </c>
      <c r="AK95" s="680">
        <v>0</v>
      </c>
      <c r="AL95" s="680">
        <v>0</v>
      </c>
      <c r="AM95" s="680">
        <v>0</v>
      </c>
      <c r="AN95" s="680">
        <v>0</v>
      </c>
      <c r="AO95" s="681">
        <v>0</v>
      </c>
      <c r="AP95" s="619"/>
      <c r="AQ95" s="679"/>
      <c r="AR95" s="680"/>
      <c r="AS95" s="680"/>
      <c r="AT95" s="680"/>
      <c r="AU95" s="680">
        <v>114215</v>
      </c>
      <c r="AV95" s="680">
        <v>113176</v>
      </c>
      <c r="AW95" s="680">
        <v>113176</v>
      </c>
      <c r="AX95" s="680">
        <v>113176</v>
      </c>
      <c r="AY95" s="680">
        <v>113176</v>
      </c>
      <c r="AZ95" s="680">
        <v>113176</v>
      </c>
      <c r="BA95" s="680">
        <v>113176</v>
      </c>
      <c r="BB95" s="680">
        <v>113151</v>
      </c>
      <c r="BC95" s="680">
        <v>113151</v>
      </c>
      <c r="BD95" s="680">
        <v>113151</v>
      </c>
      <c r="BE95" s="680">
        <v>104222</v>
      </c>
      <c r="BF95" s="680">
        <v>103844</v>
      </c>
      <c r="BG95" s="680">
        <v>103844</v>
      </c>
      <c r="BH95" s="680">
        <v>103485</v>
      </c>
      <c r="BI95" s="680">
        <v>103485</v>
      </c>
      <c r="BJ95" s="680">
        <v>103441</v>
      </c>
      <c r="BK95" s="680">
        <v>38769</v>
      </c>
      <c r="BL95" s="680">
        <v>38769</v>
      </c>
      <c r="BM95" s="680">
        <v>38769</v>
      </c>
      <c r="BN95" s="680">
        <v>38769</v>
      </c>
      <c r="BO95" s="680">
        <v>0</v>
      </c>
      <c r="BP95" s="680">
        <v>0</v>
      </c>
      <c r="BQ95" s="680">
        <v>0</v>
      </c>
      <c r="BR95" s="680">
        <v>0</v>
      </c>
      <c r="BS95" s="680">
        <v>0</v>
      </c>
      <c r="BT95" s="681">
        <v>0</v>
      </c>
    </row>
    <row r="96" spans="2:73">
      <c r="B96" s="675"/>
      <c r="C96" s="675"/>
      <c r="D96" s="675" t="s">
        <v>96</v>
      </c>
      <c r="E96" s="675" t="s">
        <v>1035</v>
      </c>
      <c r="F96" s="675"/>
      <c r="G96" s="675"/>
      <c r="H96" s="675">
        <v>2015</v>
      </c>
      <c r="I96" s="630" t="s">
        <v>567</v>
      </c>
      <c r="J96" s="630" t="s">
        <v>581</v>
      </c>
      <c r="K96" s="619"/>
      <c r="L96" s="679"/>
      <c r="M96" s="680"/>
      <c r="N96" s="680"/>
      <c r="O96" s="680"/>
      <c r="P96" s="680">
        <v>14</v>
      </c>
      <c r="Q96" s="680">
        <v>14</v>
      </c>
      <c r="R96" s="680">
        <v>14</v>
      </c>
      <c r="S96" s="680">
        <v>14</v>
      </c>
      <c r="T96" s="680">
        <v>14</v>
      </c>
      <c r="U96" s="680">
        <v>14</v>
      </c>
      <c r="V96" s="680">
        <v>14</v>
      </c>
      <c r="W96" s="680">
        <v>14</v>
      </c>
      <c r="X96" s="680">
        <v>14</v>
      </c>
      <c r="Y96" s="680">
        <v>14</v>
      </c>
      <c r="Z96" s="680">
        <v>12</v>
      </c>
      <c r="AA96" s="680">
        <v>11</v>
      </c>
      <c r="AB96" s="680">
        <v>11</v>
      </c>
      <c r="AC96" s="680">
        <v>11</v>
      </c>
      <c r="AD96" s="680">
        <v>11</v>
      </c>
      <c r="AE96" s="680">
        <v>11</v>
      </c>
      <c r="AF96" s="680">
        <v>4</v>
      </c>
      <c r="AG96" s="680">
        <v>4</v>
      </c>
      <c r="AH96" s="680">
        <v>4</v>
      </c>
      <c r="AI96" s="680">
        <v>4</v>
      </c>
      <c r="AJ96" s="680">
        <v>0</v>
      </c>
      <c r="AK96" s="680">
        <v>0</v>
      </c>
      <c r="AL96" s="680">
        <v>0</v>
      </c>
      <c r="AM96" s="680">
        <v>0</v>
      </c>
      <c r="AN96" s="680">
        <v>0</v>
      </c>
      <c r="AO96" s="681">
        <v>0</v>
      </c>
      <c r="AP96" s="619"/>
      <c r="AQ96" s="679"/>
      <c r="AR96" s="680"/>
      <c r="AS96" s="680"/>
      <c r="AT96" s="680"/>
      <c r="AU96" s="680">
        <v>210320</v>
      </c>
      <c r="AV96" s="680">
        <v>206582</v>
      </c>
      <c r="AW96" s="680">
        <v>206582</v>
      </c>
      <c r="AX96" s="680">
        <v>206582</v>
      </c>
      <c r="AY96" s="680">
        <v>206582</v>
      </c>
      <c r="AZ96" s="680">
        <v>206582</v>
      </c>
      <c r="BA96" s="680">
        <v>206582</v>
      </c>
      <c r="BB96" s="680">
        <v>206474</v>
      </c>
      <c r="BC96" s="680">
        <v>206474</v>
      </c>
      <c r="BD96" s="680">
        <v>206474</v>
      </c>
      <c r="BE96" s="680">
        <v>190399</v>
      </c>
      <c r="BF96" s="680">
        <v>180595</v>
      </c>
      <c r="BG96" s="680">
        <v>180595</v>
      </c>
      <c r="BH96" s="680">
        <v>176711</v>
      </c>
      <c r="BI96" s="680">
        <v>176711</v>
      </c>
      <c r="BJ96" s="680">
        <v>176299</v>
      </c>
      <c r="BK96" s="680">
        <v>65312</v>
      </c>
      <c r="BL96" s="680">
        <v>65312</v>
      </c>
      <c r="BM96" s="680">
        <v>65312</v>
      </c>
      <c r="BN96" s="680">
        <v>65312</v>
      </c>
      <c r="BO96" s="680">
        <v>0</v>
      </c>
      <c r="BP96" s="680">
        <v>0</v>
      </c>
      <c r="BQ96" s="680">
        <v>0</v>
      </c>
      <c r="BR96" s="680">
        <v>0</v>
      </c>
      <c r="BS96" s="680">
        <v>0</v>
      </c>
      <c r="BT96" s="681">
        <v>0</v>
      </c>
    </row>
    <row r="97" spans="2:72">
      <c r="B97" s="675"/>
      <c r="C97" s="675"/>
      <c r="D97" s="675" t="s">
        <v>653</v>
      </c>
      <c r="E97" s="675" t="s">
        <v>1035</v>
      </c>
      <c r="F97" s="675"/>
      <c r="G97" s="675"/>
      <c r="H97" s="675">
        <v>2015</v>
      </c>
      <c r="I97" s="630" t="s">
        <v>567</v>
      </c>
      <c r="J97" s="630" t="s">
        <v>581</v>
      </c>
      <c r="K97" s="619"/>
      <c r="L97" s="679"/>
      <c r="M97" s="680"/>
      <c r="N97" s="680"/>
      <c r="O97" s="680"/>
      <c r="P97" s="680">
        <v>59</v>
      </c>
      <c r="Q97" s="680">
        <v>59</v>
      </c>
      <c r="R97" s="680">
        <v>59</v>
      </c>
      <c r="S97" s="680">
        <v>59</v>
      </c>
      <c r="T97" s="680">
        <v>59</v>
      </c>
      <c r="U97" s="680">
        <v>59</v>
      </c>
      <c r="V97" s="680">
        <v>59</v>
      </c>
      <c r="W97" s="680">
        <v>59</v>
      </c>
      <c r="X97" s="680">
        <v>59</v>
      </c>
      <c r="Y97" s="680">
        <v>59</v>
      </c>
      <c r="Z97" s="680">
        <v>59</v>
      </c>
      <c r="AA97" s="680">
        <v>59</v>
      </c>
      <c r="AB97" s="680">
        <v>59</v>
      </c>
      <c r="AC97" s="680">
        <v>59</v>
      </c>
      <c r="AD97" s="680">
        <v>59</v>
      </c>
      <c r="AE97" s="680">
        <v>59</v>
      </c>
      <c r="AF97" s="680">
        <v>59</v>
      </c>
      <c r="AG97" s="680">
        <v>59</v>
      </c>
      <c r="AH97" s="680">
        <v>51</v>
      </c>
      <c r="AI97" s="680">
        <v>0</v>
      </c>
      <c r="AJ97" s="680">
        <v>0</v>
      </c>
      <c r="AK97" s="680">
        <v>0</v>
      </c>
      <c r="AL97" s="680">
        <v>0</v>
      </c>
      <c r="AM97" s="680">
        <v>0</v>
      </c>
      <c r="AN97" s="680">
        <v>0</v>
      </c>
      <c r="AO97" s="681">
        <v>0</v>
      </c>
      <c r="AP97" s="619"/>
      <c r="AQ97" s="679"/>
      <c r="AR97" s="680"/>
      <c r="AS97" s="680"/>
      <c r="AT97" s="680"/>
      <c r="AU97" s="680">
        <v>110171</v>
      </c>
      <c r="AV97" s="680">
        <v>110171</v>
      </c>
      <c r="AW97" s="680">
        <v>110171</v>
      </c>
      <c r="AX97" s="680">
        <v>110171</v>
      </c>
      <c r="AY97" s="680">
        <v>110171</v>
      </c>
      <c r="AZ97" s="680">
        <v>110171</v>
      </c>
      <c r="BA97" s="680">
        <v>110171</v>
      </c>
      <c r="BB97" s="680">
        <v>110171</v>
      </c>
      <c r="BC97" s="680">
        <v>110171</v>
      </c>
      <c r="BD97" s="680">
        <v>110171</v>
      </c>
      <c r="BE97" s="680">
        <v>110171</v>
      </c>
      <c r="BF97" s="680">
        <v>110171</v>
      </c>
      <c r="BG97" s="680">
        <v>110171</v>
      </c>
      <c r="BH97" s="680">
        <v>110171</v>
      </c>
      <c r="BI97" s="680">
        <v>110171</v>
      </c>
      <c r="BJ97" s="680">
        <v>110171</v>
      </c>
      <c r="BK97" s="680">
        <v>110171</v>
      </c>
      <c r="BL97" s="680">
        <v>110171</v>
      </c>
      <c r="BM97" s="680">
        <v>103149</v>
      </c>
      <c r="BN97" s="680">
        <v>0</v>
      </c>
      <c r="BO97" s="680">
        <v>0</v>
      </c>
      <c r="BP97" s="680">
        <v>0</v>
      </c>
      <c r="BQ97" s="680">
        <v>0</v>
      </c>
      <c r="BR97" s="680">
        <v>0</v>
      </c>
      <c r="BS97" s="680">
        <v>0</v>
      </c>
      <c r="BT97" s="681">
        <v>0</v>
      </c>
    </row>
    <row r="98" spans="2:72">
      <c r="B98" s="675"/>
      <c r="C98" s="675"/>
      <c r="D98" s="675" t="s">
        <v>99</v>
      </c>
      <c r="E98" s="675" t="s">
        <v>1035</v>
      </c>
      <c r="F98" s="675"/>
      <c r="G98" s="675"/>
      <c r="H98" s="675">
        <v>2015</v>
      </c>
      <c r="I98" s="630" t="s">
        <v>567</v>
      </c>
      <c r="J98" s="630" t="s">
        <v>581</v>
      </c>
      <c r="K98" s="619"/>
      <c r="L98" s="679"/>
      <c r="M98" s="680"/>
      <c r="N98" s="680"/>
      <c r="O98" s="680"/>
      <c r="P98" s="680">
        <v>15</v>
      </c>
      <c r="Q98" s="680">
        <v>15</v>
      </c>
      <c r="R98" s="680">
        <v>15</v>
      </c>
      <c r="S98" s="680">
        <v>15</v>
      </c>
      <c r="T98" s="680">
        <v>0</v>
      </c>
      <c r="U98" s="680">
        <v>0</v>
      </c>
      <c r="V98" s="680">
        <v>0</v>
      </c>
      <c r="W98" s="680">
        <v>0</v>
      </c>
      <c r="X98" s="680">
        <v>0</v>
      </c>
      <c r="Y98" s="680">
        <v>0</v>
      </c>
      <c r="Z98" s="680">
        <v>0</v>
      </c>
      <c r="AA98" s="680">
        <v>0</v>
      </c>
      <c r="AB98" s="680">
        <v>0</v>
      </c>
      <c r="AC98" s="680">
        <v>0</v>
      </c>
      <c r="AD98" s="680">
        <v>0</v>
      </c>
      <c r="AE98" s="680">
        <v>0</v>
      </c>
      <c r="AF98" s="680">
        <v>0</v>
      </c>
      <c r="AG98" s="680">
        <v>0</v>
      </c>
      <c r="AH98" s="680">
        <v>0</v>
      </c>
      <c r="AI98" s="680">
        <v>0</v>
      </c>
      <c r="AJ98" s="680">
        <v>0</v>
      </c>
      <c r="AK98" s="680">
        <v>0</v>
      </c>
      <c r="AL98" s="680">
        <v>0</v>
      </c>
      <c r="AM98" s="680">
        <v>0</v>
      </c>
      <c r="AN98" s="680">
        <v>0</v>
      </c>
      <c r="AO98" s="681">
        <v>0</v>
      </c>
      <c r="AP98" s="619"/>
      <c r="AQ98" s="679"/>
      <c r="AR98" s="680"/>
      <c r="AS98" s="680"/>
      <c r="AT98" s="680"/>
      <c r="AU98" s="680">
        <v>71357</v>
      </c>
      <c r="AV98" s="680">
        <v>71357</v>
      </c>
      <c r="AW98" s="680">
        <v>71357</v>
      </c>
      <c r="AX98" s="680">
        <v>71357</v>
      </c>
      <c r="AY98" s="680">
        <v>0</v>
      </c>
      <c r="AZ98" s="680">
        <v>0</v>
      </c>
      <c r="BA98" s="680">
        <v>0</v>
      </c>
      <c r="BB98" s="680">
        <v>0</v>
      </c>
      <c r="BC98" s="680">
        <v>0</v>
      </c>
      <c r="BD98" s="680">
        <v>0</v>
      </c>
      <c r="BE98" s="680">
        <v>0</v>
      </c>
      <c r="BF98" s="680">
        <v>0</v>
      </c>
      <c r="BG98" s="680">
        <v>0</v>
      </c>
      <c r="BH98" s="680">
        <v>0</v>
      </c>
      <c r="BI98" s="680">
        <v>0</v>
      </c>
      <c r="BJ98" s="680">
        <v>0</v>
      </c>
      <c r="BK98" s="680">
        <v>0</v>
      </c>
      <c r="BL98" s="680">
        <v>0</v>
      </c>
      <c r="BM98" s="680">
        <v>0</v>
      </c>
      <c r="BN98" s="680">
        <v>0</v>
      </c>
      <c r="BO98" s="680">
        <v>0</v>
      </c>
      <c r="BP98" s="680">
        <v>0</v>
      </c>
      <c r="BQ98" s="680">
        <v>0</v>
      </c>
      <c r="BR98" s="680">
        <v>0</v>
      </c>
      <c r="BS98" s="680">
        <v>0</v>
      </c>
      <c r="BT98" s="681">
        <v>0</v>
      </c>
    </row>
    <row r="99" spans="2:72">
      <c r="B99" s="675"/>
      <c r="C99" s="675"/>
      <c r="D99" s="675" t="s">
        <v>100</v>
      </c>
      <c r="E99" s="675" t="s">
        <v>1035</v>
      </c>
      <c r="F99" s="675"/>
      <c r="G99" s="675"/>
      <c r="H99" s="675">
        <v>2015</v>
      </c>
      <c r="I99" s="630" t="s">
        <v>567</v>
      </c>
      <c r="J99" s="630" t="s">
        <v>581</v>
      </c>
      <c r="K99" s="619"/>
      <c r="L99" s="679"/>
      <c r="M99" s="680"/>
      <c r="N99" s="680"/>
      <c r="O99" s="680"/>
      <c r="P99" s="680">
        <v>153</v>
      </c>
      <c r="Q99" s="680">
        <v>153</v>
      </c>
      <c r="R99" s="680">
        <v>147</v>
      </c>
      <c r="S99" s="680">
        <v>147</v>
      </c>
      <c r="T99" s="680">
        <v>147</v>
      </c>
      <c r="U99" s="680">
        <v>147</v>
      </c>
      <c r="V99" s="680">
        <v>144</v>
      </c>
      <c r="W99" s="680">
        <v>144</v>
      </c>
      <c r="X99" s="680">
        <v>143</v>
      </c>
      <c r="Y99" s="680">
        <v>133</v>
      </c>
      <c r="Z99" s="680">
        <v>110</v>
      </c>
      <c r="AA99" s="680">
        <v>110</v>
      </c>
      <c r="AB99" s="680">
        <v>87</v>
      </c>
      <c r="AC99" s="680">
        <v>87</v>
      </c>
      <c r="AD99" s="680">
        <v>87</v>
      </c>
      <c r="AE99" s="680">
        <v>60</v>
      </c>
      <c r="AF99" s="680">
        <v>8</v>
      </c>
      <c r="AG99" s="680">
        <v>8</v>
      </c>
      <c r="AH99" s="680">
        <v>8</v>
      </c>
      <c r="AI99" s="680">
        <v>8</v>
      </c>
      <c r="AJ99" s="680">
        <v>0</v>
      </c>
      <c r="AK99" s="680">
        <v>0</v>
      </c>
      <c r="AL99" s="680">
        <v>0</v>
      </c>
      <c r="AM99" s="680">
        <v>0</v>
      </c>
      <c r="AN99" s="680">
        <v>0</v>
      </c>
      <c r="AO99" s="681">
        <v>0</v>
      </c>
      <c r="AP99" s="619"/>
      <c r="AQ99" s="679"/>
      <c r="AR99" s="680"/>
      <c r="AS99" s="680"/>
      <c r="AT99" s="680"/>
      <c r="AU99" s="680">
        <v>2323198</v>
      </c>
      <c r="AV99" s="680">
        <v>2323198</v>
      </c>
      <c r="AW99" s="680">
        <v>2304472</v>
      </c>
      <c r="AX99" s="680">
        <v>2304472</v>
      </c>
      <c r="AY99" s="680">
        <v>2304472</v>
      </c>
      <c r="AZ99" s="680">
        <v>2304472</v>
      </c>
      <c r="BA99" s="680">
        <v>2264894</v>
      </c>
      <c r="BB99" s="680">
        <v>2264894</v>
      </c>
      <c r="BC99" s="680">
        <v>2263293</v>
      </c>
      <c r="BD99" s="680">
        <v>2134287</v>
      </c>
      <c r="BE99" s="680">
        <v>1826255</v>
      </c>
      <c r="BF99" s="680">
        <v>1826255</v>
      </c>
      <c r="BG99" s="680">
        <v>240495</v>
      </c>
      <c r="BH99" s="680">
        <v>240495</v>
      </c>
      <c r="BI99" s="680">
        <v>240495</v>
      </c>
      <c r="BJ99" s="680">
        <v>162708</v>
      </c>
      <c r="BK99" s="680">
        <v>23653</v>
      </c>
      <c r="BL99" s="680">
        <v>23653</v>
      </c>
      <c r="BM99" s="680">
        <v>23653</v>
      </c>
      <c r="BN99" s="680">
        <v>23653</v>
      </c>
      <c r="BO99" s="680">
        <v>0</v>
      </c>
      <c r="BP99" s="680">
        <v>0</v>
      </c>
      <c r="BQ99" s="680">
        <v>0</v>
      </c>
      <c r="BR99" s="680">
        <v>0</v>
      </c>
      <c r="BS99" s="680">
        <v>0</v>
      </c>
      <c r="BT99" s="681">
        <v>0</v>
      </c>
    </row>
    <row r="100" spans="2:72">
      <c r="B100" s="675"/>
      <c r="C100" s="675"/>
      <c r="D100" s="675" t="s">
        <v>101</v>
      </c>
      <c r="E100" s="675" t="s">
        <v>1035</v>
      </c>
      <c r="F100" s="675"/>
      <c r="G100" s="675"/>
      <c r="H100" s="675">
        <v>2015</v>
      </c>
      <c r="I100" s="630" t="s">
        <v>567</v>
      </c>
      <c r="J100" s="630" t="s">
        <v>581</v>
      </c>
      <c r="K100" s="619"/>
      <c r="L100" s="679"/>
      <c r="M100" s="680"/>
      <c r="N100" s="680"/>
      <c r="O100" s="680"/>
      <c r="P100" s="680">
        <v>23</v>
      </c>
      <c r="Q100" s="680">
        <v>18</v>
      </c>
      <c r="R100" s="680">
        <v>17</v>
      </c>
      <c r="S100" s="680">
        <v>17</v>
      </c>
      <c r="T100" s="680">
        <v>17</v>
      </c>
      <c r="U100" s="680">
        <v>17</v>
      </c>
      <c r="V100" s="680">
        <v>17</v>
      </c>
      <c r="W100" s="680">
        <v>17</v>
      </c>
      <c r="X100" s="680">
        <v>17</v>
      </c>
      <c r="Y100" s="680">
        <v>17</v>
      </c>
      <c r="Z100" s="680">
        <v>17</v>
      </c>
      <c r="AA100" s="680">
        <v>2</v>
      </c>
      <c r="AB100" s="680">
        <v>0</v>
      </c>
      <c r="AC100" s="680">
        <v>0</v>
      </c>
      <c r="AD100" s="680">
        <v>0</v>
      </c>
      <c r="AE100" s="680">
        <v>0</v>
      </c>
      <c r="AF100" s="680">
        <v>0</v>
      </c>
      <c r="AG100" s="680">
        <v>0</v>
      </c>
      <c r="AH100" s="680">
        <v>0</v>
      </c>
      <c r="AI100" s="680">
        <v>0</v>
      </c>
      <c r="AJ100" s="680">
        <v>0</v>
      </c>
      <c r="AK100" s="680">
        <v>0</v>
      </c>
      <c r="AL100" s="680">
        <v>0</v>
      </c>
      <c r="AM100" s="680">
        <v>0</v>
      </c>
      <c r="AN100" s="680">
        <v>0</v>
      </c>
      <c r="AO100" s="681">
        <v>0</v>
      </c>
      <c r="AP100" s="619"/>
      <c r="AQ100" s="679"/>
      <c r="AR100" s="680"/>
      <c r="AS100" s="680"/>
      <c r="AT100" s="680"/>
      <c r="AU100" s="680">
        <v>95530</v>
      </c>
      <c r="AV100" s="680">
        <v>75532</v>
      </c>
      <c r="AW100" s="680">
        <v>69392</v>
      </c>
      <c r="AX100" s="680">
        <v>69392</v>
      </c>
      <c r="AY100" s="680">
        <v>69392</v>
      </c>
      <c r="AZ100" s="680">
        <v>69392</v>
      </c>
      <c r="BA100" s="680">
        <v>69392</v>
      </c>
      <c r="BB100" s="680">
        <v>69392</v>
      </c>
      <c r="BC100" s="680">
        <v>69392</v>
      </c>
      <c r="BD100" s="680">
        <v>69392</v>
      </c>
      <c r="BE100" s="680">
        <v>69392</v>
      </c>
      <c r="BF100" s="680">
        <v>6785</v>
      </c>
      <c r="BG100" s="680">
        <v>0</v>
      </c>
      <c r="BH100" s="680">
        <v>0</v>
      </c>
      <c r="BI100" s="680">
        <v>0</v>
      </c>
      <c r="BJ100" s="680">
        <v>0</v>
      </c>
      <c r="BK100" s="680">
        <v>0</v>
      </c>
      <c r="BL100" s="680">
        <v>0</v>
      </c>
      <c r="BM100" s="680">
        <v>0</v>
      </c>
      <c r="BN100" s="680">
        <v>0</v>
      </c>
      <c r="BO100" s="680">
        <v>0</v>
      </c>
      <c r="BP100" s="680">
        <v>0</v>
      </c>
      <c r="BQ100" s="680">
        <v>0</v>
      </c>
      <c r="BR100" s="680">
        <v>0</v>
      </c>
      <c r="BS100" s="680">
        <v>0</v>
      </c>
      <c r="BT100" s="681">
        <v>0</v>
      </c>
    </row>
    <row r="101" spans="2:72">
      <c r="B101" s="675"/>
      <c r="C101" s="675"/>
      <c r="D101" s="675" t="s">
        <v>108</v>
      </c>
      <c r="E101" s="675" t="s">
        <v>1035</v>
      </c>
      <c r="F101" s="675"/>
      <c r="G101" s="675"/>
      <c r="H101" s="675">
        <v>2015</v>
      </c>
      <c r="I101" s="630" t="s">
        <v>567</v>
      </c>
      <c r="J101" s="630" t="s">
        <v>581</v>
      </c>
      <c r="K101" s="619"/>
      <c r="L101" s="679"/>
      <c r="M101" s="680"/>
      <c r="N101" s="680"/>
      <c r="O101" s="680"/>
      <c r="P101" s="680">
        <v>0</v>
      </c>
      <c r="Q101" s="680">
        <v>0</v>
      </c>
      <c r="R101" s="680">
        <v>0</v>
      </c>
      <c r="S101" s="680">
        <v>0</v>
      </c>
      <c r="T101" s="680">
        <v>0</v>
      </c>
      <c r="U101" s="680">
        <v>0</v>
      </c>
      <c r="V101" s="680">
        <v>0</v>
      </c>
      <c r="W101" s="680">
        <v>0</v>
      </c>
      <c r="X101" s="680">
        <v>0</v>
      </c>
      <c r="Y101" s="680">
        <v>0</v>
      </c>
      <c r="Z101" s="680">
        <v>0</v>
      </c>
      <c r="AA101" s="680">
        <v>0</v>
      </c>
      <c r="AB101" s="680">
        <v>0</v>
      </c>
      <c r="AC101" s="680">
        <v>0</v>
      </c>
      <c r="AD101" s="680">
        <v>0</v>
      </c>
      <c r="AE101" s="680">
        <v>0</v>
      </c>
      <c r="AF101" s="680">
        <v>0</v>
      </c>
      <c r="AG101" s="680">
        <v>0</v>
      </c>
      <c r="AH101" s="680">
        <v>0</v>
      </c>
      <c r="AI101" s="680">
        <v>0</v>
      </c>
      <c r="AJ101" s="680">
        <v>0</v>
      </c>
      <c r="AK101" s="680">
        <v>0</v>
      </c>
      <c r="AL101" s="680">
        <v>0</v>
      </c>
      <c r="AM101" s="680">
        <v>0</v>
      </c>
      <c r="AN101" s="680">
        <v>0</v>
      </c>
      <c r="AO101" s="681">
        <v>0</v>
      </c>
      <c r="AP101" s="619"/>
      <c r="AQ101" s="679"/>
      <c r="AR101" s="680"/>
      <c r="AS101" s="680"/>
      <c r="AT101" s="680"/>
      <c r="AU101" s="680">
        <v>1135</v>
      </c>
      <c r="AV101" s="680">
        <v>991</v>
      </c>
      <c r="AW101" s="680">
        <v>961</v>
      </c>
      <c r="AX101" s="680">
        <v>931</v>
      </c>
      <c r="AY101" s="680">
        <v>931</v>
      </c>
      <c r="AZ101" s="680">
        <v>931</v>
      </c>
      <c r="BA101" s="680">
        <v>931</v>
      </c>
      <c r="BB101" s="680">
        <v>931</v>
      </c>
      <c r="BC101" s="680">
        <v>722</v>
      </c>
      <c r="BD101" s="680">
        <v>722</v>
      </c>
      <c r="BE101" s="680">
        <v>722</v>
      </c>
      <c r="BF101" s="680">
        <v>722</v>
      </c>
      <c r="BG101" s="680">
        <v>479</v>
      </c>
      <c r="BH101" s="680">
        <v>479</v>
      </c>
      <c r="BI101" s="680">
        <v>479</v>
      </c>
      <c r="BJ101" s="680">
        <v>479</v>
      </c>
      <c r="BK101" s="680">
        <v>479</v>
      </c>
      <c r="BL101" s="680">
        <v>479</v>
      </c>
      <c r="BM101" s="680">
        <v>479</v>
      </c>
      <c r="BN101" s="680">
        <v>479</v>
      </c>
      <c r="BO101" s="680">
        <v>479</v>
      </c>
      <c r="BP101" s="680">
        <v>0</v>
      </c>
      <c r="BQ101" s="680">
        <v>0</v>
      </c>
      <c r="BR101" s="680">
        <v>0</v>
      </c>
      <c r="BS101" s="680">
        <v>0</v>
      </c>
      <c r="BT101" s="681">
        <v>0</v>
      </c>
    </row>
    <row r="102" spans="2:72">
      <c r="B102" s="675"/>
      <c r="C102" s="675"/>
      <c r="D102" s="675" t="s">
        <v>113</v>
      </c>
      <c r="E102" s="675" t="s">
        <v>1035</v>
      </c>
      <c r="F102" s="675"/>
      <c r="G102" s="675"/>
      <c r="H102" s="675">
        <v>2016</v>
      </c>
      <c r="I102" s="630" t="s">
        <v>568</v>
      </c>
      <c r="J102" s="630" t="s">
        <v>581</v>
      </c>
      <c r="K102" s="619"/>
      <c r="L102" s="679"/>
      <c r="M102" s="680"/>
      <c r="N102" s="680"/>
      <c r="O102" s="680"/>
      <c r="P102" s="680">
        <v>0</v>
      </c>
      <c r="Q102" s="680">
        <v>59</v>
      </c>
      <c r="R102" s="680">
        <v>59</v>
      </c>
      <c r="S102" s="680">
        <v>59</v>
      </c>
      <c r="T102" s="680">
        <v>59</v>
      </c>
      <c r="U102" s="680">
        <v>59</v>
      </c>
      <c r="V102" s="680">
        <v>59</v>
      </c>
      <c r="W102" s="680">
        <v>59</v>
      </c>
      <c r="X102" s="680">
        <v>59</v>
      </c>
      <c r="Y102" s="680">
        <v>59</v>
      </c>
      <c r="Z102" s="680">
        <v>59</v>
      </c>
      <c r="AA102" s="680">
        <v>57</v>
      </c>
      <c r="AB102" s="680">
        <v>57</v>
      </c>
      <c r="AC102" s="680">
        <v>57</v>
      </c>
      <c r="AD102" s="680">
        <v>56</v>
      </c>
      <c r="AE102" s="680">
        <v>50</v>
      </c>
      <c r="AF102" s="680">
        <v>50</v>
      </c>
      <c r="AG102" s="680">
        <v>26</v>
      </c>
      <c r="AH102" s="680">
        <v>0</v>
      </c>
      <c r="AI102" s="680">
        <v>0</v>
      </c>
      <c r="AJ102" s="680">
        <v>0</v>
      </c>
      <c r="AK102" s="680">
        <v>0</v>
      </c>
      <c r="AL102" s="680">
        <v>0</v>
      </c>
      <c r="AM102" s="680">
        <v>0</v>
      </c>
      <c r="AN102" s="680">
        <v>0</v>
      </c>
      <c r="AO102" s="681">
        <v>0</v>
      </c>
      <c r="AP102" s="619"/>
      <c r="AQ102" s="679"/>
      <c r="AR102" s="680"/>
      <c r="AS102" s="680"/>
      <c r="AT102" s="680"/>
      <c r="AU102" s="680">
        <v>0</v>
      </c>
      <c r="AV102" s="680">
        <v>906318</v>
      </c>
      <c r="AW102" s="680">
        <v>906318</v>
      </c>
      <c r="AX102" s="680">
        <v>906318</v>
      </c>
      <c r="AY102" s="680">
        <v>906318</v>
      </c>
      <c r="AZ102" s="680">
        <v>906318</v>
      </c>
      <c r="BA102" s="680">
        <v>906318</v>
      </c>
      <c r="BB102" s="680">
        <v>906318</v>
      </c>
      <c r="BC102" s="680">
        <v>906206</v>
      </c>
      <c r="BD102" s="680">
        <v>906206</v>
      </c>
      <c r="BE102" s="680">
        <v>902619</v>
      </c>
      <c r="BF102" s="680">
        <v>892043</v>
      </c>
      <c r="BG102" s="680">
        <v>891590</v>
      </c>
      <c r="BH102" s="680">
        <v>891590</v>
      </c>
      <c r="BI102" s="680">
        <v>887439</v>
      </c>
      <c r="BJ102" s="680">
        <v>785163</v>
      </c>
      <c r="BK102" s="680">
        <v>785163</v>
      </c>
      <c r="BL102" s="680">
        <v>419555</v>
      </c>
      <c r="BM102" s="680">
        <v>0</v>
      </c>
      <c r="BN102" s="680">
        <v>0</v>
      </c>
      <c r="BO102" s="680">
        <v>0</v>
      </c>
      <c r="BP102" s="680">
        <v>0</v>
      </c>
      <c r="BQ102" s="680">
        <v>0</v>
      </c>
      <c r="BR102" s="680">
        <v>0</v>
      </c>
      <c r="BS102" s="680">
        <v>0</v>
      </c>
      <c r="BT102" s="681">
        <v>0</v>
      </c>
    </row>
    <row r="103" spans="2:72">
      <c r="B103" s="675"/>
      <c r="C103" s="675"/>
      <c r="D103" s="675" t="s">
        <v>1057</v>
      </c>
      <c r="E103" s="675" t="s">
        <v>1035</v>
      </c>
      <c r="F103" s="675"/>
      <c r="G103" s="675"/>
      <c r="H103" s="675">
        <v>2016</v>
      </c>
      <c r="I103" s="630" t="s">
        <v>568</v>
      </c>
      <c r="J103" s="630" t="s">
        <v>581</v>
      </c>
      <c r="K103" s="619"/>
      <c r="L103" s="679"/>
      <c r="M103" s="680"/>
      <c r="N103" s="680"/>
      <c r="O103" s="680"/>
      <c r="P103" s="680">
        <v>0</v>
      </c>
      <c r="Q103" s="680">
        <v>50</v>
      </c>
      <c r="R103" s="680">
        <v>50</v>
      </c>
      <c r="S103" s="680">
        <v>50</v>
      </c>
      <c r="T103" s="680">
        <v>50</v>
      </c>
      <c r="U103" s="680">
        <v>50</v>
      </c>
      <c r="V103" s="680">
        <v>50</v>
      </c>
      <c r="W103" s="680">
        <v>50</v>
      </c>
      <c r="X103" s="680">
        <v>50</v>
      </c>
      <c r="Y103" s="680">
        <v>50</v>
      </c>
      <c r="Z103" s="680">
        <v>50</v>
      </c>
      <c r="AA103" s="680">
        <v>50</v>
      </c>
      <c r="AB103" s="680">
        <v>50</v>
      </c>
      <c r="AC103" s="680">
        <v>50</v>
      </c>
      <c r="AD103" s="680">
        <v>50</v>
      </c>
      <c r="AE103" s="680">
        <v>50</v>
      </c>
      <c r="AF103" s="680">
        <v>50</v>
      </c>
      <c r="AG103" s="680">
        <v>50</v>
      </c>
      <c r="AH103" s="680">
        <v>50</v>
      </c>
      <c r="AI103" s="680">
        <v>45</v>
      </c>
      <c r="AJ103" s="680">
        <v>0</v>
      </c>
      <c r="AK103" s="680">
        <v>0</v>
      </c>
      <c r="AL103" s="680">
        <v>0</v>
      </c>
      <c r="AM103" s="680">
        <v>0</v>
      </c>
      <c r="AN103" s="680">
        <v>0</v>
      </c>
      <c r="AO103" s="681">
        <v>0</v>
      </c>
      <c r="AP103" s="619"/>
      <c r="AQ103" s="679"/>
      <c r="AR103" s="680"/>
      <c r="AS103" s="680"/>
      <c r="AT103" s="680"/>
      <c r="AU103" s="680">
        <v>0</v>
      </c>
      <c r="AV103" s="680">
        <v>166406</v>
      </c>
      <c r="AW103" s="680">
        <v>166406</v>
      </c>
      <c r="AX103" s="680">
        <v>166406</v>
      </c>
      <c r="AY103" s="680">
        <v>166406</v>
      </c>
      <c r="AZ103" s="680">
        <v>166406</v>
      </c>
      <c r="BA103" s="680">
        <v>166406</v>
      </c>
      <c r="BB103" s="680">
        <v>166406</v>
      </c>
      <c r="BC103" s="680">
        <v>166406</v>
      </c>
      <c r="BD103" s="680">
        <v>166406</v>
      </c>
      <c r="BE103" s="680">
        <v>166406</v>
      </c>
      <c r="BF103" s="680">
        <v>166406</v>
      </c>
      <c r="BG103" s="680">
        <v>166406</v>
      </c>
      <c r="BH103" s="680">
        <v>166406</v>
      </c>
      <c r="BI103" s="680">
        <v>166406</v>
      </c>
      <c r="BJ103" s="680">
        <v>166406</v>
      </c>
      <c r="BK103" s="680">
        <v>166406</v>
      </c>
      <c r="BL103" s="680">
        <v>166406</v>
      </c>
      <c r="BM103" s="680">
        <v>166406</v>
      </c>
      <c r="BN103" s="680">
        <v>161699</v>
      </c>
      <c r="BO103" s="680">
        <v>0</v>
      </c>
      <c r="BP103" s="680">
        <v>0</v>
      </c>
      <c r="BQ103" s="680">
        <v>0</v>
      </c>
      <c r="BR103" s="680">
        <v>0</v>
      </c>
      <c r="BS103" s="680">
        <v>0</v>
      </c>
      <c r="BT103" s="681">
        <v>0</v>
      </c>
    </row>
    <row r="104" spans="2:72">
      <c r="B104" s="675"/>
      <c r="C104" s="675"/>
      <c r="D104" s="675" t="s">
        <v>118</v>
      </c>
      <c r="E104" s="675" t="s">
        <v>1035</v>
      </c>
      <c r="F104" s="675"/>
      <c r="G104" s="675"/>
      <c r="H104" s="675">
        <v>2016</v>
      </c>
      <c r="I104" s="630" t="s">
        <v>568</v>
      </c>
      <c r="J104" s="630" t="s">
        <v>581</v>
      </c>
      <c r="K104" s="619"/>
      <c r="L104" s="679"/>
      <c r="M104" s="680"/>
      <c r="N104" s="680"/>
      <c r="O104" s="680"/>
      <c r="P104" s="680">
        <v>0</v>
      </c>
      <c r="Q104" s="680">
        <v>114</v>
      </c>
      <c r="R104" s="680">
        <v>113</v>
      </c>
      <c r="S104" s="680">
        <v>113</v>
      </c>
      <c r="T104" s="680">
        <v>113</v>
      </c>
      <c r="U104" s="680">
        <v>113</v>
      </c>
      <c r="V104" s="680">
        <v>113</v>
      </c>
      <c r="W104" s="680">
        <v>113</v>
      </c>
      <c r="X104" s="680">
        <v>113</v>
      </c>
      <c r="Y104" s="680">
        <v>52</v>
      </c>
      <c r="Z104" s="680">
        <v>52</v>
      </c>
      <c r="AA104" s="680">
        <v>52</v>
      </c>
      <c r="AB104" s="680">
        <v>38</v>
      </c>
      <c r="AC104" s="680">
        <v>10</v>
      </c>
      <c r="AD104" s="680">
        <v>10</v>
      </c>
      <c r="AE104" s="680">
        <v>1</v>
      </c>
      <c r="AF104" s="680">
        <v>0</v>
      </c>
      <c r="AG104" s="680">
        <v>0</v>
      </c>
      <c r="AH104" s="680">
        <v>0</v>
      </c>
      <c r="AI104" s="680">
        <v>0</v>
      </c>
      <c r="AJ104" s="680">
        <v>0</v>
      </c>
      <c r="AK104" s="680">
        <v>0</v>
      </c>
      <c r="AL104" s="680">
        <v>0</v>
      </c>
      <c r="AM104" s="680">
        <v>0</v>
      </c>
      <c r="AN104" s="680">
        <v>0</v>
      </c>
      <c r="AO104" s="681">
        <v>0</v>
      </c>
      <c r="AP104" s="619"/>
      <c r="AQ104" s="679"/>
      <c r="AR104" s="680"/>
      <c r="AS104" s="680"/>
      <c r="AT104" s="680"/>
      <c r="AU104" s="680">
        <v>0</v>
      </c>
      <c r="AV104" s="680">
        <v>921843</v>
      </c>
      <c r="AW104" s="680">
        <v>914993</v>
      </c>
      <c r="AX104" s="680">
        <v>914993</v>
      </c>
      <c r="AY104" s="680">
        <v>914993</v>
      </c>
      <c r="AZ104" s="680">
        <v>914993</v>
      </c>
      <c r="BA104" s="680">
        <v>914993</v>
      </c>
      <c r="BB104" s="680">
        <v>914993</v>
      </c>
      <c r="BC104" s="680">
        <v>914993</v>
      </c>
      <c r="BD104" s="680">
        <v>662198</v>
      </c>
      <c r="BE104" s="680">
        <v>662198</v>
      </c>
      <c r="BF104" s="680">
        <v>662198</v>
      </c>
      <c r="BG104" s="680">
        <v>586787</v>
      </c>
      <c r="BH104" s="680">
        <v>198010</v>
      </c>
      <c r="BI104" s="680">
        <v>198010</v>
      </c>
      <c r="BJ104" s="680">
        <v>13656</v>
      </c>
      <c r="BK104" s="680">
        <v>0</v>
      </c>
      <c r="BL104" s="680">
        <v>0</v>
      </c>
      <c r="BM104" s="680">
        <v>0</v>
      </c>
      <c r="BN104" s="680">
        <v>0</v>
      </c>
      <c r="BO104" s="680">
        <v>0</v>
      </c>
      <c r="BP104" s="680">
        <v>0</v>
      </c>
      <c r="BQ104" s="680">
        <v>0</v>
      </c>
      <c r="BR104" s="680">
        <v>0</v>
      </c>
      <c r="BS104" s="680">
        <v>0</v>
      </c>
      <c r="BT104" s="681">
        <v>0</v>
      </c>
    </row>
    <row r="105" spans="2:72">
      <c r="B105" s="675"/>
      <c r="C105" s="675"/>
      <c r="D105" s="675" t="s">
        <v>119</v>
      </c>
      <c r="E105" s="675" t="s">
        <v>1035</v>
      </c>
      <c r="F105" s="675"/>
      <c r="G105" s="675"/>
      <c r="H105" s="675">
        <v>2016</v>
      </c>
      <c r="I105" s="630" t="s">
        <v>568</v>
      </c>
      <c r="J105" s="630" t="s">
        <v>581</v>
      </c>
      <c r="K105" s="619"/>
      <c r="L105" s="679"/>
      <c r="M105" s="680"/>
      <c r="N105" s="680"/>
      <c r="O105" s="680"/>
      <c r="P105" s="680">
        <v>0</v>
      </c>
      <c r="Q105" s="680">
        <v>35</v>
      </c>
      <c r="R105" s="680">
        <v>35</v>
      </c>
      <c r="S105" s="680">
        <v>35</v>
      </c>
      <c r="T105" s="680">
        <v>35</v>
      </c>
      <c r="U105" s="680">
        <v>34</v>
      </c>
      <c r="V105" s="680">
        <v>30</v>
      </c>
      <c r="W105" s="680">
        <v>25</v>
      </c>
      <c r="X105" s="680">
        <v>18</v>
      </c>
      <c r="Y105" s="680">
        <v>13</v>
      </c>
      <c r="Z105" s="680">
        <v>9</v>
      </c>
      <c r="AA105" s="680">
        <v>7</v>
      </c>
      <c r="AB105" s="680">
        <v>4</v>
      </c>
      <c r="AC105" s="680">
        <v>0</v>
      </c>
      <c r="AD105" s="680">
        <v>0</v>
      </c>
      <c r="AE105" s="680">
        <v>0</v>
      </c>
      <c r="AF105" s="680">
        <v>0</v>
      </c>
      <c r="AG105" s="680">
        <v>0</v>
      </c>
      <c r="AH105" s="680">
        <v>0</v>
      </c>
      <c r="AI105" s="680">
        <v>0</v>
      </c>
      <c r="AJ105" s="680">
        <v>0</v>
      </c>
      <c r="AK105" s="680">
        <v>0</v>
      </c>
      <c r="AL105" s="680">
        <v>0</v>
      </c>
      <c r="AM105" s="680">
        <v>0</v>
      </c>
      <c r="AN105" s="680">
        <v>0</v>
      </c>
      <c r="AO105" s="681">
        <v>0</v>
      </c>
      <c r="AP105" s="619"/>
      <c r="AQ105" s="679"/>
      <c r="AR105" s="680"/>
      <c r="AS105" s="680"/>
      <c r="AT105" s="680"/>
      <c r="AU105" s="680">
        <v>0</v>
      </c>
      <c r="AV105" s="680">
        <v>189166</v>
      </c>
      <c r="AW105" s="680">
        <v>189166</v>
      </c>
      <c r="AX105" s="680">
        <v>189166</v>
      </c>
      <c r="AY105" s="680">
        <v>187428</v>
      </c>
      <c r="AZ105" s="680">
        <v>171337</v>
      </c>
      <c r="BA105" s="680">
        <v>145926</v>
      </c>
      <c r="BB105" s="680">
        <v>109061</v>
      </c>
      <c r="BC105" s="680">
        <v>70208</v>
      </c>
      <c r="BD105" s="680">
        <v>49594</v>
      </c>
      <c r="BE105" s="680">
        <v>29442</v>
      </c>
      <c r="BF105" s="680">
        <v>23124</v>
      </c>
      <c r="BG105" s="680">
        <v>11334</v>
      </c>
      <c r="BH105" s="680">
        <v>1046</v>
      </c>
      <c r="BI105" s="680">
        <v>152</v>
      </c>
      <c r="BJ105" s="680">
        <v>152</v>
      </c>
      <c r="BK105" s="680">
        <v>110</v>
      </c>
      <c r="BL105" s="680">
        <v>4</v>
      </c>
      <c r="BM105" s="680">
        <v>0</v>
      </c>
      <c r="BN105" s="680">
        <v>0</v>
      </c>
      <c r="BO105" s="680">
        <v>0</v>
      </c>
      <c r="BP105" s="680">
        <v>0</v>
      </c>
      <c r="BQ105" s="680">
        <v>0</v>
      </c>
      <c r="BR105" s="680">
        <v>0</v>
      </c>
      <c r="BS105" s="680">
        <v>0</v>
      </c>
      <c r="BT105" s="681">
        <v>0</v>
      </c>
    </row>
    <row r="106" spans="2:72">
      <c r="B106" s="675"/>
      <c r="C106" s="675"/>
      <c r="D106" s="675" t="s">
        <v>118</v>
      </c>
      <c r="E106" s="675" t="s">
        <v>1035</v>
      </c>
      <c r="F106" s="675"/>
      <c r="G106" s="675"/>
      <c r="H106" s="675">
        <v>2015</v>
      </c>
      <c r="I106" s="630" t="s">
        <v>568</v>
      </c>
      <c r="J106" s="630" t="s">
        <v>574</v>
      </c>
      <c r="K106" s="619"/>
      <c r="L106" s="679"/>
      <c r="M106" s="680"/>
      <c r="N106" s="680"/>
      <c r="O106" s="680"/>
      <c r="P106" s="680">
        <v>40</v>
      </c>
      <c r="Q106" s="680">
        <v>40</v>
      </c>
      <c r="R106" s="680">
        <v>35</v>
      </c>
      <c r="S106" s="680">
        <v>35</v>
      </c>
      <c r="T106" s="680">
        <v>35</v>
      </c>
      <c r="U106" s="680">
        <v>35</v>
      </c>
      <c r="V106" s="680">
        <v>34</v>
      </c>
      <c r="W106" s="680">
        <v>34</v>
      </c>
      <c r="X106" s="680">
        <v>34</v>
      </c>
      <c r="Y106" s="680">
        <v>33</v>
      </c>
      <c r="Z106" s="680">
        <v>31</v>
      </c>
      <c r="AA106" s="680">
        <v>2</v>
      </c>
      <c r="AB106" s="680">
        <v>0</v>
      </c>
      <c r="AC106" s="680">
        <v>0</v>
      </c>
      <c r="AD106" s="680">
        <v>0</v>
      </c>
      <c r="AE106" s="680">
        <v>0</v>
      </c>
      <c r="AF106" s="680">
        <v>0</v>
      </c>
      <c r="AG106" s="680">
        <v>0</v>
      </c>
      <c r="AH106" s="680">
        <v>0</v>
      </c>
      <c r="AI106" s="680">
        <v>0</v>
      </c>
      <c r="AJ106" s="680">
        <v>0</v>
      </c>
      <c r="AK106" s="680">
        <v>0</v>
      </c>
      <c r="AL106" s="680">
        <v>0</v>
      </c>
      <c r="AM106" s="680">
        <v>0</v>
      </c>
      <c r="AN106" s="680">
        <v>0</v>
      </c>
      <c r="AO106" s="681">
        <v>0</v>
      </c>
      <c r="AP106" s="619"/>
      <c r="AQ106" s="679"/>
      <c r="AR106" s="680"/>
      <c r="AS106" s="680"/>
      <c r="AT106" s="680"/>
      <c r="AU106" s="680">
        <v>235478</v>
      </c>
      <c r="AV106" s="680">
        <v>235478</v>
      </c>
      <c r="AW106" s="680">
        <v>202201</v>
      </c>
      <c r="AX106" s="680">
        <v>202201</v>
      </c>
      <c r="AY106" s="680">
        <v>202201</v>
      </c>
      <c r="AZ106" s="680">
        <v>202201</v>
      </c>
      <c r="BA106" s="680">
        <v>200624</v>
      </c>
      <c r="BB106" s="680">
        <v>200624</v>
      </c>
      <c r="BC106" s="680">
        <v>200624</v>
      </c>
      <c r="BD106" s="680">
        <v>195641</v>
      </c>
      <c r="BE106" s="680">
        <v>183744</v>
      </c>
      <c r="BF106" s="680">
        <v>10128</v>
      </c>
      <c r="BG106" s="680">
        <v>0</v>
      </c>
      <c r="BH106" s="680">
        <v>0</v>
      </c>
      <c r="BI106" s="680">
        <v>0</v>
      </c>
      <c r="BJ106" s="680">
        <v>0</v>
      </c>
      <c r="BK106" s="680">
        <v>0</v>
      </c>
      <c r="BL106" s="680">
        <v>0</v>
      </c>
      <c r="BM106" s="680">
        <v>0</v>
      </c>
      <c r="BN106" s="680">
        <v>0</v>
      </c>
      <c r="BO106" s="680">
        <v>0</v>
      </c>
      <c r="BP106" s="680">
        <v>0</v>
      </c>
      <c r="BQ106" s="680">
        <v>0</v>
      </c>
      <c r="BR106" s="680">
        <v>0</v>
      </c>
      <c r="BS106" s="680">
        <v>0</v>
      </c>
      <c r="BT106" s="681">
        <v>0</v>
      </c>
    </row>
    <row r="107" spans="2:72">
      <c r="B107" s="675"/>
      <c r="C107" s="675"/>
      <c r="D107" s="675" t="s">
        <v>95</v>
      </c>
      <c r="E107" s="675" t="s">
        <v>1035</v>
      </c>
      <c r="F107" s="675"/>
      <c r="G107" s="675"/>
      <c r="H107" s="675">
        <v>2015</v>
      </c>
      <c r="I107" s="630" t="s">
        <v>568</v>
      </c>
      <c r="J107" s="630" t="s">
        <v>574</v>
      </c>
      <c r="K107" s="619"/>
      <c r="L107" s="679"/>
      <c r="M107" s="680"/>
      <c r="N107" s="680"/>
      <c r="O107" s="680"/>
      <c r="P107" s="680">
        <v>1</v>
      </c>
      <c r="Q107" s="680">
        <v>1</v>
      </c>
      <c r="R107" s="680">
        <v>1</v>
      </c>
      <c r="S107" s="680">
        <v>1</v>
      </c>
      <c r="T107" s="680">
        <v>1</v>
      </c>
      <c r="U107" s="680">
        <v>1</v>
      </c>
      <c r="V107" s="680">
        <v>1</v>
      </c>
      <c r="W107" s="680">
        <v>1</v>
      </c>
      <c r="X107" s="680">
        <v>1</v>
      </c>
      <c r="Y107" s="680">
        <v>1</v>
      </c>
      <c r="Z107" s="680">
        <v>1</v>
      </c>
      <c r="AA107" s="680">
        <v>1</v>
      </c>
      <c r="AB107" s="680">
        <v>1</v>
      </c>
      <c r="AC107" s="680">
        <v>1</v>
      </c>
      <c r="AD107" s="680">
        <v>1</v>
      </c>
      <c r="AE107" s="680">
        <v>1</v>
      </c>
      <c r="AF107" s="680">
        <v>1</v>
      </c>
      <c r="AG107" s="680">
        <v>1</v>
      </c>
      <c r="AH107" s="680">
        <v>1</v>
      </c>
      <c r="AI107" s="680">
        <v>1</v>
      </c>
      <c r="AJ107" s="680">
        <v>0</v>
      </c>
      <c r="AK107" s="680">
        <v>0</v>
      </c>
      <c r="AL107" s="680">
        <v>0</v>
      </c>
      <c r="AM107" s="680">
        <v>0</v>
      </c>
      <c r="AN107" s="680">
        <v>0</v>
      </c>
      <c r="AO107" s="681">
        <v>0</v>
      </c>
      <c r="AP107" s="619"/>
      <c r="AQ107" s="679"/>
      <c r="AR107" s="680"/>
      <c r="AS107" s="680"/>
      <c r="AT107" s="680"/>
      <c r="AU107" s="680">
        <v>19013</v>
      </c>
      <c r="AV107" s="680">
        <v>18740</v>
      </c>
      <c r="AW107" s="680">
        <v>18740</v>
      </c>
      <c r="AX107" s="680">
        <v>18740</v>
      </c>
      <c r="AY107" s="680">
        <v>18740</v>
      </c>
      <c r="AZ107" s="680">
        <v>18740</v>
      </c>
      <c r="BA107" s="680">
        <v>18740</v>
      </c>
      <c r="BB107" s="680">
        <v>18732</v>
      </c>
      <c r="BC107" s="680">
        <v>18732</v>
      </c>
      <c r="BD107" s="680">
        <v>18732</v>
      </c>
      <c r="BE107" s="680">
        <v>18267</v>
      </c>
      <c r="BF107" s="680">
        <v>18246</v>
      </c>
      <c r="BG107" s="680">
        <v>18246</v>
      </c>
      <c r="BH107" s="680">
        <v>18204</v>
      </c>
      <c r="BI107" s="680">
        <v>18204</v>
      </c>
      <c r="BJ107" s="680">
        <v>18171</v>
      </c>
      <c r="BK107" s="680">
        <v>9417</v>
      </c>
      <c r="BL107" s="680">
        <v>9417</v>
      </c>
      <c r="BM107" s="680">
        <v>9417</v>
      </c>
      <c r="BN107" s="680">
        <v>9417</v>
      </c>
      <c r="BO107" s="680">
        <v>0</v>
      </c>
      <c r="BP107" s="680">
        <v>0</v>
      </c>
      <c r="BQ107" s="680">
        <v>0</v>
      </c>
      <c r="BR107" s="680">
        <v>0</v>
      </c>
      <c r="BS107" s="680">
        <v>0</v>
      </c>
      <c r="BT107" s="681">
        <v>0</v>
      </c>
    </row>
    <row r="108" spans="2:72">
      <c r="B108" s="675"/>
      <c r="C108" s="675"/>
      <c r="D108" s="675" t="s">
        <v>96</v>
      </c>
      <c r="E108" s="675" t="s">
        <v>1035</v>
      </c>
      <c r="F108" s="675"/>
      <c r="G108" s="675"/>
      <c r="H108" s="675">
        <v>2015</v>
      </c>
      <c r="I108" s="630" t="s">
        <v>568</v>
      </c>
      <c r="J108" s="630" t="s">
        <v>574</v>
      </c>
      <c r="K108" s="619"/>
      <c r="L108" s="679"/>
      <c r="M108" s="680"/>
      <c r="N108" s="680"/>
      <c r="O108" s="680"/>
      <c r="P108" s="680">
        <v>0</v>
      </c>
      <c r="Q108" s="680">
        <v>0</v>
      </c>
      <c r="R108" s="680">
        <v>0</v>
      </c>
      <c r="S108" s="680">
        <v>0</v>
      </c>
      <c r="T108" s="680">
        <v>0</v>
      </c>
      <c r="U108" s="680">
        <v>0</v>
      </c>
      <c r="V108" s="680">
        <v>0</v>
      </c>
      <c r="W108" s="680">
        <v>0</v>
      </c>
      <c r="X108" s="680">
        <v>0</v>
      </c>
      <c r="Y108" s="680">
        <v>0</v>
      </c>
      <c r="Z108" s="680">
        <v>0</v>
      </c>
      <c r="AA108" s="680">
        <v>0</v>
      </c>
      <c r="AB108" s="680">
        <v>0</v>
      </c>
      <c r="AC108" s="680">
        <v>0</v>
      </c>
      <c r="AD108" s="680">
        <v>0</v>
      </c>
      <c r="AE108" s="680">
        <v>0</v>
      </c>
      <c r="AF108" s="680">
        <v>0</v>
      </c>
      <c r="AG108" s="680">
        <v>0</v>
      </c>
      <c r="AH108" s="680">
        <v>0</v>
      </c>
      <c r="AI108" s="680">
        <v>0</v>
      </c>
      <c r="AJ108" s="680">
        <v>0</v>
      </c>
      <c r="AK108" s="680">
        <v>0</v>
      </c>
      <c r="AL108" s="680">
        <v>0</v>
      </c>
      <c r="AM108" s="680">
        <v>0</v>
      </c>
      <c r="AN108" s="680">
        <v>0</v>
      </c>
      <c r="AO108" s="681">
        <v>0</v>
      </c>
      <c r="AP108" s="619"/>
      <c r="AQ108" s="679"/>
      <c r="AR108" s="680"/>
      <c r="AS108" s="680"/>
      <c r="AT108" s="680"/>
      <c r="AU108" s="680">
        <v>2175</v>
      </c>
      <c r="AV108" s="680">
        <v>2150</v>
      </c>
      <c r="AW108" s="680">
        <v>2150</v>
      </c>
      <c r="AX108" s="680">
        <v>2150</v>
      </c>
      <c r="AY108" s="680">
        <v>2150</v>
      </c>
      <c r="AZ108" s="680">
        <v>2150</v>
      </c>
      <c r="BA108" s="680">
        <v>2150</v>
      </c>
      <c r="BB108" s="680">
        <v>2145</v>
      </c>
      <c r="BC108" s="680">
        <v>2145</v>
      </c>
      <c r="BD108" s="680">
        <v>2145</v>
      </c>
      <c r="BE108" s="680">
        <v>1819</v>
      </c>
      <c r="BF108" s="680">
        <v>1804</v>
      </c>
      <c r="BG108" s="680">
        <v>1804</v>
      </c>
      <c r="BH108" s="680">
        <v>1748</v>
      </c>
      <c r="BI108" s="680">
        <v>1748</v>
      </c>
      <c r="BJ108" s="680">
        <v>1742</v>
      </c>
      <c r="BK108" s="680">
        <v>728</v>
      </c>
      <c r="BL108" s="680">
        <v>728</v>
      </c>
      <c r="BM108" s="680">
        <v>728</v>
      </c>
      <c r="BN108" s="680">
        <v>728</v>
      </c>
      <c r="BO108" s="680">
        <v>0</v>
      </c>
      <c r="BP108" s="680">
        <v>0</v>
      </c>
      <c r="BQ108" s="680">
        <v>0</v>
      </c>
      <c r="BR108" s="680">
        <v>0</v>
      </c>
      <c r="BS108" s="680">
        <v>0</v>
      </c>
      <c r="BT108" s="681">
        <v>0</v>
      </c>
    </row>
    <row r="109" spans="2:72">
      <c r="B109" s="675"/>
      <c r="C109" s="675"/>
      <c r="D109" s="675" t="s">
        <v>653</v>
      </c>
      <c r="E109" s="675" t="s">
        <v>1035</v>
      </c>
      <c r="F109" s="675"/>
      <c r="G109" s="675"/>
      <c r="H109" s="675">
        <v>2015</v>
      </c>
      <c r="I109" s="630" t="s">
        <v>568</v>
      </c>
      <c r="J109" s="630" t="s">
        <v>574</v>
      </c>
      <c r="K109" s="619"/>
      <c r="L109" s="679"/>
      <c r="M109" s="680"/>
      <c r="N109" s="680"/>
      <c r="O109" s="680"/>
      <c r="P109" s="680">
        <v>1</v>
      </c>
      <c r="Q109" s="680">
        <v>1</v>
      </c>
      <c r="R109" s="680">
        <v>1</v>
      </c>
      <c r="S109" s="680">
        <v>1</v>
      </c>
      <c r="T109" s="680">
        <v>1</v>
      </c>
      <c r="U109" s="680">
        <v>1</v>
      </c>
      <c r="V109" s="680">
        <v>1</v>
      </c>
      <c r="W109" s="680">
        <v>1</v>
      </c>
      <c r="X109" s="680">
        <v>1</v>
      </c>
      <c r="Y109" s="680">
        <v>1</v>
      </c>
      <c r="Z109" s="680">
        <v>1</v>
      </c>
      <c r="AA109" s="680">
        <v>1</v>
      </c>
      <c r="AB109" s="680">
        <v>1</v>
      </c>
      <c r="AC109" s="680">
        <v>1</v>
      </c>
      <c r="AD109" s="680">
        <v>1</v>
      </c>
      <c r="AE109" s="680">
        <v>1</v>
      </c>
      <c r="AF109" s="680">
        <v>1</v>
      </c>
      <c r="AG109" s="680">
        <v>1</v>
      </c>
      <c r="AH109" s="680">
        <v>1</v>
      </c>
      <c r="AI109" s="680">
        <v>0</v>
      </c>
      <c r="AJ109" s="680">
        <v>0</v>
      </c>
      <c r="AK109" s="680">
        <v>0</v>
      </c>
      <c r="AL109" s="680">
        <v>0</v>
      </c>
      <c r="AM109" s="680">
        <v>0</v>
      </c>
      <c r="AN109" s="680">
        <v>0</v>
      </c>
      <c r="AO109" s="681">
        <v>0</v>
      </c>
      <c r="AP109" s="619"/>
      <c r="AQ109" s="679"/>
      <c r="AR109" s="680"/>
      <c r="AS109" s="680"/>
      <c r="AT109" s="680"/>
      <c r="AU109" s="680">
        <v>2019</v>
      </c>
      <c r="AV109" s="680">
        <v>2019</v>
      </c>
      <c r="AW109" s="680">
        <v>2019</v>
      </c>
      <c r="AX109" s="680">
        <v>2019</v>
      </c>
      <c r="AY109" s="680">
        <v>2019</v>
      </c>
      <c r="AZ109" s="680">
        <v>2019</v>
      </c>
      <c r="BA109" s="680">
        <v>2019</v>
      </c>
      <c r="BB109" s="680">
        <v>2019</v>
      </c>
      <c r="BC109" s="680">
        <v>2019</v>
      </c>
      <c r="BD109" s="680">
        <v>2019</v>
      </c>
      <c r="BE109" s="680">
        <v>2019</v>
      </c>
      <c r="BF109" s="680">
        <v>2019</v>
      </c>
      <c r="BG109" s="680">
        <v>2019</v>
      </c>
      <c r="BH109" s="680">
        <v>2019</v>
      </c>
      <c r="BI109" s="680">
        <v>2019</v>
      </c>
      <c r="BJ109" s="680">
        <v>2019</v>
      </c>
      <c r="BK109" s="680">
        <v>2019</v>
      </c>
      <c r="BL109" s="680">
        <v>2019</v>
      </c>
      <c r="BM109" s="680">
        <v>1934</v>
      </c>
      <c r="BN109" s="680">
        <v>0</v>
      </c>
      <c r="BO109" s="680">
        <v>0</v>
      </c>
      <c r="BP109" s="680">
        <v>0</v>
      </c>
      <c r="BQ109" s="680">
        <v>0</v>
      </c>
      <c r="BR109" s="680">
        <v>0</v>
      </c>
      <c r="BS109" s="680">
        <v>0</v>
      </c>
      <c r="BT109" s="681">
        <v>0</v>
      </c>
    </row>
    <row r="110" spans="2:72">
      <c r="B110" s="675"/>
      <c r="C110" s="675"/>
      <c r="D110" s="675" t="s">
        <v>99</v>
      </c>
      <c r="E110" s="675" t="s">
        <v>1035</v>
      </c>
      <c r="F110" s="675"/>
      <c r="G110" s="675"/>
      <c r="H110" s="675">
        <v>2015</v>
      </c>
      <c r="I110" s="630" t="s">
        <v>568</v>
      </c>
      <c r="J110" s="630" t="s">
        <v>574</v>
      </c>
      <c r="K110" s="619"/>
      <c r="L110" s="679"/>
      <c r="M110" s="680"/>
      <c r="N110" s="680"/>
      <c r="O110" s="680"/>
      <c r="P110" s="680">
        <v>1</v>
      </c>
      <c r="Q110" s="680">
        <v>1</v>
      </c>
      <c r="R110" s="680">
        <v>1</v>
      </c>
      <c r="S110" s="680">
        <v>1</v>
      </c>
      <c r="T110" s="680">
        <v>16</v>
      </c>
      <c r="U110" s="680">
        <v>16</v>
      </c>
      <c r="V110" s="680">
        <v>16</v>
      </c>
      <c r="W110" s="680">
        <v>16</v>
      </c>
      <c r="X110" s="680">
        <v>16</v>
      </c>
      <c r="Y110" s="680">
        <v>16</v>
      </c>
      <c r="Z110" s="680">
        <v>16</v>
      </c>
      <c r="AA110" s="680">
        <v>16</v>
      </c>
      <c r="AB110" s="680">
        <v>16</v>
      </c>
      <c r="AC110" s="680">
        <v>11</v>
      </c>
      <c r="AD110" s="680">
        <v>0</v>
      </c>
      <c r="AE110" s="680">
        <v>0</v>
      </c>
      <c r="AF110" s="680">
        <v>0</v>
      </c>
      <c r="AG110" s="680">
        <v>0</v>
      </c>
      <c r="AH110" s="680">
        <v>0</v>
      </c>
      <c r="AI110" s="680">
        <v>0</v>
      </c>
      <c r="AJ110" s="680">
        <v>0</v>
      </c>
      <c r="AK110" s="680">
        <v>0</v>
      </c>
      <c r="AL110" s="680">
        <v>0</v>
      </c>
      <c r="AM110" s="680">
        <v>0</v>
      </c>
      <c r="AN110" s="680">
        <v>0</v>
      </c>
      <c r="AO110" s="681">
        <v>0</v>
      </c>
      <c r="AP110" s="619"/>
      <c r="AQ110" s="679"/>
      <c r="AR110" s="680"/>
      <c r="AS110" s="680"/>
      <c r="AT110" s="680"/>
      <c r="AU110" s="680">
        <v>4802</v>
      </c>
      <c r="AV110" s="680">
        <v>4802</v>
      </c>
      <c r="AW110" s="680">
        <v>4802</v>
      </c>
      <c r="AX110" s="680">
        <v>4802</v>
      </c>
      <c r="AY110" s="680">
        <v>76159</v>
      </c>
      <c r="AZ110" s="680">
        <v>76159</v>
      </c>
      <c r="BA110" s="680">
        <v>76159</v>
      </c>
      <c r="BB110" s="680">
        <v>76159</v>
      </c>
      <c r="BC110" s="680">
        <v>76159</v>
      </c>
      <c r="BD110" s="680">
        <v>76159</v>
      </c>
      <c r="BE110" s="680">
        <v>76159</v>
      </c>
      <c r="BF110" s="680">
        <v>76159</v>
      </c>
      <c r="BG110" s="680">
        <v>76159</v>
      </c>
      <c r="BH110" s="680">
        <v>53311</v>
      </c>
      <c r="BI110" s="680">
        <v>0</v>
      </c>
      <c r="BJ110" s="680">
        <v>0</v>
      </c>
      <c r="BK110" s="680">
        <v>0</v>
      </c>
      <c r="BL110" s="680">
        <v>0</v>
      </c>
      <c r="BM110" s="680">
        <v>0</v>
      </c>
      <c r="BN110" s="680">
        <v>0</v>
      </c>
      <c r="BO110" s="680">
        <v>0</v>
      </c>
      <c r="BP110" s="680">
        <v>0</v>
      </c>
      <c r="BQ110" s="680">
        <v>0</v>
      </c>
      <c r="BR110" s="680">
        <v>0</v>
      </c>
      <c r="BS110" s="680">
        <v>0</v>
      </c>
      <c r="BT110" s="681">
        <v>0</v>
      </c>
    </row>
    <row r="111" spans="2:72">
      <c r="B111" s="675"/>
      <c r="C111" s="675"/>
      <c r="D111" s="675" t="s">
        <v>100</v>
      </c>
      <c r="E111" s="675" t="s">
        <v>1035</v>
      </c>
      <c r="F111" s="675"/>
      <c r="G111" s="675"/>
      <c r="H111" s="675">
        <v>2015</v>
      </c>
      <c r="I111" s="630" t="s">
        <v>568</v>
      </c>
      <c r="J111" s="630" t="s">
        <v>574</v>
      </c>
      <c r="K111" s="619"/>
      <c r="L111" s="679"/>
      <c r="M111" s="680"/>
      <c r="N111" s="680"/>
      <c r="O111" s="680"/>
      <c r="P111" s="680">
        <v>3</v>
      </c>
      <c r="Q111" s="680">
        <v>3</v>
      </c>
      <c r="R111" s="680">
        <v>3</v>
      </c>
      <c r="S111" s="680">
        <v>3</v>
      </c>
      <c r="T111" s="680">
        <v>3</v>
      </c>
      <c r="U111" s="680">
        <v>3</v>
      </c>
      <c r="V111" s="680">
        <v>3</v>
      </c>
      <c r="W111" s="680">
        <v>3</v>
      </c>
      <c r="X111" s="680">
        <v>3</v>
      </c>
      <c r="Y111" s="680">
        <v>3</v>
      </c>
      <c r="Z111" s="680">
        <v>3</v>
      </c>
      <c r="AA111" s="680">
        <v>3</v>
      </c>
      <c r="AB111" s="680">
        <v>3</v>
      </c>
      <c r="AC111" s="680">
        <v>3</v>
      </c>
      <c r="AD111" s="680">
        <v>3</v>
      </c>
      <c r="AE111" s="680">
        <v>3</v>
      </c>
      <c r="AF111" s="680">
        <v>0</v>
      </c>
      <c r="AG111" s="680">
        <v>0</v>
      </c>
      <c r="AH111" s="680">
        <v>0</v>
      </c>
      <c r="AI111" s="680">
        <v>0</v>
      </c>
      <c r="AJ111" s="680">
        <v>0</v>
      </c>
      <c r="AK111" s="680">
        <v>0</v>
      </c>
      <c r="AL111" s="680">
        <v>0</v>
      </c>
      <c r="AM111" s="680">
        <v>0</v>
      </c>
      <c r="AN111" s="680">
        <v>0</v>
      </c>
      <c r="AO111" s="681">
        <v>0</v>
      </c>
      <c r="AP111" s="619"/>
      <c r="AQ111" s="679"/>
      <c r="AR111" s="680"/>
      <c r="AS111" s="680"/>
      <c r="AT111" s="680"/>
      <c r="AU111" s="680">
        <v>17850</v>
      </c>
      <c r="AV111" s="680">
        <v>17850</v>
      </c>
      <c r="AW111" s="680">
        <v>17850</v>
      </c>
      <c r="AX111" s="680">
        <v>17850</v>
      </c>
      <c r="AY111" s="680">
        <v>17850</v>
      </c>
      <c r="AZ111" s="680">
        <v>17850</v>
      </c>
      <c r="BA111" s="680">
        <v>17850</v>
      </c>
      <c r="BB111" s="680">
        <v>17850</v>
      </c>
      <c r="BC111" s="680">
        <v>17850</v>
      </c>
      <c r="BD111" s="680">
        <v>17850</v>
      </c>
      <c r="BE111" s="680">
        <v>17850</v>
      </c>
      <c r="BF111" s="680">
        <v>17850</v>
      </c>
      <c r="BG111" s="680">
        <v>17850</v>
      </c>
      <c r="BH111" s="680">
        <v>17850</v>
      </c>
      <c r="BI111" s="680">
        <v>17850</v>
      </c>
      <c r="BJ111" s="680">
        <v>13891</v>
      </c>
      <c r="BK111" s="680">
        <v>0</v>
      </c>
      <c r="BL111" s="680">
        <v>0</v>
      </c>
      <c r="BM111" s="680">
        <v>0</v>
      </c>
      <c r="BN111" s="680">
        <v>0</v>
      </c>
      <c r="BO111" s="680">
        <v>0</v>
      </c>
      <c r="BP111" s="680">
        <v>0</v>
      </c>
      <c r="BQ111" s="680">
        <v>0</v>
      </c>
      <c r="BR111" s="680">
        <v>0</v>
      </c>
      <c r="BS111" s="680">
        <v>0</v>
      </c>
      <c r="BT111" s="681">
        <v>0</v>
      </c>
    </row>
    <row r="112" spans="2:72">
      <c r="B112" s="675"/>
      <c r="C112" s="675"/>
      <c r="D112" s="675" t="s">
        <v>113</v>
      </c>
      <c r="E112" s="675" t="s">
        <v>1035</v>
      </c>
      <c r="F112" s="675"/>
      <c r="G112" s="675"/>
      <c r="H112" s="675">
        <v>2017</v>
      </c>
      <c r="I112" s="630" t="s">
        <v>569</v>
      </c>
      <c r="J112" s="630" t="s">
        <v>581</v>
      </c>
      <c r="K112" s="619"/>
      <c r="L112" s="679"/>
      <c r="M112" s="680"/>
      <c r="N112" s="680"/>
      <c r="O112" s="680"/>
      <c r="P112" s="680">
        <v>0</v>
      </c>
      <c r="Q112" s="680">
        <v>0</v>
      </c>
      <c r="R112" s="680">
        <v>61</v>
      </c>
      <c r="S112" s="680">
        <v>50</v>
      </c>
      <c r="T112" s="680">
        <v>50</v>
      </c>
      <c r="U112" s="680">
        <v>50</v>
      </c>
      <c r="V112" s="680">
        <v>50</v>
      </c>
      <c r="W112" s="680">
        <v>50</v>
      </c>
      <c r="X112" s="680">
        <v>50</v>
      </c>
      <c r="Y112" s="680">
        <v>50</v>
      </c>
      <c r="Z112" s="680">
        <v>50</v>
      </c>
      <c r="AA112" s="680">
        <v>50</v>
      </c>
      <c r="AB112" s="680">
        <v>47</v>
      </c>
      <c r="AC112" s="680">
        <v>47</v>
      </c>
      <c r="AD112" s="680">
        <v>47</v>
      </c>
      <c r="AE112" s="680">
        <v>47</v>
      </c>
      <c r="AF112" s="680">
        <v>40</v>
      </c>
      <c r="AG112" s="680">
        <v>40</v>
      </c>
      <c r="AH112" s="680">
        <v>5</v>
      </c>
      <c r="AI112" s="680">
        <v>0</v>
      </c>
      <c r="AJ112" s="680">
        <v>0</v>
      </c>
      <c r="AK112" s="680">
        <v>0</v>
      </c>
      <c r="AL112" s="680">
        <v>0</v>
      </c>
      <c r="AM112" s="680">
        <v>0</v>
      </c>
      <c r="AN112" s="680">
        <v>0</v>
      </c>
      <c r="AO112" s="681">
        <v>0</v>
      </c>
      <c r="AP112" s="619"/>
      <c r="AQ112" s="679"/>
      <c r="AR112" s="680"/>
      <c r="AS112" s="680"/>
      <c r="AT112" s="680"/>
      <c r="AU112" s="680">
        <v>0</v>
      </c>
      <c r="AV112" s="680">
        <v>0</v>
      </c>
      <c r="AW112" s="680">
        <v>884204</v>
      </c>
      <c r="AX112" s="680">
        <v>711281</v>
      </c>
      <c r="AY112" s="680">
        <v>711281</v>
      </c>
      <c r="AZ112" s="680">
        <v>711281</v>
      </c>
      <c r="BA112" s="680">
        <v>711281</v>
      </c>
      <c r="BB112" s="680">
        <v>711281</v>
      </c>
      <c r="BC112" s="680">
        <v>711281</v>
      </c>
      <c r="BD112" s="680">
        <v>711275</v>
      </c>
      <c r="BE112" s="680">
        <v>711275</v>
      </c>
      <c r="BF112" s="680">
        <v>709575</v>
      </c>
      <c r="BG112" s="680">
        <v>695129</v>
      </c>
      <c r="BH112" s="680">
        <v>695018</v>
      </c>
      <c r="BI112" s="680">
        <v>695018</v>
      </c>
      <c r="BJ112" s="680">
        <v>694966</v>
      </c>
      <c r="BK112" s="680">
        <v>591825</v>
      </c>
      <c r="BL112" s="680">
        <v>591825</v>
      </c>
      <c r="BM112" s="680">
        <v>69606</v>
      </c>
      <c r="BN112" s="680">
        <v>0</v>
      </c>
      <c r="BO112" s="680">
        <v>0</v>
      </c>
      <c r="BP112" s="680">
        <v>0</v>
      </c>
      <c r="BQ112" s="680">
        <v>0</v>
      </c>
      <c r="BR112" s="680">
        <v>0</v>
      </c>
      <c r="BS112" s="680">
        <v>0</v>
      </c>
      <c r="BT112" s="681">
        <v>0</v>
      </c>
    </row>
    <row r="113" spans="2:73">
      <c r="B113" s="675"/>
      <c r="C113" s="675"/>
      <c r="D113" s="675" t="s">
        <v>1058</v>
      </c>
      <c r="E113" s="675" t="s">
        <v>1035</v>
      </c>
      <c r="F113" s="675"/>
      <c r="G113" s="675"/>
      <c r="H113" s="675">
        <v>2017</v>
      </c>
      <c r="I113" s="630" t="s">
        <v>569</v>
      </c>
      <c r="J113" s="630" t="s">
        <v>581</v>
      </c>
      <c r="K113" s="619"/>
      <c r="L113" s="679"/>
      <c r="M113" s="680"/>
      <c r="N113" s="680"/>
      <c r="O113" s="680"/>
      <c r="P113" s="680">
        <v>0</v>
      </c>
      <c r="Q113" s="680">
        <v>0</v>
      </c>
      <c r="R113" s="680">
        <v>55</v>
      </c>
      <c r="S113" s="680">
        <v>40</v>
      </c>
      <c r="T113" s="680">
        <v>40</v>
      </c>
      <c r="U113" s="680">
        <v>40</v>
      </c>
      <c r="V113" s="680">
        <v>40</v>
      </c>
      <c r="W113" s="680">
        <v>40</v>
      </c>
      <c r="X113" s="680">
        <v>40</v>
      </c>
      <c r="Y113" s="680">
        <v>40</v>
      </c>
      <c r="Z113" s="680">
        <v>40</v>
      </c>
      <c r="AA113" s="680">
        <v>40</v>
      </c>
      <c r="AB113" s="680">
        <v>38</v>
      </c>
      <c r="AC113" s="680">
        <v>38</v>
      </c>
      <c r="AD113" s="680">
        <v>38</v>
      </c>
      <c r="AE113" s="680">
        <v>32</v>
      </c>
      <c r="AF113" s="680">
        <v>32</v>
      </c>
      <c r="AG113" s="680">
        <v>25</v>
      </c>
      <c r="AH113" s="680">
        <v>20</v>
      </c>
      <c r="AI113" s="680">
        <v>0</v>
      </c>
      <c r="AJ113" s="680">
        <v>0</v>
      </c>
      <c r="AK113" s="680">
        <v>0</v>
      </c>
      <c r="AL113" s="680">
        <v>0</v>
      </c>
      <c r="AM113" s="680">
        <v>0</v>
      </c>
      <c r="AN113" s="680">
        <v>0</v>
      </c>
      <c r="AO113" s="681">
        <v>0</v>
      </c>
      <c r="AP113" s="619"/>
      <c r="AQ113" s="679"/>
      <c r="AR113" s="680"/>
      <c r="AS113" s="680"/>
      <c r="AT113" s="680"/>
      <c r="AU113" s="680">
        <v>0</v>
      </c>
      <c r="AV113" s="680">
        <v>0</v>
      </c>
      <c r="AW113" s="680">
        <v>802984</v>
      </c>
      <c r="AX113" s="680">
        <v>581512</v>
      </c>
      <c r="AY113" s="680">
        <v>581512</v>
      </c>
      <c r="AZ113" s="680">
        <v>581512</v>
      </c>
      <c r="BA113" s="680">
        <v>581512</v>
      </c>
      <c r="BB113" s="680">
        <v>581512</v>
      </c>
      <c r="BC113" s="680">
        <v>581512</v>
      </c>
      <c r="BD113" s="680">
        <v>581501</v>
      </c>
      <c r="BE113" s="680">
        <v>581501</v>
      </c>
      <c r="BF113" s="680">
        <v>581501</v>
      </c>
      <c r="BG113" s="680">
        <v>570914</v>
      </c>
      <c r="BH113" s="680">
        <v>569919</v>
      </c>
      <c r="BI113" s="680">
        <v>569919</v>
      </c>
      <c r="BJ113" s="680">
        <v>481219</v>
      </c>
      <c r="BK113" s="680">
        <v>481219</v>
      </c>
      <c r="BL113" s="680">
        <v>372726</v>
      </c>
      <c r="BM113" s="680">
        <v>295412</v>
      </c>
      <c r="BN113" s="680">
        <v>0</v>
      </c>
      <c r="BO113" s="680">
        <v>0</v>
      </c>
      <c r="BP113" s="680">
        <v>0</v>
      </c>
      <c r="BQ113" s="680">
        <v>0</v>
      </c>
      <c r="BR113" s="680">
        <v>0</v>
      </c>
      <c r="BS113" s="680">
        <v>0</v>
      </c>
      <c r="BT113" s="681">
        <v>0</v>
      </c>
    </row>
    <row r="114" spans="2:73">
      <c r="B114" s="675"/>
      <c r="C114" s="675"/>
      <c r="D114" s="675" t="s">
        <v>1057</v>
      </c>
      <c r="E114" s="675" t="s">
        <v>1035</v>
      </c>
      <c r="F114" s="675"/>
      <c r="G114" s="675"/>
      <c r="H114" s="675">
        <v>2017</v>
      </c>
      <c r="I114" s="630" t="s">
        <v>569</v>
      </c>
      <c r="J114" s="630" t="s">
        <v>581</v>
      </c>
      <c r="K114" s="619"/>
      <c r="L114" s="679"/>
      <c r="M114" s="680"/>
      <c r="N114" s="680"/>
      <c r="O114" s="680"/>
      <c r="P114" s="680">
        <v>0</v>
      </c>
      <c r="Q114" s="680">
        <v>0</v>
      </c>
      <c r="R114" s="680">
        <v>65</v>
      </c>
      <c r="S114" s="680">
        <v>65</v>
      </c>
      <c r="T114" s="680">
        <v>65</v>
      </c>
      <c r="U114" s="680">
        <v>65</v>
      </c>
      <c r="V114" s="680">
        <v>65</v>
      </c>
      <c r="W114" s="680">
        <v>65</v>
      </c>
      <c r="X114" s="680">
        <v>65</v>
      </c>
      <c r="Y114" s="680">
        <v>65</v>
      </c>
      <c r="Z114" s="680">
        <v>65</v>
      </c>
      <c r="AA114" s="680">
        <v>65</v>
      </c>
      <c r="AB114" s="680">
        <v>65</v>
      </c>
      <c r="AC114" s="680">
        <v>65</v>
      </c>
      <c r="AD114" s="680">
        <v>65</v>
      </c>
      <c r="AE114" s="680">
        <v>65</v>
      </c>
      <c r="AF114" s="680">
        <v>65</v>
      </c>
      <c r="AG114" s="680">
        <v>65</v>
      </c>
      <c r="AH114" s="680">
        <v>65</v>
      </c>
      <c r="AI114" s="680">
        <v>65</v>
      </c>
      <c r="AJ114" s="680">
        <v>58</v>
      </c>
      <c r="AK114" s="680">
        <v>0</v>
      </c>
      <c r="AL114" s="680">
        <v>0</v>
      </c>
      <c r="AM114" s="680">
        <v>0</v>
      </c>
      <c r="AN114" s="680">
        <v>0</v>
      </c>
      <c r="AO114" s="681">
        <v>0</v>
      </c>
      <c r="AP114" s="619"/>
      <c r="AQ114" s="679"/>
      <c r="AR114" s="680"/>
      <c r="AS114" s="680"/>
      <c r="AT114" s="680"/>
      <c r="AU114" s="680">
        <v>0</v>
      </c>
      <c r="AV114" s="680">
        <v>0</v>
      </c>
      <c r="AW114" s="680">
        <v>221547</v>
      </c>
      <c r="AX114" s="680">
        <v>221547</v>
      </c>
      <c r="AY114" s="680">
        <v>221547</v>
      </c>
      <c r="AZ114" s="680">
        <v>221547</v>
      </c>
      <c r="BA114" s="680">
        <v>221547</v>
      </c>
      <c r="BB114" s="680">
        <v>221547</v>
      </c>
      <c r="BC114" s="680">
        <v>221547</v>
      </c>
      <c r="BD114" s="680">
        <v>221547</v>
      </c>
      <c r="BE114" s="680">
        <v>221547</v>
      </c>
      <c r="BF114" s="680">
        <v>221547</v>
      </c>
      <c r="BG114" s="680">
        <v>221547</v>
      </c>
      <c r="BH114" s="680">
        <v>221547</v>
      </c>
      <c r="BI114" s="680">
        <v>221547</v>
      </c>
      <c r="BJ114" s="680">
        <v>221547</v>
      </c>
      <c r="BK114" s="680">
        <v>221547</v>
      </c>
      <c r="BL114" s="680">
        <v>221547</v>
      </c>
      <c r="BM114" s="680">
        <v>221547</v>
      </c>
      <c r="BN114" s="680">
        <v>221547</v>
      </c>
      <c r="BO114" s="680">
        <v>214457</v>
      </c>
      <c r="BP114" s="680">
        <v>0</v>
      </c>
      <c r="BQ114" s="680">
        <v>0</v>
      </c>
      <c r="BR114" s="680">
        <v>0</v>
      </c>
      <c r="BS114" s="680">
        <v>0</v>
      </c>
      <c r="BT114" s="681">
        <v>0</v>
      </c>
    </row>
    <row r="115" spans="2:73">
      <c r="B115" s="675"/>
      <c r="C115" s="675"/>
      <c r="D115" s="675" t="s">
        <v>117</v>
      </c>
      <c r="E115" s="675" t="s">
        <v>1035</v>
      </c>
      <c r="F115" s="675"/>
      <c r="G115" s="675"/>
      <c r="H115" s="675">
        <v>2017</v>
      </c>
      <c r="I115" s="630" t="s">
        <v>569</v>
      </c>
      <c r="J115" s="630" t="s">
        <v>581</v>
      </c>
      <c r="K115" s="619"/>
      <c r="L115" s="679"/>
      <c r="M115" s="680"/>
      <c r="N115" s="680"/>
      <c r="O115" s="680"/>
      <c r="P115" s="680">
        <v>0</v>
      </c>
      <c r="Q115" s="680">
        <v>0</v>
      </c>
      <c r="R115" s="680">
        <v>3</v>
      </c>
      <c r="S115" s="680">
        <v>3</v>
      </c>
      <c r="T115" s="680">
        <v>3</v>
      </c>
      <c r="U115" s="680">
        <v>3</v>
      </c>
      <c r="V115" s="680">
        <v>3</v>
      </c>
      <c r="W115" s="680">
        <v>3</v>
      </c>
      <c r="X115" s="680">
        <v>3</v>
      </c>
      <c r="Y115" s="680">
        <v>3</v>
      </c>
      <c r="Z115" s="680">
        <v>3</v>
      </c>
      <c r="AA115" s="680">
        <v>3</v>
      </c>
      <c r="AB115" s="680">
        <v>0</v>
      </c>
      <c r="AC115" s="680">
        <v>0</v>
      </c>
      <c r="AD115" s="680">
        <v>0</v>
      </c>
      <c r="AE115" s="680">
        <v>0</v>
      </c>
      <c r="AF115" s="680">
        <v>0</v>
      </c>
      <c r="AG115" s="680">
        <v>0</v>
      </c>
      <c r="AH115" s="680">
        <v>0</v>
      </c>
      <c r="AI115" s="680">
        <v>0</v>
      </c>
      <c r="AJ115" s="680">
        <v>0</v>
      </c>
      <c r="AK115" s="680">
        <v>0</v>
      </c>
      <c r="AL115" s="680">
        <v>0</v>
      </c>
      <c r="AM115" s="680">
        <v>0</v>
      </c>
      <c r="AN115" s="680">
        <v>0</v>
      </c>
      <c r="AO115" s="681">
        <v>0</v>
      </c>
      <c r="AP115" s="619"/>
      <c r="AQ115" s="679"/>
      <c r="AR115" s="680"/>
      <c r="AS115" s="680"/>
      <c r="AT115" s="680"/>
      <c r="AU115" s="680">
        <v>0</v>
      </c>
      <c r="AV115" s="680">
        <v>0</v>
      </c>
      <c r="AW115" s="680">
        <v>65334</v>
      </c>
      <c r="AX115" s="680">
        <v>65334</v>
      </c>
      <c r="AY115" s="680">
        <v>65334</v>
      </c>
      <c r="AZ115" s="680">
        <v>65334</v>
      </c>
      <c r="BA115" s="680">
        <v>65334</v>
      </c>
      <c r="BB115" s="680">
        <v>65334</v>
      </c>
      <c r="BC115" s="680">
        <v>65334</v>
      </c>
      <c r="BD115" s="680">
        <v>65334</v>
      </c>
      <c r="BE115" s="680">
        <v>65334</v>
      </c>
      <c r="BF115" s="680">
        <v>56427</v>
      </c>
      <c r="BG115" s="680">
        <v>0</v>
      </c>
      <c r="BH115" s="680">
        <v>0</v>
      </c>
      <c r="BI115" s="680">
        <v>0</v>
      </c>
      <c r="BJ115" s="680">
        <v>0</v>
      </c>
      <c r="BK115" s="680">
        <v>0</v>
      </c>
      <c r="BL115" s="680">
        <v>0</v>
      </c>
      <c r="BM115" s="680">
        <v>0</v>
      </c>
      <c r="BN115" s="680">
        <v>0</v>
      </c>
      <c r="BO115" s="680">
        <v>0</v>
      </c>
      <c r="BP115" s="680">
        <v>0</v>
      </c>
      <c r="BQ115" s="680">
        <v>0</v>
      </c>
      <c r="BR115" s="680">
        <v>0</v>
      </c>
      <c r="BS115" s="680">
        <v>0</v>
      </c>
      <c r="BT115" s="681">
        <v>0</v>
      </c>
    </row>
    <row r="116" spans="2:73">
      <c r="B116" s="675"/>
      <c r="C116" s="675"/>
      <c r="D116" s="675" t="s">
        <v>118</v>
      </c>
      <c r="E116" s="675" t="s">
        <v>1035</v>
      </c>
      <c r="F116" s="675"/>
      <c r="G116" s="675"/>
      <c r="H116" s="675">
        <v>2017</v>
      </c>
      <c r="I116" s="630" t="s">
        <v>569</v>
      </c>
      <c r="J116" s="630" t="s">
        <v>581</v>
      </c>
      <c r="K116" s="619"/>
      <c r="L116" s="679"/>
      <c r="M116" s="680"/>
      <c r="N116" s="680"/>
      <c r="O116" s="680"/>
      <c r="P116" s="680">
        <v>0</v>
      </c>
      <c r="Q116" s="680">
        <v>0</v>
      </c>
      <c r="R116" s="680">
        <v>47</v>
      </c>
      <c r="S116" s="680">
        <v>48</v>
      </c>
      <c r="T116" s="680">
        <v>48</v>
      </c>
      <c r="U116" s="680">
        <v>48</v>
      </c>
      <c r="V116" s="680">
        <v>48</v>
      </c>
      <c r="W116" s="680">
        <v>28</v>
      </c>
      <c r="X116" s="680">
        <v>28</v>
      </c>
      <c r="Y116" s="680">
        <v>28</v>
      </c>
      <c r="Z116" s="680">
        <v>28</v>
      </c>
      <c r="AA116" s="680">
        <v>28</v>
      </c>
      <c r="AB116" s="680">
        <v>20</v>
      </c>
      <c r="AC116" s="680">
        <v>20</v>
      </c>
      <c r="AD116" s="680">
        <v>6</v>
      </c>
      <c r="AE116" s="680">
        <v>3</v>
      </c>
      <c r="AF116" s="680">
        <v>1</v>
      </c>
      <c r="AG116" s="680">
        <v>0</v>
      </c>
      <c r="AH116" s="680">
        <v>0</v>
      </c>
      <c r="AI116" s="680">
        <v>0</v>
      </c>
      <c r="AJ116" s="680">
        <v>0</v>
      </c>
      <c r="AK116" s="680">
        <v>0</v>
      </c>
      <c r="AL116" s="680">
        <v>0</v>
      </c>
      <c r="AM116" s="680">
        <v>0</v>
      </c>
      <c r="AN116" s="680">
        <v>0</v>
      </c>
      <c r="AO116" s="681">
        <v>0</v>
      </c>
      <c r="AP116" s="619"/>
      <c r="AQ116" s="679"/>
      <c r="AR116" s="680"/>
      <c r="AS116" s="680"/>
      <c r="AT116" s="680"/>
      <c r="AU116" s="680">
        <v>0</v>
      </c>
      <c r="AV116" s="680">
        <v>0</v>
      </c>
      <c r="AW116" s="680">
        <v>351527</v>
      </c>
      <c r="AX116" s="680">
        <v>356983</v>
      </c>
      <c r="AY116" s="680">
        <v>356983</v>
      </c>
      <c r="AZ116" s="680">
        <v>356983</v>
      </c>
      <c r="BA116" s="680">
        <v>356983</v>
      </c>
      <c r="BB116" s="680">
        <v>256517</v>
      </c>
      <c r="BC116" s="680">
        <v>256517</v>
      </c>
      <c r="BD116" s="680">
        <v>256517</v>
      </c>
      <c r="BE116" s="680">
        <v>256517</v>
      </c>
      <c r="BF116" s="680">
        <v>256517</v>
      </c>
      <c r="BG116" s="680">
        <v>226688</v>
      </c>
      <c r="BH116" s="680">
        <v>226688</v>
      </c>
      <c r="BI116" s="680">
        <v>12916</v>
      </c>
      <c r="BJ116" s="680">
        <v>6550</v>
      </c>
      <c r="BK116" s="680">
        <v>1620</v>
      </c>
      <c r="BL116" s="680">
        <v>0</v>
      </c>
      <c r="BM116" s="680">
        <v>0</v>
      </c>
      <c r="BN116" s="680">
        <v>0</v>
      </c>
      <c r="BO116" s="680">
        <v>0</v>
      </c>
      <c r="BP116" s="680">
        <v>0</v>
      </c>
      <c r="BQ116" s="680">
        <v>0</v>
      </c>
      <c r="BR116" s="680">
        <v>0</v>
      </c>
      <c r="BS116" s="680">
        <v>0</v>
      </c>
      <c r="BT116" s="681">
        <v>0</v>
      </c>
    </row>
    <row r="117" spans="2:73">
      <c r="B117" s="675"/>
      <c r="C117" s="675"/>
      <c r="D117" s="675" t="s">
        <v>119</v>
      </c>
      <c r="E117" s="675" t="s">
        <v>1035</v>
      </c>
      <c r="F117" s="675"/>
      <c r="G117" s="675"/>
      <c r="H117" s="675">
        <v>2017</v>
      </c>
      <c r="I117" s="630" t="s">
        <v>569</v>
      </c>
      <c r="J117" s="630" t="s">
        <v>581</v>
      </c>
      <c r="K117" s="619"/>
      <c r="L117" s="679"/>
      <c r="M117" s="680"/>
      <c r="N117" s="680"/>
      <c r="O117" s="680"/>
      <c r="P117" s="680">
        <v>0</v>
      </c>
      <c r="Q117" s="680">
        <v>0</v>
      </c>
      <c r="R117" s="680">
        <v>33</v>
      </c>
      <c r="S117" s="680">
        <v>33</v>
      </c>
      <c r="T117" s="680">
        <v>33</v>
      </c>
      <c r="U117" s="680">
        <v>33</v>
      </c>
      <c r="V117" s="680">
        <v>33</v>
      </c>
      <c r="W117" s="680">
        <v>29</v>
      </c>
      <c r="X117" s="680">
        <v>18</v>
      </c>
      <c r="Y117" s="680">
        <v>15</v>
      </c>
      <c r="Z117" s="680">
        <v>6</v>
      </c>
      <c r="AA117" s="680">
        <v>3</v>
      </c>
      <c r="AB117" s="680">
        <v>1</v>
      </c>
      <c r="AC117" s="680">
        <v>0</v>
      </c>
      <c r="AD117" s="680">
        <v>0</v>
      </c>
      <c r="AE117" s="680">
        <v>0</v>
      </c>
      <c r="AF117" s="680">
        <v>0</v>
      </c>
      <c r="AG117" s="680">
        <v>0</v>
      </c>
      <c r="AH117" s="680">
        <v>0</v>
      </c>
      <c r="AI117" s="680">
        <v>0</v>
      </c>
      <c r="AJ117" s="680">
        <v>0</v>
      </c>
      <c r="AK117" s="680">
        <v>0</v>
      </c>
      <c r="AL117" s="680">
        <v>0</v>
      </c>
      <c r="AM117" s="680">
        <v>0</v>
      </c>
      <c r="AN117" s="680">
        <v>0</v>
      </c>
      <c r="AO117" s="681">
        <v>0</v>
      </c>
      <c r="AP117" s="619"/>
      <c r="AQ117" s="679"/>
      <c r="AR117" s="680"/>
      <c r="AS117" s="680"/>
      <c r="AT117" s="680"/>
      <c r="AU117" s="680">
        <v>0</v>
      </c>
      <c r="AV117" s="680">
        <v>0</v>
      </c>
      <c r="AW117" s="680">
        <v>174987</v>
      </c>
      <c r="AX117" s="680">
        <v>174987</v>
      </c>
      <c r="AY117" s="680">
        <v>174309</v>
      </c>
      <c r="AZ117" s="680">
        <v>170349</v>
      </c>
      <c r="BA117" s="680">
        <v>170349</v>
      </c>
      <c r="BB117" s="680">
        <v>144074</v>
      </c>
      <c r="BC117" s="680">
        <v>68200</v>
      </c>
      <c r="BD117" s="680">
        <v>55384</v>
      </c>
      <c r="BE117" s="680">
        <v>21373</v>
      </c>
      <c r="BF117" s="680">
        <v>11083</v>
      </c>
      <c r="BG117" s="680">
        <v>2252</v>
      </c>
      <c r="BH117" s="680">
        <v>261</v>
      </c>
      <c r="BI117" s="680">
        <v>0</v>
      </c>
      <c r="BJ117" s="680">
        <v>0</v>
      </c>
      <c r="BK117" s="680">
        <v>0</v>
      </c>
      <c r="BL117" s="680">
        <v>0</v>
      </c>
      <c r="BM117" s="680">
        <v>0</v>
      </c>
      <c r="BN117" s="680">
        <v>0</v>
      </c>
      <c r="BO117" s="680">
        <v>0</v>
      </c>
      <c r="BP117" s="680">
        <v>0</v>
      </c>
      <c r="BQ117" s="680">
        <v>0</v>
      </c>
      <c r="BR117" s="680">
        <v>0</v>
      </c>
      <c r="BS117" s="680">
        <v>0</v>
      </c>
      <c r="BT117" s="681">
        <v>0</v>
      </c>
    </row>
    <row r="118" spans="2:73">
      <c r="B118" s="675"/>
      <c r="C118" s="675"/>
      <c r="D118" s="675" t="s">
        <v>124</v>
      </c>
      <c r="E118" s="675" t="s">
        <v>1035</v>
      </c>
      <c r="F118" s="675"/>
      <c r="G118" s="675"/>
      <c r="H118" s="675">
        <v>2017</v>
      </c>
      <c r="I118" s="630" t="s">
        <v>569</v>
      </c>
      <c r="J118" s="630" t="s">
        <v>581</v>
      </c>
      <c r="K118" s="619"/>
      <c r="L118" s="679"/>
      <c r="M118" s="680"/>
      <c r="N118" s="680"/>
      <c r="O118" s="680"/>
      <c r="P118" s="680">
        <v>0</v>
      </c>
      <c r="Q118" s="680">
        <v>0</v>
      </c>
      <c r="R118" s="680">
        <v>0</v>
      </c>
      <c r="S118" s="680">
        <v>0</v>
      </c>
      <c r="T118" s="680">
        <v>0</v>
      </c>
      <c r="U118" s="680">
        <v>0</v>
      </c>
      <c r="V118" s="680">
        <v>0</v>
      </c>
      <c r="W118" s="680">
        <v>0</v>
      </c>
      <c r="X118" s="680">
        <v>0</v>
      </c>
      <c r="Y118" s="680">
        <v>0</v>
      </c>
      <c r="Z118" s="680">
        <v>0</v>
      </c>
      <c r="AA118" s="680">
        <v>0</v>
      </c>
      <c r="AB118" s="680">
        <v>0</v>
      </c>
      <c r="AC118" s="680">
        <v>0</v>
      </c>
      <c r="AD118" s="680">
        <v>0</v>
      </c>
      <c r="AE118" s="680">
        <v>0</v>
      </c>
      <c r="AF118" s="680">
        <v>0</v>
      </c>
      <c r="AG118" s="680">
        <v>0</v>
      </c>
      <c r="AH118" s="680">
        <v>0</v>
      </c>
      <c r="AI118" s="680">
        <v>0</v>
      </c>
      <c r="AJ118" s="680">
        <v>0</v>
      </c>
      <c r="AK118" s="680">
        <v>0</v>
      </c>
      <c r="AL118" s="680">
        <v>0</v>
      </c>
      <c r="AM118" s="680">
        <v>0</v>
      </c>
      <c r="AN118" s="680">
        <v>0</v>
      </c>
      <c r="AO118" s="681">
        <v>0</v>
      </c>
      <c r="AP118" s="619"/>
      <c r="AQ118" s="679"/>
      <c r="AR118" s="680"/>
      <c r="AS118" s="680"/>
      <c r="AT118" s="680"/>
      <c r="AU118" s="680">
        <v>0</v>
      </c>
      <c r="AV118" s="680">
        <v>0</v>
      </c>
      <c r="AW118" s="680">
        <v>4484</v>
      </c>
      <c r="AX118" s="680">
        <v>4484</v>
      </c>
      <c r="AY118" s="680">
        <v>4484</v>
      </c>
      <c r="AZ118" s="680">
        <v>4484</v>
      </c>
      <c r="BA118" s="680">
        <v>4484</v>
      </c>
      <c r="BB118" s="680">
        <v>4484</v>
      </c>
      <c r="BC118" s="680">
        <v>4484</v>
      </c>
      <c r="BD118" s="680">
        <v>4484</v>
      </c>
      <c r="BE118" s="680">
        <v>4484</v>
      </c>
      <c r="BF118" s="680">
        <v>4484</v>
      </c>
      <c r="BG118" s="680">
        <v>4484</v>
      </c>
      <c r="BH118" s="680">
        <v>4484</v>
      </c>
      <c r="BI118" s="680">
        <v>4484</v>
      </c>
      <c r="BJ118" s="680">
        <v>4484</v>
      </c>
      <c r="BK118" s="680">
        <v>4484</v>
      </c>
      <c r="BL118" s="680">
        <v>0</v>
      </c>
      <c r="BM118" s="680">
        <v>0</v>
      </c>
      <c r="BN118" s="680">
        <v>0</v>
      </c>
      <c r="BO118" s="680">
        <v>0</v>
      </c>
      <c r="BP118" s="680">
        <v>0</v>
      </c>
      <c r="BQ118" s="680">
        <v>0</v>
      </c>
      <c r="BR118" s="680">
        <v>0</v>
      </c>
      <c r="BS118" s="680">
        <v>0</v>
      </c>
      <c r="BT118" s="681">
        <v>0</v>
      </c>
    </row>
    <row r="119" spans="2:73">
      <c r="B119" s="675"/>
      <c r="C119" s="675"/>
      <c r="D119" s="675" t="s">
        <v>1059</v>
      </c>
      <c r="E119" s="675" t="s">
        <v>1035</v>
      </c>
      <c r="F119" s="675"/>
      <c r="G119" s="675"/>
      <c r="H119" s="675">
        <v>2017</v>
      </c>
      <c r="I119" s="630" t="s">
        <v>569</v>
      </c>
      <c r="J119" s="630" t="s">
        <v>581</v>
      </c>
      <c r="K119" s="619"/>
      <c r="L119" s="679"/>
      <c r="M119" s="680"/>
      <c r="N119" s="680"/>
      <c r="O119" s="680"/>
      <c r="P119" s="680">
        <v>0</v>
      </c>
      <c r="Q119" s="680">
        <v>0</v>
      </c>
      <c r="R119" s="680">
        <v>1</v>
      </c>
      <c r="S119" s="680">
        <v>1</v>
      </c>
      <c r="T119" s="680">
        <v>1</v>
      </c>
      <c r="U119" s="680">
        <v>1</v>
      </c>
      <c r="V119" s="680">
        <v>1</v>
      </c>
      <c r="W119" s="680">
        <v>1</v>
      </c>
      <c r="X119" s="680">
        <v>1</v>
      </c>
      <c r="Y119" s="680">
        <v>1</v>
      </c>
      <c r="Z119" s="680">
        <v>1</v>
      </c>
      <c r="AA119" s="680">
        <v>1</v>
      </c>
      <c r="AB119" s="680">
        <v>1</v>
      </c>
      <c r="AC119" s="680">
        <v>1</v>
      </c>
      <c r="AD119" s="680">
        <v>1</v>
      </c>
      <c r="AE119" s="680">
        <v>1</v>
      </c>
      <c r="AF119" s="680">
        <v>1</v>
      </c>
      <c r="AG119" s="680">
        <v>1</v>
      </c>
      <c r="AH119" s="680">
        <v>1</v>
      </c>
      <c r="AI119" s="680">
        <v>1</v>
      </c>
      <c r="AJ119" s="680">
        <v>1</v>
      </c>
      <c r="AK119" s="680">
        <v>0</v>
      </c>
      <c r="AL119" s="680">
        <v>0</v>
      </c>
      <c r="AM119" s="680">
        <v>0</v>
      </c>
      <c r="AN119" s="680">
        <v>0</v>
      </c>
      <c r="AO119" s="681">
        <v>0</v>
      </c>
      <c r="AP119" s="619"/>
      <c r="AQ119" s="679"/>
      <c r="AR119" s="680"/>
      <c r="AS119" s="680"/>
      <c r="AT119" s="680"/>
      <c r="AU119" s="680">
        <v>0</v>
      </c>
      <c r="AV119" s="680">
        <v>0</v>
      </c>
      <c r="AW119" s="680">
        <v>11081</v>
      </c>
      <c r="AX119" s="680">
        <v>11081</v>
      </c>
      <c r="AY119" s="680">
        <v>11081</v>
      </c>
      <c r="AZ119" s="680">
        <v>11081</v>
      </c>
      <c r="BA119" s="680">
        <v>11081</v>
      </c>
      <c r="BB119" s="680">
        <v>11081</v>
      </c>
      <c r="BC119" s="680">
        <v>11081</v>
      </c>
      <c r="BD119" s="680">
        <v>11081</v>
      </c>
      <c r="BE119" s="680">
        <v>11081</v>
      </c>
      <c r="BF119" s="680">
        <v>11081</v>
      </c>
      <c r="BG119" s="680">
        <v>11081</v>
      </c>
      <c r="BH119" s="680">
        <v>11081</v>
      </c>
      <c r="BI119" s="680">
        <v>11081</v>
      </c>
      <c r="BJ119" s="680">
        <v>11081</v>
      </c>
      <c r="BK119" s="680">
        <v>11081</v>
      </c>
      <c r="BL119" s="680">
        <v>11081</v>
      </c>
      <c r="BM119" s="680">
        <v>11081</v>
      </c>
      <c r="BN119" s="680">
        <v>11081</v>
      </c>
      <c r="BO119" s="680">
        <v>10768</v>
      </c>
      <c r="BP119" s="680">
        <v>472</v>
      </c>
      <c r="BQ119" s="680">
        <v>0</v>
      </c>
      <c r="BR119" s="680">
        <v>0</v>
      </c>
      <c r="BS119" s="680">
        <v>0</v>
      </c>
      <c r="BT119" s="681">
        <v>0</v>
      </c>
    </row>
    <row r="120" spans="2:73" ht="15.75">
      <c r="B120" s="675"/>
      <c r="C120" s="675"/>
      <c r="D120" s="675" t="s">
        <v>118</v>
      </c>
      <c r="E120" s="675" t="s">
        <v>1035</v>
      </c>
      <c r="F120" s="675"/>
      <c r="G120" s="675"/>
      <c r="H120" s="675">
        <v>2015</v>
      </c>
      <c r="I120" s="630" t="s">
        <v>569</v>
      </c>
      <c r="J120" s="630" t="s">
        <v>574</v>
      </c>
      <c r="K120" s="619"/>
      <c r="L120" s="679"/>
      <c r="M120" s="680"/>
      <c r="N120" s="680"/>
      <c r="O120" s="680"/>
      <c r="P120" s="680">
        <v>-8</v>
      </c>
      <c r="Q120" s="680">
        <v>-8</v>
      </c>
      <c r="R120" s="680">
        <v>-3</v>
      </c>
      <c r="S120" s="680">
        <v>-2</v>
      </c>
      <c r="T120" s="680">
        <v>-2</v>
      </c>
      <c r="U120" s="680">
        <v>-2</v>
      </c>
      <c r="V120" s="680">
        <v>-1</v>
      </c>
      <c r="W120" s="680">
        <v>-1</v>
      </c>
      <c r="X120" s="680">
        <v>-1</v>
      </c>
      <c r="Y120" s="680">
        <v>-2</v>
      </c>
      <c r="Z120" s="680">
        <v>-2</v>
      </c>
      <c r="AA120" s="680">
        <v>1</v>
      </c>
      <c r="AB120" s="680">
        <v>0</v>
      </c>
      <c r="AC120" s="680">
        <v>0</v>
      </c>
      <c r="AD120" s="680">
        <v>0</v>
      </c>
      <c r="AE120" s="680">
        <v>0</v>
      </c>
      <c r="AF120" s="680">
        <v>0</v>
      </c>
      <c r="AG120" s="680">
        <v>0</v>
      </c>
      <c r="AH120" s="680">
        <v>0</v>
      </c>
      <c r="AI120" s="680">
        <v>0</v>
      </c>
      <c r="AJ120" s="680">
        <v>0</v>
      </c>
      <c r="AK120" s="680">
        <v>0</v>
      </c>
      <c r="AL120" s="680">
        <v>0</v>
      </c>
      <c r="AM120" s="680">
        <v>0</v>
      </c>
      <c r="AN120" s="680">
        <v>0</v>
      </c>
      <c r="AO120" s="681">
        <v>0</v>
      </c>
      <c r="AP120" s="619"/>
      <c r="AQ120" s="679"/>
      <c r="AR120" s="680"/>
      <c r="AS120" s="680"/>
      <c r="AT120" s="680"/>
      <c r="AU120" s="680">
        <v>-48559</v>
      </c>
      <c r="AV120" s="680">
        <v>-48559</v>
      </c>
      <c r="AW120" s="680">
        <v>-15282</v>
      </c>
      <c r="AX120" s="680">
        <v>-10492</v>
      </c>
      <c r="AY120" s="680">
        <v>-10492</v>
      </c>
      <c r="AZ120" s="680">
        <v>-10492</v>
      </c>
      <c r="BA120" s="680">
        <v>-8914</v>
      </c>
      <c r="BB120" s="680">
        <v>-8914</v>
      </c>
      <c r="BC120" s="680">
        <v>-8914</v>
      </c>
      <c r="BD120" s="680">
        <v>-9380</v>
      </c>
      <c r="BE120" s="680">
        <v>-10492</v>
      </c>
      <c r="BF120" s="680">
        <v>8449</v>
      </c>
      <c r="BG120" s="680">
        <v>0</v>
      </c>
      <c r="BH120" s="680">
        <v>0</v>
      </c>
      <c r="BI120" s="680">
        <v>0</v>
      </c>
      <c r="BJ120" s="680">
        <v>0</v>
      </c>
      <c r="BK120" s="680">
        <v>0</v>
      </c>
      <c r="BL120" s="680">
        <v>0</v>
      </c>
      <c r="BM120" s="680">
        <v>0</v>
      </c>
      <c r="BN120" s="680">
        <v>0</v>
      </c>
      <c r="BO120" s="680">
        <v>0</v>
      </c>
      <c r="BP120" s="680">
        <v>0</v>
      </c>
      <c r="BQ120" s="680">
        <v>0</v>
      </c>
      <c r="BR120" s="680">
        <v>0</v>
      </c>
      <c r="BS120" s="680">
        <v>0</v>
      </c>
      <c r="BT120" s="681">
        <v>0</v>
      </c>
      <c r="BU120" s="160"/>
    </row>
    <row r="121" spans="2:73" ht="15.75">
      <c r="B121" s="675"/>
      <c r="C121" s="675"/>
      <c r="D121" s="675" t="s">
        <v>100</v>
      </c>
      <c r="E121" s="675" t="s">
        <v>1035</v>
      </c>
      <c r="F121" s="675"/>
      <c r="G121" s="675"/>
      <c r="H121" s="675">
        <v>2015</v>
      </c>
      <c r="I121" s="630" t="s">
        <v>569</v>
      </c>
      <c r="J121" s="630" t="s">
        <v>574</v>
      </c>
      <c r="K121" s="619"/>
      <c r="L121" s="679"/>
      <c r="M121" s="680"/>
      <c r="N121" s="680"/>
      <c r="O121" s="680"/>
      <c r="P121" s="680">
        <v>3</v>
      </c>
      <c r="Q121" s="680">
        <v>3</v>
      </c>
      <c r="R121" s="680">
        <v>9</v>
      </c>
      <c r="S121" s="680">
        <v>9</v>
      </c>
      <c r="T121" s="680">
        <v>9</v>
      </c>
      <c r="U121" s="680">
        <v>9</v>
      </c>
      <c r="V121" s="680">
        <v>12</v>
      </c>
      <c r="W121" s="680">
        <v>12</v>
      </c>
      <c r="X121" s="680">
        <v>12</v>
      </c>
      <c r="Y121" s="680">
        <v>11</v>
      </c>
      <c r="Z121" s="680">
        <v>9</v>
      </c>
      <c r="AA121" s="680">
        <v>9</v>
      </c>
      <c r="AB121" s="680">
        <v>0</v>
      </c>
      <c r="AC121" s="680">
        <v>0</v>
      </c>
      <c r="AD121" s="680">
        <v>0</v>
      </c>
      <c r="AE121" s="680">
        <v>0</v>
      </c>
      <c r="AF121" s="680">
        <v>0</v>
      </c>
      <c r="AG121" s="680">
        <v>0</v>
      </c>
      <c r="AH121" s="680">
        <v>0</v>
      </c>
      <c r="AI121" s="680">
        <v>0</v>
      </c>
      <c r="AJ121" s="680">
        <v>0</v>
      </c>
      <c r="AK121" s="680">
        <v>0</v>
      </c>
      <c r="AL121" s="680">
        <v>0</v>
      </c>
      <c r="AM121" s="680">
        <v>0</v>
      </c>
      <c r="AN121" s="680">
        <v>0</v>
      </c>
      <c r="AO121" s="681">
        <v>0</v>
      </c>
      <c r="AP121" s="619"/>
      <c r="AQ121" s="679"/>
      <c r="AR121" s="680"/>
      <c r="AS121" s="680"/>
      <c r="AT121" s="680"/>
      <c r="AU121" s="680">
        <v>32684</v>
      </c>
      <c r="AV121" s="680">
        <v>32684</v>
      </c>
      <c r="AW121" s="680">
        <v>51410</v>
      </c>
      <c r="AX121" s="680">
        <v>51452</v>
      </c>
      <c r="AY121" s="680">
        <v>51452</v>
      </c>
      <c r="AZ121" s="680">
        <v>51452</v>
      </c>
      <c r="BA121" s="680">
        <v>91030</v>
      </c>
      <c r="BB121" s="680">
        <v>91030</v>
      </c>
      <c r="BC121" s="680">
        <v>91030</v>
      </c>
      <c r="BD121" s="680">
        <v>79347</v>
      </c>
      <c r="BE121" s="680">
        <v>51452</v>
      </c>
      <c r="BF121" s="680">
        <v>51452</v>
      </c>
      <c r="BG121" s="680">
        <v>-282</v>
      </c>
      <c r="BH121" s="680">
        <v>-282</v>
      </c>
      <c r="BI121" s="680">
        <v>-282</v>
      </c>
      <c r="BJ121" s="680">
        <v>-357</v>
      </c>
      <c r="BK121" s="680">
        <v>-165</v>
      </c>
      <c r="BL121" s="680">
        <v>-165</v>
      </c>
      <c r="BM121" s="680">
        <v>-165</v>
      </c>
      <c r="BN121" s="680">
        <v>-165</v>
      </c>
      <c r="BO121" s="680">
        <v>0</v>
      </c>
      <c r="BP121" s="680">
        <v>0</v>
      </c>
      <c r="BQ121" s="680">
        <v>0</v>
      </c>
      <c r="BR121" s="680">
        <v>0</v>
      </c>
      <c r="BS121" s="680">
        <v>0</v>
      </c>
      <c r="BT121" s="681">
        <v>0</v>
      </c>
      <c r="BU121" s="160"/>
    </row>
    <row r="122" spans="2:73" ht="15.75">
      <c r="B122" s="675"/>
      <c r="C122" s="675"/>
      <c r="D122" s="675" t="s">
        <v>101</v>
      </c>
      <c r="E122" s="675" t="s">
        <v>1035</v>
      </c>
      <c r="F122" s="675"/>
      <c r="G122" s="675"/>
      <c r="H122" s="675">
        <v>2015</v>
      </c>
      <c r="I122" s="630" t="s">
        <v>569</v>
      </c>
      <c r="J122" s="630" t="s">
        <v>574</v>
      </c>
      <c r="K122" s="619"/>
      <c r="L122" s="679"/>
      <c r="M122" s="680"/>
      <c r="N122" s="680"/>
      <c r="O122" s="680"/>
      <c r="P122" s="680">
        <v>-6</v>
      </c>
      <c r="Q122" s="680">
        <v>-1</v>
      </c>
      <c r="R122" s="680">
        <v>0</v>
      </c>
      <c r="S122" s="680">
        <v>1</v>
      </c>
      <c r="T122" s="680">
        <v>1</v>
      </c>
      <c r="U122" s="680">
        <v>1</v>
      </c>
      <c r="V122" s="680">
        <v>1</v>
      </c>
      <c r="W122" s="680">
        <v>1</v>
      </c>
      <c r="X122" s="680">
        <v>1</v>
      </c>
      <c r="Y122" s="680">
        <v>1</v>
      </c>
      <c r="Z122" s="680">
        <v>1</v>
      </c>
      <c r="AA122" s="680">
        <v>0</v>
      </c>
      <c r="AB122" s="680">
        <v>0</v>
      </c>
      <c r="AC122" s="680">
        <v>0</v>
      </c>
      <c r="AD122" s="680">
        <v>0</v>
      </c>
      <c r="AE122" s="680">
        <v>0</v>
      </c>
      <c r="AF122" s="680">
        <v>0</v>
      </c>
      <c r="AG122" s="680">
        <v>0</v>
      </c>
      <c r="AH122" s="680">
        <v>0</v>
      </c>
      <c r="AI122" s="680">
        <v>0</v>
      </c>
      <c r="AJ122" s="680">
        <v>0</v>
      </c>
      <c r="AK122" s="680">
        <v>0</v>
      </c>
      <c r="AL122" s="680">
        <v>0</v>
      </c>
      <c r="AM122" s="680">
        <v>0</v>
      </c>
      <c r="AN122" s="680">
        <v>0</v>
      </c>
      <c r="AO122" s="681">
        <v>0</v>
      </c>
      <c r="AP122" s="619"/>
      <c r="AQ122" s="679"/>
      <c r="AR122" s="680"/>
      <c r="AS122" s="680"/>
      <c r="AT122" s="680"/>
      <c r="AU122" s="680">
        <v>-24864</v>
      </c>
      <c r="AV122" s="680">
        <v>-4866</v>
      </c>
      <c r="AW122" s="680">
        <v>1274</v>
      </c>
      <c r="AX122" s="680">
        <v>5424</v>
      </c>
      <c r="AY122" s="680">
        <v>5424</v>
      </c>
      <c r="AZ122" s="680">
        <v>5424</v>
      </c>
      <c r="BA122" s="680">
        <v>5424</v>
      </c>
      <c r="BB122" s="680">
        <v>5424</v>
      </c>
      <c r="BC122" s="680">
        <v>5424</v>
      </c>
      <c r="BD122" s="680">
        <v>5424</v>
      </c>
      <c r="BE122" s="680">
        <v>5424</v>
      </c>
      <c r="BF122" s="680">
        <v>1827</v>
      </c>
      <c r="BG122" s="680">
        <v>0</v>
      </c>
      <c r="BH122" s="680">
        <v>0</v>
      </c>
      <c r="BI122" s="680">
        <v>0</v>
      </c>
      <c r="BJ122" s="680">
        <v>0</v>
      </c>
      <c r="BK122" s="680">
        <v>0</v>
      </c>
      <c r="BL122" s="680">
        <v>0</v>
      </c>
      <c r="BM122" s="680">
        <v>0</v>
      </c>
      <c r="BN122" s="680">
        <v>0</v>
      </c>
      <c r="BO122" s="680">
        <v>0</v>
      </c>
      <c r="BP122" s="680">
        <v>0</v>
      </c>
      <c r="BQ122" s="680">
        <v>0</v>
      </c>
      <c r="BR122" s="680">
        <v>0</v>
      </c>
      <c r="BS122" s="680">
        <v>0</v>
      </c>
      <c r="BT122" s="681">
        <v>0</v>
      </c>
      <c r="BU122" s="160"/>
    </row>
    <row r="123" spans="2:73">
      <c r="B123" s="675"/>
      <c r="C123" s="675"/>
      <c r="D123" s="675" t="s">
        <v>113</v>
      </c>
      <c r="E123" s="675" t="s">
        <v>1035</v>
      </c>
      <c r="F123" s="675"/>
      <c r="G123" s="675"/>
      <c r="H123" s="675">
        <v>2016</v>
      </c>
      <c r="I123" s="630" t="s">
        <v>569</v>
      </c>
      <c r="J123" s="630" t="s">
        <v>574</v>
      </c>
      <c r="K123" s="619"/>
      <c r="L123" s="679"/>
      <c r="M123" s="680"/>
      <c r="N123" s="680"/>
      <c r="O123" s="680"/>
      <c r="P123" s="680">
        <v>0</v>
      </c>
      <c r="Q123" s="680">
        <v>5</v>
      </c>
      <c r="R123" s="680">
        <v>5</v>
      </c>
      <c r="S123" s="680">
        <v>5</v>
      </c>
      <c r="T123" s="680">
        <v>5</v>
      </c>
      <c r="U123" s="680">
        <v>5</v>
      </c>
      <c r="V123" s="680">
        <v>5</v>
      </c>
      <c r="W123" s="680">
        <v>5</v>
      </c>
      <c r="X123" s="680">
        <v>5</v>
      </c>
      <c r="Y123" s="680">
        <v>5</v>
      </c>
      <c r="Z123" s="680">
        <v>5</v>
      </c>
      <c r="AA123" s="680">
        <v>6</v>
      </c>
      <c r="AB123" s="680">
        <v>6</v>
      </c>
      <c r="AC123" s="680">
        <v>6</v>
      </c>
      <c r="AD123" s="680">
        <v>5</v>
      </c>
      <c r="AE123" s="680">
        <v>5</v>
      </c>
      <c r="AF123" s="680">
        <v>5</v>
      </c>
      <c r="AG123" s="680">
        <v>2</v>
      </c>
      <c r="AH123" s="680">
        <v>0</v>
      </c>
      <c r="AI123" s="680">
        <v>0</v>
      </c>
      <c r="AJ123" s="680">
        <v>0</v>
      </c>
      <c r="AK123" s="680">
        <v>0</v>
      </c>
      <c r="AL123" s="680">
        <v>0</v>
      </c>
      <c r="AM123" s="680">
        <v>0</v>
      </c>
      <c r="AN123" s="680">
        <v>0</v>
      </c>
      <c r="AO123" s="681">
        <v>0</v>
      </c>
      <c r="AP123" s="619"/>
      <c r="AQ123" s="679"/>
      <c r="AR123" s="680"/>
      <c r="AS123" s="680"/>
      <c r="AT123" s="680"/>
      <c r="AU123" s="680">
        <v>0</v>
      </c>
      <c r="AV123" s="680">
        <v>86033</v>
      </c>
      <c r="AW123" s="680">
        <v>86033</v>
      </c>
      <c r="AX123" s="680">
        <v>86033</v>
      </c>
      <c r="AY123" s="680">
        <v>86033</v>
      </c>
      <c r="AZ123" s="680">
        <v>86033</v>
      </c>
      <c r="BA123" s="680">
        <v>86033</v>
      </c>
      <c r="BB123" s="680">
        <v>86033</v>
      </c>
      <c r="BC123" s="680">
        <v>86026</v>
      </c>
      <c r="BD123" s="680">
        <v>86026</v>
      </c>
      <c r="BE123" s="680">
        <v>86125</v>
      </c>
      <c r="BF123" s="680">
        <v>86182</v>
      </c>
      <c r="BG123" s="680">
        <v>86261</v>
      </c>
      <c r="BH123" s="680">
        <v>86261</v>
      </c>
      <c r="BI123" s="680">
        <v>86037</v>
      </c>
      <c r="BJ123" s="680">
        <v>74463</v>
      </c>
      <c r="BK123" s="680">
        <v>74463</v>
      </c>
      <c r="BL123" s="680">
        <v>30655</v>
      </c>
      <c r="BM123" s="680">
        <v>0</v>
      </c>
      <c r="BN123" s="680">
        <v>0</v>
      </c>
      <c r="BO123" s="680">
        <v>0</v>
      </c>
      <c r="BP123" s="680">
        <v>0</v>
      </c>
      <c r="BQ123" s="680">
        <v>0</v>
      </c>
      <c r="BR123" s="680">
        <v>0</v>
      </c>
      <c r="BS123" s="680">
        <v>0</v>
      </c>
      <c r="BT123" s="681">
        <v>0</v>
      </c>
    </row>
    <row r="124" spans="2:73" ht="15.75">
      <c r="B124" s="675"/>
      <c r="C124" s="675"/>
      <c r="D124" s="675" t="s">
        <v>1057</v>
      </c>
      <c r="E124" s="675" t="s">
        <v>1035</v>
      </c>
      <c r="F124" s="675"/>
      <c r="G124" s="675"/>
      <c r="H124" s="675">
        <v>2016</v>
      </c>
      <c r="I124" s="630" t="s">
        <v>569</v>
      </c>
      <c r="J124" s="630" t="s">
        <v>574</v>
      </c>
      <c r="K124" s="619"/>
      <c r="L124" s="679"/>
      <c r="M124" s="680"/>
      <c r="N124" s="680"/>
      <c r="O124" s="680"/>
      <c r="P124" s="680">
        <v>0</v>
      </c>
      <c r="Q124" s="680">
        <v>0</v>
      </c>
      <c r="R124" s="680">
        <v>0</v>
      </c>
      <c r="S124" s="680">
        <v>0</v>
      </c>
      <c r="T124" s="680">
        <v>0</v>
      </c>
      <c r="U124" s="680">
        <v>0</v>
      </c>
      <c r="V124" s="680">
        <v>0</v>
      </c>
      <c r="W124" s="680">
        <v>0</v>
      </c>
      <c r="X124" s="680">
        <v>0</v>
      </c>
      <c r="Y124" s="680">
        <v>0</v>
      </c>
      <c r="Z124" s="680">
        <v>0</v>
      </c>
      <c r="AA124" s="680">
        <v>0</v>
      </c>
      <c r="AB124" s="680">
        <v>0</v>
      </c>
      <c r="AC124" s="680">
        <v>0</v>
      </c>
      <c r="AD124" s="680">
        <v>0</v>
      </c>
      <c r="AE124" s="680">
        <v>0</v>
      </c>
      <c r="AF124" s="680">
        <v>0</v>
      </c>
      <c r="AG124" s="680">
        <v>0</v>
      </c>
      <c r="AH124" s="680">
        <v>0</v>
      </c>
      <c r="AI124" s="680">
        <v>0</v>
      </c>
      <c r="AJ124" s="680">
        <v>0</v>
      </c>
      <c r="AK124" s="680">
        <v>0</v>
      </c>
      <c r="AL124" s="680">
        <v>0</v>
      </c>
      <c r="AM124" s="680">
        <v>0</v>
      </c>
      <c r="AN124" s="680">
        <v>0</v>
      </c>
      <c r="AO124" s="681">
        <v>0</v>
      </c>
      <c r="AP124" s="619"/>
      <c r="AQ124" s="679"/>
      <c r="AR124" s="680"/>
      <c r="AS124" s="680"/>
      <c r="AT124" s="680"/>
      <c r="AU124" s="680">
        <v>0</v>
      </c>
      <c r="AV124" s="680">
        <v>957</v>
      </c>
      <c r="AW124" s="680">
        <v>957</v>
      </c>
      <c r="AX124" s="680">
        <v>957</v>
      </c>
      <c r="AY124" s="680">
        <v>957</v>
      </c>
      <c r="AZ124" s="680">
        <v>957</v>
      </c>
      <c r="BA124" s="680">
        <v>957</v>
      </c>
      <c r="BB124" s="680">
        <v>957</v>
      </c>
      <c r="BC124" s="680">
        <v>957</v>
      </c>
      <c r="BD124" s="680">
        <v>957</v>
      </c>
      <c r="BE124" s="680">
        <v>957</v>
      </c>
      <c r="BF124" s="680">
        <v>957</v>
      </c>
      <c r="BG124" s="680">
        <v>957</v>
      </c>
      <c r="BH124" s="680">
        <v>957</v>
      </c>
      <c r="BI124" s="680">
        <v>957</v>
      </c>
      <c r="BJ124" s="680">
        <v>957</v>
      </c>
      <c r="BK124" s="680">
        <v>957</v>
      </c>
      <c r="BL124" s="680">
        <v>957</v>
      </c>
      <c r="BM124" s="680">
        <v>957</v>
      </c>
      <c r="BN124" s="680">
        <v>957</v>
      </c>
      <c r="BO124" s="680">
        <v>0</v>
      </c>
      <c r="BP124" s="680">
        <v>0</v>
      </c>
      <c r="BQ124" s="680">
        <v>0</v>
      </c>
      <c r="BR124" s="680">
        <v>0</v>
      </c>
      <c r="BS124" s="680">
        <v>0</v>
      </c>
      <c r="BT124" s="681">
        <v>0</v>
      </c>
      <c r="BU124" s="160"/>
    </row>
    <row r="125" spans="2:73" ht="15.75">
      <c r="B125" s="675"/>
      <c r="C125" s="675"/>
      <c r="D125" s="675" t="s">
        <v>118</v>
      </c>
      <c r="E125" s="675" t="s">
        <v>1035</v>
      </c>
      <c r="F125" s="675"/>
      <c r="G125" s="675"/>
      <c r="H125" s="675">
        <v>2016</v>
      </c>
      <c r="I125" s="630" t="s">
        <v>569</v>
      </c>
      <c r="J125" s="630" t="s">
        <v>574</v>
      </c>
      <c r="K125" s="619"/>
      <c r="L125" s="679"/>
      <c r="M125" s="680"/>
      <c r="N125" s="680"/>
      <c r="O125" s="680"/>
      <c r="P125" s="680">
        <v>0</v>
      </c>
      <c r="Q125" s="680">
        <v>13</v>
      </c>
      <c r="R125" s="680">
        <v>15</v>
      </c>
      <c r="S125" s="680">
        <v>15</v>
      </c>
      <c r="T125" s="680">
        <v>15</v>
      </c>
      <c r="U125" s="680">
        <v>15</v>
      </c>
      <c r="V125" s="680">
        <v>15</v>
      </c>
      <c r="W125" s="680">
        <v>15</v>
      </c>
      <c r="X125" s="680">
        <v>15</v>
      </c>
      <c r="Y125" s="680">
        <v>15</v>
      </c>
      <c r="Z125" s="680">
        <v>15</v>
      </c>
      <c r="AA125" s="680">
        <v>15</v>
      </c>
      <c r="AB125" s="680">
        <v>9</v>
      </c>
      <c r="AC125" s="680">
        <v>0</v>
      </c>
      <c r="AD125" s="680">
        <v>0</v>
      </c>
      <c r="AE125" s="680">
        <v>0</v>
      </c>
      <c r="AF125" s="680">
        <v>0</v>
      </c>
      <c r="AG125" s="680">
        <v>0</v>
      </c>
      <c r="AH125" s="680">
        <v>0</v>
      </c>
      <c r="AI125" s="680">
        <v>0</v>
      </c>
      <c r="AJ125" s="680">
        <v>0</v>
      </c>
      <c r="AK125" s="680">
        <v>0</v>
      </c>
      <c r="AL125" s="680">
        <v>0</v>
      </c>
      <c r="AM125" s="680">
        <v>0</v>
      </c>
      <c r="AN125" s="680">
        <v>0</v>
      </c>
      <c r="AO125" s="681">
        <v>0</v>
      </c>
      <c r="AP125" s="619"/>
      <c r="AQ125" s="679"/>
      <c r="AR125" s="680"/>
      <c r="AS125" s="680"/>
      <c r="AT125" s="680"/>
      <c r="AU125" s="680">
        <v>0</v>
      </c>
      <c r="AV125" s="680">
        <v>464081</v>
      </c>
      <c r="AW125" s="680">
        <v>470931</v>
      </c>
      <c r="AX125" s="680">
        <v>471293</v>
      </c>
      <c r="AY125" s="680">
        <v>471293</v>
      </c>
      <c r="AZ125" s="680">
        <v>471293</v>
      </c>
      <c r="BA125" s="680">
        <v>471293</v>
      </c>
      <c r="BB125" s="680">
        <v>471293</v>
      </c>
      <c r="BC125" s="680">
        <v>471293</v>
      </c>
      <c r="BD125" s="680">
        <v>471293</v>
      </c>
      <c r="BE125" s="680">
        <v>471293</v>
      </c>
      <c r="BF125" s="680">
        <v>471293</v>
      </c>
      <c r="BG125" s="680">
        <v>327256</v>
      </c>
      <c r="BH125" s="680">
        <v>0</v>
      </c>
      <c r="BI125" s="680">
        <v>0</v>
      </c>
      <c r="BJ125" s="680">
        <v>0</v>
      </c>
      <c r="BK125" s="680">
        <v>0</v>
      </c>
      <c r="BL125" s="680">
        <v>0</v>
      </c>
      <c r="BM125" s="680">
        <v>0</v>
      </c>
      <c r="BN125" s="680">
        <v>0</v>
      </c>
      <c r="BO125" s="680">
        <v>0</v>
      </c>
      <c r="BP125" s="680">
        <v>0</v>
      </c>
      <c r="BQ125" s="680">
        <v>0</v>
      </c>
      <c r="BR125" s="680">
        <v>0</v>
      </c>
      <c r="BS125" s="680">
        <v>0</v>
      </c>
      <c r="BT125" s="681">
        <v>0</v>
      </c>
      <c r="BU125" s="160"/>
    </row>
    <row r="126" spans="2:73" ht="15.75">
      <c r="B126" s="675"/>
      <c r="C126" s="675"/>
      <c r="D126" s="675" t="s">
        <v>119</v>
      </c>
      <c r="E126" s="675" t="s">
        <v>1035</v>
      </c>
      <c r="F126" s="675"/>
      <c r="G126" s="675"/>
      <c r="H126" s="675">
        <v>2016</v>
      </c>
      <c r="I126" s="630" t="s">
        <v>569</v>
      </c>
      <c r="J126" s="630" t="s">
        <v>574</v>
      </c>
      <c r="K126" s="619"/>
      <c r="L126" s="679"/>
      <c r="M126" s="680"/>
      <c r="N126" s="680"/>
      <c r="O126" s="680"/>
      <c r="P126" s="680">
        <v>0</v>
      </c>
      <c r="Q126" s="680">
        <v>10</v>
      </c>
      <c r="R126" s="680">
        <v>10</v>
      </c>
      <c r="S126" s="680">
        <v>10</v>
      </c>
      <c r="T126" s="680">
        <v>10</v>
      </c>
      <c r="U126" s="680">
        <v>9</v>
      </c>
      <c r="V126" s="680">
        <v>8</v>
      </c>
      <c r="W126" s="680">
        <v>7</v>
      </c>
      <c r="X126" s="680">
        <v>4</v>
      </c>
      <c r="Y126" s="680">
        <v>4</v>
      </c>
      <c r="Z126" s="680">
        <v>3</v>
      </c>
      <c r="AA126" s="680">
        <v>2</v>
      </c>
      <c r="AB126" s="680">
        <v>1</v>
      </c>
      <c r="AC126" s="680">
        <v>0</v>
      </c>
      <c r="AD126" s="680">
        <v>0</v>
      </c>
      <c r="AE126" s="680">
        <v>0</v>
      </c>
      <c r="AF126" s="680">
        <v>0</v>
      </c>
      <c r="AG126" s="680">
        <v>0</v>
      </c>
      <c r="AH126" s="680">
        <v>0</v>
      </c>
      <c r="AI126" s="680">
        <v>0</v>
      </c>
      <c r="AJ126" s="680">
        <v>0</v>
      </c>
      <c r="AK126" s="680">
        <v>0</v>
      </c>
      <c r="AL126" s="680">
        <v>0</v>
      </c>
      <c r="AM126" s="680">
        <v>0</v>
      </c>
      <c r="AN126" s="680">
        <v>0</v>
      </c>
      <c r="AO126" s="681">
        <v>0</v>
      </c>
      <c r="AP126" s="619"/>
      <c r="AQ126" s="679"/>
      <c r="AR126" s="680"/>
      <c r="AS126" s="680"/>
      <c r="AT126" s="680"/>
      <c r="AU126" s="680">
        <v>0</v>
      </c>
      <c r="AV126" s="680">
        <v>50569</v>
      </c>
      <c r="AW126" s="680">
        <v>50569</v>
      </c>
      <c r="AX126" s="680">
        <v>50569</v>
      </c>
      <c r="AY126" s="680">
        <v>50056</v>
      </c>
      <c r="AZ126" s="680">
        <v>46845</v>
      </c>
      <c r="BA126" s="680">
        <v>38039</v>
      </c>
      <c r="BB126" s="680">
        <v>29089</v>
      </c>
      <c r="BC126" s="680">
        <v>17204</v>
      </c>
      <c r="BD126" s="680">
        <v>13224</v>
      </c>
      <c r="BE126" s="680">
        <v>9722</v>
      </c>
      <c r="BF126" s="680">
        <v>7468</v>
      </c>
      <c r="BG126" s="680">
        <v>3601</v>
      </c>
      <c r="BH126" s="680">
        <v>107</v>
      </c>
      <c r="BI126" s="680">
        <v>0</v>
      </c>
      <c r="BJ126" s="680">
        <v>0</v>
      </c>
      <c r="BK126" s="680">
        <v>0</v>
      </c>
      <c r="BL126" s="680">
        <v>0</v>
      </c>
      <c r="BM126" s="680">
        <v>0</v>
      </c>
      <c r="BN126" s="680">
        <v>0</v>
      </c>
      <c r="BO126" s="680">
        <v>0</v>
      </c>
      <c r="BP126" s="680">
        <v>0</v>
      </c>
      <c r="BQ126" s="680">
        <v>0</v>
      </c>
      <c r="BR126" s="680">
        <v>0</v>
      </c>
      <c r="BS126" s="680">
        <v>0</v>
      </c>
      <c r="BT126" s="681">
        <v>0</v>
      </c>
      <c r="BU126" s="160"/>
    </row>
    <row r="127" spans="2:73" ht="15.75">
      <c r="B127" s="675"/>
      <c r="C127" s="675"/>
      <c r="D127" s="675" t="s">
        <v>114</v>
      </c>
      <c r="E127" s="675" t="s">
        <v>1035</v>
      </c>
      <c r="F127" s="675" t="s">
        <v>29</v>
      </c>
      <c r="G127" s="675"/>
      <c r="H127" s="675">
        <v>2018</v>
      </c>
      <c r="I127" s="630" t="s">
        <v>570</v>
      </c>
      <c r="J127" s="630" t="s">
        <v>581</v>
      </c>
      <c r="K127" s="619"/>
      <c r="L127" s="679"/>
      <c r="M127" s="680"/>
      <c r="N127" s="680"/>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680"/>
      <c r="AM127" s="680"/>
      <c r="AN127" s="680"/>
      <c r="AO127" s="681"/>
      <c r="AP127" s="619"/>
      <c r="AQ127" s="679"/>
      <c r="AR127" s="680"/>
      <c r="AS127" s="680"/>
      <c r="AT127" s="680"/>
      <c r="AU127" s="680"/>
      <c r="AV127" s="680"/>
      <c r="AW127" s="680"/>
      <c r="AX127" s="680">
        <v>82351</v>
      </c>
      <c r="AY127" s="680">
        <v>82351</v>
      </c>
      <c r="AZ127" s="680">
        <v>82351</v>
      </c>
      <c r="BA127" s="680">
        <v>82351</v>
      </c>
      <c r="BB127" s="680">
        <v>82351</v>
      </c>
      <c r="BC127" s="680"/>
      <c r="BD127" s="680"/>
      <c r="BE127" s="680"/>
      <c r="BF127" s="680"/>
      <c r="BG127" s="680"/>
      <c r="BH127" s="680"/>
      <c r="BI127" s="680"/>
      <c r="BJ127" s="680"/>
      <c r="BK127" s="680"/>
      <c r="BL127" s="680"/>
      <c r="BM127" s="680"/>
      <c r="BN127" s="680"/>
      <c r="BO127" s="680"/>
      <c r="BP127" s="680"/>
      <c r="BQ127" s="680"/>
      <c r="BR127" s="680"/>
      <c r="BS127" s="680"/>
      <c r="BT127" s="681"/>
      <c r="BU127" s="160"/>
    </row>
    <row r="128" spans="2:73" ht="15.75">
      <c r="B128" s="675"/>
      <c r="C128" s="675"/>
      <c r="D128" s="675" t="s">
        <v>1058</v>
      </c>
      <c r="E128" s="675" t="s">
        <v>1035</v>
      </c>
      <c r="F128" s="675" t="s">
        <v>29</v>
      </c>
      <c r="G128" s="675"/>
      <c r="H128" s="675">
        <v>2018</v>
      </c>
      <c r="I128" s="630" t="s">
        <v>570</v>
      </c>
      <c r="J128" s="630" t="s">
        <v>581</v>
      </c>
      <c r="K128" s="619"/>
      <c r="L128" s="679"/>
      <c r="M128" s="680"/>
      <c r="N128" s="680"/>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1"/>
      <c r="AP128" s="619"/>
      <c r="AQ128" s="679"/>
      <c r="AR128" s="680"/>
      <c r="AS128" s="680"/>
      <c r="AT128" s="680"/>
      <c r="AU128" s="680"/>
      <c r="AV128" s="680"/>
      <c r="AW128" s="680"/>
      <c r="AX128" s="680">
        <v>344173</v>
      </c>
      <c r="AY128" s="680">
        <v>342758.5</v>
      </c>
      <c r="AZ128" s="680">
        <v>341344</v>
      </c>
      <c r="BA128" s="680">
        <v>339929.5</v>
      </c>
      <c r="BB128" s="680">
        <v>338515</v>
      </c>
      <c r="BC128" s="680"/>
      <c r="BD128" s="680"/>
      <c r="BE128" s="680"/>
      <c r="BF128" s="680"/>
      <c r="BG128" s="680"/>
      <c r="BH128" s="680"/>
      <c r="BI128" s="680"/>
      <c r="BJ128" s="680"/>
      <c r="BK128" s="680"/>
      <c r="BL128" s="680"/>
      <c r="BM128" s="680"/>
      <c r="BN128" s="680"/>
      <c r="BO128" s="680"/>
      <c r="BP128" s="680"/>
      <c r="BQ128" s="680"/>
      <c r="BR128" s="680"/>
      <c r="BS128" s="680"/>
      <c r="BT128" s="681"/>
      <c r="BU128" s="160"/>
    </row>
    <row r="129" spans="2:73" ht="15.75">
      <c r="B129" s="675"/>
      <c r="C129" s="675"/>
      <c r="D129" s="675" t="s">
        <v>118</v>
      </c>
      <c r="E129" s="675" t="s">
        <v>1035</v>
      </c>
      <c r="F129" s="675" t="s">
        <v>1060</v>
      </c>
      <c r="G129" s="675"/>
      <c r="H129" s="675">
        <v>2018</v>
      </c>
      <c r="I129" s="630" t="s">
        <v>570</v>
      </c>
      <c r="J129" s="630" t="s">
        <v>581</v>
      </c>
      <c r="K129" s="619"/>
      <c r="L129" s="679"/>
      <c r="M129" s="680"/>
      <c r="N129" s="680"/>
      <c r="O129" s="680"/>
      <c r="P129" s="680"/>
      <c r="Q129" s="680"/>
      <c r="R129" s="680"/>
      <c r="S129" s="680">
        <v>40.399946475519393</v>
      </c>
      <c r="T129" s="680">
        <v>40.665059631972539</v>
      </c>
      <c r="U129" s="680">
        <v>40.196038489413873</v>
      </c>
      <c r="V129" s="680">
        <v>40.196038489413873</v>
      </c>
      <c r="W129" s="680">
        <v>40.196038489413873</v>
      </c>
      <c r="X129" s="680"/>
      <c r="Y129" s="680"/>
      <c r="Z129" s="680"/>
      <c r="AA129" s="680"/>
      <c r="AB129" s="680"/>
      <c r="AC129" s="680"/>
      <c r="AD129" s="680"/>
      <c r="AE129" s="680"/>
      <c r="AF129" s="680"/>
      <c r="AG129" s="680"/>
      <c r="AH129" s="680"/>
      <c r="AI129" s="680"/>
      <c r="AJ129" s="680"/>
      <c r="AK129" s="680"/>
      <c r="AL129" s="680"/>
      <c r="AM129" s="680"/>
      <c r="AN129" s="680"/>
      <c r="AO129" s="681"/>
      <c r="AP129" s="619"/>
      <c r="AQ129" s="682"/>
      <c r="AR129" s="683"/>
      <c r="AS129" s="683"/>
      <c r="AT129" s="683"/>
      <c r="AU129" s="683"/>
      <c r="AV129" s="683"/>
      <c r="AW129" s="683"/>
      <c r="AX129" s="683">
        <v>372459</v>
      </c>
      <c r="AY129" s="683">
        <v>372459</v>
      </c>
      <c r="AZ129" s="683">
        <v>370617</v>
      </c>
      <c r="BA129" s="683">
        <v>370617</v>
      </c>
      <c r="BB129" s="683">
        <v>370617</v>
      </c>
      <c r="BC129" s="683"/>
      <c r="BD129" s="683"/>
      <c r="BE129" s="683"/>
      <c r="BF129" s="683"/>
      <c r="BG129" s="683"/>
      <c r="BH129" s="683"/>
      <c r="BI129" s="683"/>
      <c r="BJ129" s="683"/>
      <c r="BK129" s="683"/>
      <c r="BL129" s="683"/>
      <c r="BM129" s="683"/>
      <c r="BN129" s="683"/>
      <c r="BO129" s="683"/>
      <c r="BP129" s="683"/>
      <c r="BQ129" s="683"/>
      <c r="BR129" s="683"/>
      <c r="BS129" s="683"/>
      <c r="BT129" s="684"/>
      <c r="BU129" s="160"/>
    </row>
    <row r="130" spans="2:73" ht="15.75">
      <c r="B130" s="675"/>
      <c r="C130" s="675"/>
      <c r="D130" s="675" t="s">
        <v>119</v>
      </c>
      <c r="E130" s="675" t="s">
        <v>1035</v>
      </c>
      <c r="F130" s="675" t="s">
        <v>1060</v>
      </c>
      <c r="G130" s="675"/>
      <c r="H130" s="675">
        <v>2018</v>
      </c>
      <c r="I130" s="630" t="s">
        <v>570</v>
      </c>
      <c r="J130" s="630" t="s">
        <v>581</v>
      </c>
      <c r="K130" s="619"/>
      <c r="L130" s="679"/>
      <c r="M130" s="680"/>
      <c r="N130" s="680"/>
      <c r="O130" s="680"/>
      <c r="P130" s="680"/>
      <c r="Q130" s="680"/>
      <c r="R130" s="680"/>
      <c r="S130" s="680">
        <v>18.719006949233464</v>
      </c>
      <c r="T130" s="680">
        <v>16.49144512227468</v>
      </c>
      <c r="U130" s="680">
        <v>12.055747698312256</v>
      </c>
      <c r="V130" s="680">
        <v>12.201565209289095</v>
      </c>
      <c r="W130" s="680">
        <v>12.47932867132867</v>
      </c>
      <c r="X130" s="680"/>
      <c r="Y130" s="680"/>
      <c r="Z130" s="680"/>
      <c r="AA130" s="680"/>
      <c r="AB130" s="680"/>
      <c r="AC130" s="680"/>
      <c r="AD130" s="680"/>
      <c r="AE130" s="680"/>
      <c r="AF130" s="680"/>
      <c r="AG130" s="680"/>
      <c r="AH130" s="680"/>
      <c r="AI130" s="680"/>
      <c r="AJ130" s="680"/>
      <c r="AK130" s="680"/>
      <c r="AL130" s="680"/>
      <c r="AM130" s="680"/>
      <c r="AN130" s="680"/>
      <c r="AO130" s="681"/>
      <c r="AP130" s="619"/>
      <c r="AQ130" s="676"/>
      <c r="AR130" s="677"/>
      <c r="AS130" s="677"/>
      <c r="AT130" s="677"/>
      <c r="AU130" s="677"/>
      <c r="AV130" s="677"/>
      <c r="AW130" s="677"/>
      <c r="AX130" s="677">
        <v>99528</v>
      </c>
      <c r="AY130" s="677">
        <v>87684.167999999991</v>
      </c>
      <c r="AZ130" s="677">
        <v>63995</v>
      </c>
      <c r="BA130" s="677">
        <v>63797.447999999989</v>
      </c>
      <c r="BB130" s="677">
        <v>63797.447999999989</v>
      </c>
      <c r="BC130" s="677"/>
      <c r="BD130" s="677"/>
      <c r="BE130" s="677"/>
      <c r="BF130" s="677"/>
      <c r="BG130" s="677"/>
      <c r="BH130" s="677"/>
      <c r="BI130" s="677"/>
      <c r="BJ130" s="677"/>
      <c r="BK130" s="677"/>
      <c r="BL130" s="677"/>
      <c r="BM130" s="677"/>
      <c r="BN130" s="677"/>
      <c r="BO130" s="677"/>
      <c r="BP130" s="677"/>
      <c r="BQ130" s="677"/>
      <c r="BR130" s="677"/>
      <c r="BS130" s="677"/>
      <c r="BT130" s="678"/>
      <c r="BU130" s="160"/>
    </row>
    <row r="131" spans="2:73" ht="15.75">
      <c r="B131" s="675"/>
      <c r="C131" s="675"/>
      <c r="D131" s="675" t="s">
        <v>1061</v>
      </c>
      <c r="E131" s="675" t="s">
        <v>1035</v>
      </c>
      <c r="F131" s="675" t="s">
        <v>1060</v>
      </c>
      <c r="G131" s="675"/>
      <c r="H131" s="675">
        <v>2018</v>
      </c>
      <c r="I131" s="630" t="s">
        <v>570</v>
      </c>
      <c r="J131" s="630" t="s">
        <v>581</v>
      </c>
      <c r="K131" s="619"/>
      <c r="L131" s="679"/>
      <c r="M131" s="680"/>
      <c r="N131" s="680"/>
      <c r="O131" s="680"/>
      <c r="P131" s="680"/>
      <c r="Q131" s="680"/>
      <c r="R131" s="680"/>
      <c r="S131" s="680">
        <v>13.481128997495054</v>
      </c>
      <c r="T131" s="680">
        <v>13.481128997495054</v>
      </c>
      <c r="U131" s="680">
        <v>13.481128997495054</v>
      </c>
      <c r="V131" s="680">
        <v>13.481128997495054</v>
      </c>
      <c r="W131" s="680">
        <v>13.481128997495054</v>
      </c>
      <c r="X131" s="680"/>
      <c r="Y131" s="680"/>
      <c r="Z131" s="680"/>
      <c r="AA131" s="680"/>
      <c r="AB131" s="680"/>
      <c r="AC131" s="680"/>
      <c r="AD131" s="680"/>
      <c r="AE131" s="680"/>
      <c r="AF131" s="680"/>
      <c r="AG131" s="680"/>
      <c r="AH131" s="680"/>
      <c r="AI131" s="680"/>
      <c r="AJ131" s="680"/>
      <c r="AK131" s="680"/>
      <c r="AL131" s="680"/>
      <c r="AM131" s="680"/>
      <c r="AN131" s="680"/>
      <c r="AO131" s="681"/>
      <c r="AP131" s="619"/>
      <c r="AQ131" s="679"/>
      <c r="AR131" s="680"/>
      <c r="AS131" s="680"/>
      <c r="AT131" s="680"/>
      <c r="AU131" s="680"/>
      <c r="AV131" s="680"/>
      <c r="AW131" s="680"/>
      <c r="AX131" s="680">
        <v>95868</v>
      </c>
      <c r="AY131" s="680">
        <v>95868</v>
      </c>
      <c r="AZ131" s="680">
        <v>95868</v>
      </c>
      <c r="BA131" s="680">
        <v>95868</v>
      </c>
      <c r="BB131" s="680">
        <v>95868</v>
      </c>
      <c r="BC131" s="680"/>
      <c r="BD131" s="680"/>
      <c r="BE131" s="680"/>
      <c r="BF131" s="680"/>
      <c r="BG131" s="680"/>
      <c r="BH131" s="680"/>
      <c r="BI131" s="680"/>
      <c r="BJ131" s="680"/>
      <c r="BK131" s="680"/>
      <c r="BL131" s="680"/>
      <c r="BM131" s="680"/>
      <c r="BN131" s="680"/>
      <c r="BO131" s="680"/>
      <c r="BP131" s="680"/>
      <c r="BQ131" s="680"/>
      <c r="BR131" s="680"/>
      <c r="BS131" s="680"/>
      <c r="BT131" s="681"/>
      <c r="BU131" s="160"/>
    </row>
    <row r="132" spans="2:73" ht="15.75">
      <c r="B132" s="675"/>
      <c r="C132" s="675"/>
      <c r="D132" s="675" t="s">
        <v>114</v>
      </c>
      <c r="E132" s="675" t="s">
        <v>1035</v>
      </c>
      <c r="F132" s="675" t="s">
        <v>29</v>
      </c>
      <c r="G132" s="675"/>
      <c r="H132" s="675">
        <v>2019</v>
      </c>
      <c r="I132" s="630" t="s">
        <v>571</v>
      </c>
      <c r="J132" s="630" t="s">
        <v>581</v>
      </c>
      <c r="K132" s="619"/>
      <c r="L132" s="679"/>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1"/>
      <c r="AP132" s="619"/>
      <c r="AQ132" s="679"/>
      <c r="AR132" s="680"/>
      <c r="AS132" s="680"/>
      <c r="AT132" s="680"/>
      <c r="AU132" s="680"/>
      <c r="AV132" s="680"/>
      <c r="AW132" s="680"/>
      <c r="AX132" s="680"/>
      <c r="AY132" s="680">
        <v>2520</v>
      </c>
      <c r="AZ132" s="680">
        <v>2520</v>
      </c>
      <c r="BA132" s="680">
        <v>2520</v>
      </c>
      <c r="BB132" s="680">
        <v>2520</v>
      </c>
      <c r="BC132" s="680"/>
      <c r="BD132" s="680"/>
      <c r="BE132" s="680"/>
      <c r="BF132" s="680"/>
      <c r="BG132" s="680"/>
      <c r="BH132" s="680"/>
      <c r="BI132" s="680"/>
      <c r="BJ132" s="680"/>
      <c r="BK132" s="680"/>
      <c r="BL132" s="680"/>
      <c r="BM132" s="680"/>
      <c r="BN132" s="680"/>
      <c r="BO132" s="680"/>
      <c r="BP132" s="680"/>
      <c r="BQ132" s="680"/>
      <c r="BR132" s="680"/>
      <c r="BS132" s="680"/>
      <c r="BT132" s="681"/>
      <c r="BU132" s="160"/>
    </row>
    <row r="133" spans="2:73" ht="15.75">
      <c r="B133" s="675"/>
      <c r="C133" s="675"/>
      <c r="D133" s="675" t="s">
        <v>118</v>
      </c>
      <c r="E133" s="675" t="s">
        <v>1035</v>
      </c>
      <c r="F133" s="675" t="s">
        <v>1060</v>
      </c>
      <c r="G133" s="675"/>
      <c r="H133" s="675">
        <v>2019</v>
      </c>
      <c r="I133" s="630" t="s">
        <v>571</v>
      </c>
      <c r="J133" s="630" t="s">
        <v>581</v>
      </c>
      <c r="K133" s="619"/>
      <c r="L133" s="679"/>
      <c r="M133" s="680"/>
      <c r="N133" s="680"/>
      <c r="O133" s="680"/>
      <c r="P133" s="680"/>
      <c r="Q133" s="680"/>
      <c r="R133" s="680"/>
      <c r="S133" s="680"/>
      <c r="T133" s="680">
        <v>5.0674160093951688</v>
      </c>
      <c r="U133" s="680">
        <v>5.1006694854641541</v>
      </c>
      <c r="V133" s="680">
        <v>5.0415634833741976</v>
      </c>
      <c r="W133" s="680">
        <v>5.0415634833741976</v>
      </c>
      <c r="X133" s="680"/>
      <c r="Y133" s="680"/>
      <c r="Z133" s="680"/>
      <c r="AA133" s="680"/>
      <c r="AB133" s="680"/>
      <c r="AC133" s="680"/>
      <c r="AD133" s="680"/>
      <c r="AE133" s="680"/>
      <c r="AF133" s="680"/>
      <c r="AG133" s="680"/>
      <c r="AH133" s="680"/>
      <c r="AI133" s="680"/>
      <c r="AJ133" s="680"/>
      <c r="AK133" s="680"/>
      <c r="AL133" s="680"/>
      <c r="AM133" s="680"/>
      <c r="AN133" s="680"/>
      <c r="AO133" s="681"/>
      <c r="AP133" s="619"/>
      <c r="AQ133" s="679"/>
      <c r="AR133" s="680"/>
      <c r="AS133" s="680"/>
      <c r="AT133" s="680"/>
      <c r="AU133" s="680"/>
      <c r="AV133" s="680"/>
      <c r="AW133" s="680"/>
      <c r="AX133" s="680"/>
      <c r="AY133" s="680">
        <v>46718</v>
      </c>
      <c r="AZ133" s="680">
        <v>46718</v>
      </c>
      <c r="BA133" s="680">
        <v>46484.409999999996</v>
      </c>
      <c r="BB133" s="680">
        <v>46484.409999999996</v>
      </c>
      <c r="BC133" s="680"/>
      <c r="BD133" s="680"/>
      <c r="BE133" s="680"/>
      <c r="BF133" s="680"/>
      <c r="BG133" s="680"/>
      <c r="BH133" s="680"/>
      <c r="BI133" s="680"/>
      <c r="BJ133" s="680"/>
      <c r="BK133" s="680"/>
      <c r="BL133" s="680"/>
      <c r="BM133" s="680"/>
      <c r="BN133" s="680"/>
      <c r="BO133" s="680"/>
      <c r="BP133" s="680"/>
      <c r="BQ133" s="680"/>
      <c r="BR133" s="680"/>
      <c r="BS133" s="680"/>
      <c r="BT133" s="681"/>
      <c r="BU133" s="160"/>
    </row>
    <row r="134" spans="2:73">
      <c r="B134" s="675"/>
      <c r="C134" s="675"/>
      <c r="D134" s="675" t="s">
        <v>119</v>
      </c>
      <c r="E134" s="675" t="s">
        <v>1035</v>
      </c>
      <c r="F134" s="675" t="s">
        <v>1060</v>
      </c>
      <c r="G134" s="675"/>
      <c r="H134" s="675">
        <v>2019</v>
      </c>
      <c r="I134" s="630" t="s">
        <v>571</v>
      </c>
      <c r="J134" s="630" t="s">
        <v>581</v>
      </c>
      <c r="K134" s="619"/>
      <c r="L134" s="679"/>
      <c r="M134" s="680"/>
      <c r="N134" s="680"/>
      <c r="O134" s="680"/>
      <c r="P134" s="680"/>
      <c r="Q134" s="680"/>
      <c r="R134" s="680"/>
      <c r="S134" s="680"/>
      <c r="T134" s="680">
        <v>16.536176040817704</v>
      </c>
      <c r="U134" s="680">
        <v>14.560230708763942</v>
      </c>
      <c r="V134" s="680">
        <v>10.650172416458155</v>
      </c>
      <c r="W134" s="680">
        <v>10.778735796269551</v>
      </c>
      <c r="X134" s="680"/>
      <c r="Y134" s="680"/>
      <c r="Z134" s="680"/>
      <c r="AA134" s="680"/>
      <c r="AB134" s="680"/>
      <c r="AC134" s="680"/>
      <c r="AD134" s="680"/>
      <c r="AE134" s="680"/>
      <c r="AF134" s="680"/>
      <c r="AG134" s="680"/>
      <c r="AH134" s="680"/>
      <c r="AI134" s="680"/>
      <c r="AJ134" s="680"/>
      <c r="AK134" s="680"/>
      <c r="AL134" s="680"/>
      <c r="AM134" s="680"/>
      <c r="AN134" s="680"/>
      <c r="AO134" s="681"/>
      <c r="AP134" s="619"/>
      <c r="AQ134" s="679"/>
      <c r="AR134" s="680"/>
      <c r="AS134" s="680"/>
      <c r="AT134" s="680"/>
      <c r="AU134" s="680"/>
      <c r="AV134" s="680"/>
      <c r="AW134" s="680"/>
      <c r="AX134" s="680"/>
      <c r="AY134" s="680">
        <v>87922</v>
      </c>
      <c r="AZ134" s="680">
        <v>77416</v>
      </c>
      <c r="BA134" s="680">
        <v>56533.846000000005</v>
      </c>
      <c r="BB134" s="680">
        <v>56358.001999999993</v>
      </c>
      <c r="BC134" s="680"/>
      <c r="BD134" s="680"/>
      <c r="BE134" s="680"/>
      <c r="BF134" s="680"/>
      <c r="BG134" s="680"/>
      <c r="BH134" s="680"/>
      <c r="BI134" s="680"/>
      <c r="BJ134" s="680"/>
      <c r="BK134" s="680"/>
      <c r="BL134" s="680"/>
      <c r="BM134" s="680"/>
      <c r="BN134" s="680"/>
      <c r="BO134" s="680"/>
      <c r="BP134" s="680"/>
      <c r="BQ134" s="680"/>
      <c r="BR134" s="680"/>
      <c r="BS134" s="680"/>
      <c r="BT134" s="681"/>
    </row>
    <row r="135" spans="2:73">
      <c r="B135" s="675"/>
      <c r="C135" s="675"/>
      <c r="D135" s="675" t="s">
        <v>1061</v>
      </c>
      <c r="E135" s="675" t="s">
        <v>1035</v>
      </c>
      <c r="F135" s="675" t="s">
        <v>1060</v>
      </c>
      <c r="G135" s="675"/>
      <c r="H135" s="675">
        <v>2019</v>
      </c>
      <c r="I135" s="630" t="s">
        <v>571</v>
      </c>
      <c r="J135" s="630" t="s">
        <v>581</v>
      </c>
      <c r="K135" s="619"/>
      <c r="L135" s="679"/>
      <c r="M135" s="680"/>
      <c r="N135" s="680"/>
      <c r="O135" s="680"/>
      <c r="P135" s="680"/>
      <c r="Q135" s="680"/>
      <c r="R135" s="680"/>
      <c r="S135" s="680"/>
      <c r="T135" s="680">
        <v>4.1140308544114337</v>
      </c>
      <c r="U135" s="680">
        <v>4.1140308544114337</v>
      </c>
      <c r="V135" s="680">
        <v>4.1140308544114337</v>
      </c>
      <c r="W135" s="680">
        <v>4.1140308544114337</v>
      </c>
      <c r="X135" s="680"/>
      <c r="Y135" s="680"/>
      <c r="Z135" s="680"/>
      <c r="AA135" s="680"/>
      <c r="AB135" s="680"/>
      <c r="AC135" s="680"/>
      <c r="AD135" s="680"/>
      <c r="AE135" s="680"/>
      <c r="AF135" s="680"/>
      <c r="AG135" s="680"/>
      <c r="AH135" s="680"/>
      <c r="AI135" s="680"/>
      <c r="AJ135" s="680"/>
      <c r="AK135" s="680"/>
      <c r="AL135" s="680"/>
      <c r="AM135" s="680"/>
      <c r="AN135" s="680"/>
      <c r="AO135" s="681"/>
      <c r="AP135" s="619"/>
      <c r="AQ135" s="679"/>
      <c r="AR135" s="680"/>
      <c r="AS135" s="680"/>
      <c r="AT135" s="680"/>
      <c r="AU135" s="680"/>
      <c r="AV135" s="680"/>
      <c r="AW135" s="680"/>
      <c r="AX135" s="680"/>
      <c r="AY135" s="680">
        <v>29256</v>
      </c>
      <c r="AZ135" s="680">
        <v>29256</v>
      </c>
      <c r="BA135" s="680">
        <v>29256</v>
      </c>
      <c r="BB135" s="680">
        <v>29256</v>
      </c>
      <c r="BC135" s="680"/>
      <c r="BD135" s="680"/>
      <c r="BE135" s="680"/>
      <c r="BF135" s="680"/>
      <c r="BG135" s="680"/>
      <c r="BH135" s="680"/>
      <c r="BI135" s="680"/>
      <c r="BJ135" s="680"/>
      <c r="BK135" s="680"/>
      <c r="BL135" s="680"/>
      <c r="BM135" s="680"/>
      <c r="BN135" s="680"/>
      <c r="BO135" s="680"/>
      <c r="BP135" s="680"/>
      <c r="BQ135" s="680"/>
      <c r="BR135" s="680"/>
      <c r="BS135" s="680"/>
      <c r="BT135" s="681"/>
    </row>
    <row r="136" spans="2:73">
      <c r="B136" s="675"/>
      <c r="C136" s="675"/>
      <c r="D136" s="675" t="s">
        <v>113</v>
      </c>
      <c r="E136" s="675" t="s">
        <v>1035</v>
      </c>
      <c r="F136" s="675" t="s">
        <v>29</v>
      </c>
      <c r="G136" s="675"/>
      <c r="H136" s="675">
        <v>2017</v>
      </c>
      <c r="I136" s="630" t="s">
        <v>571</v>
      </c>
      <c r="J136" s="630" t="s">
        <v>574</v>
      </c>
      <c r="K136" s="619"/>
      <c r="L136" s="679"/>
      <c r="M136" s="680"/>
      <c r="N136" s="680"/>
      <c r="O136" s="680"/>
      <c r="P136" s="680"/>
      <c r="Q136" s="680"/>
      <c r="R136" s="680"/>
      <c r="S136" s="680"/>
      <c r="T136" s="680"/>
      <c r="U136" s="680"/>
      <c r="V136" s="680"/>
      <c r="W136" s="680"/>
      <c r="X136" s="680"/>
      <c r="Y136" s="680"/>
      <c r="Z136" s="680"/>
      <c r="AA136" s="680"/>
      <c r="AB136" s="680"/>
      <c r="AC136" s="680"/>
      <c r="AD136" s="680"/>
      <c r="AE136" s="680"/>
      <c r="AF136" s="680"/>
      <c r="AG136" s="680"/>
      <c r="AH136" s="680"/>
      <c r="AI136" s="680"/>
      <c r="AJ136" s="680"/>
      <c r="AK136" s="680"/>
      <c r="AL136" s="680"/>
      <c r="AM136" s="680"/>
      <c r="AN136" s="680"/>
      <c r="AO136" s="681"/>
      <c r="AP136" s="619"/>
      <c r="AQ136" s="679"/>
      <c r="AR136" s="680"/>
      <c r="AS136" s="680"/>
      <c r="AT136" s="680"/>
      <c r="AU136" s="680"/>
      <c r="AV136" s="680"/>
      <c r="AW136" s="680">
        <v>1196</v>
      </c>
      <c r="AX136" s="680">
        <v>1186.432</v>
      </c>
      <c r="AY136" s="680">
        <v>1186.432</v>
      </c>
      <c r="AZ136" s="680">
        <v>1186</v>
      </c>
      <c r="BA136" s="680">
        <v>1186.432</v>
      </c>
      <c r="BB136" s="680">
        <v>1186.432</v>
      </c>
      <c r="BC136" s="680"/>
      <c r="BD136" s="680"/>
      <c r="BE136" s="680"/>
      <c r="BF136" s="680"/>
      <c r="BG136" s="680"/>
      <c r="BH136" s="680"/>
      <c r="BI136" s="680"/>
      <c r="BJ136" s="680"/>
      <c r="BK136" s="680"/>
      <c r="BL136" s="680"/>
      <c r="BM136" s="680"/>
      <c r="BN136" s="680"/>
      <c r="BO136" s="680"/>
      <c r="BP136" s="680"/>
      <c r="BQ136" s="680"/>
      <c r="BR136" s="680"/>
      <c r="BS136" s="680"/>
      <c r="BT136" s="681"/>
    </row>
    <row r="137" spans="2:73" ht="15.75">
      <c r="B137" s="675"/>
      <c r="C137" s="675"/>
      <c r="D137" s="675" t="s">
        <v>114</v>
      </c>
      <c r="E137" s="675" t="s">
        <v>1035</v>
      </c>
      <c r="F137" s="675" t="s">
        <v>29</v>
      </c>
      <c r="G137" s="675"/>
      <c r="H137" s="675">
        <v>2017</v>
      </c>
      <c r="I137" s="630" t="s">
        <v>571</v>
      </c>
      <c r="J137" s="630" t="s">
        <v>574</v>
      </c>
      <c r="K137" s="619"/>
      <c r="L137" s="679"/>
      <c r="M137" s="680"/>
      <c r="N137" s="680"/>
      <c r="O137" s="680"/>
      <c r="P137" s="680"/>
      <c r="Q137" s="680"/>
      <c r="R137" s="680"/>
      <c r="S137" s="680"/>
      <c r="T137" s="680"/>
      <c r="U137" s="680"/>
      <c r="V137" s="680"/>
      <c r="W137" s="680"/>
      <c r="X137" s="680"/>
      <c r="Y137" s="680"/>
      <c r="Z137" s="680"/>
      <c r="AA137" s="680"/>
      <c r="AB137" s="680"/>
      <c r="AC137" s="680"/>
      <c r="AD137" s="680"/>
      <c r="AE137" s="680"/>
      <c r="AF137" s="680"/>
      <c r="AG137" s="680"/>
      <c r="AH137" s="680"/>
      <c r="AI137" s="680"/>
      <c r="AJ137" s="680"/>
      <c r="AK137" s="680"/>
      <c r="AL137" s="680"/>
      <c r="AM137" s="680"/>
      <c r="AN137" s="680"/>
      <c r="AO137" s="681"/>
      <c r="AP137" s="619"/>
      <c r="AQ137" s="679"/>
      <c r="AR137" s="680"/>
      <c r="AS137" s="680"/>
      <c r="AT137" s="680"/>
      <c r="AU137" s="680"/>
      <c r="AV137" s="680"/>
      <c r="AW137" s="680">
        <v>22900</v>
      </c>
      <c r="AX137" s="680">
        <v>22900</v>
      </c>
      <c r="AY137" s="680">
        <v>22900</v>
      </c>
      <c r="AZ137" s="680">
        <v>22900</v>
      </c>
      <c r="BA137" s="680">
        <v>22900</v>
      </c>
      <c r="BB137" s="680">
        <v>22900</v>
      </c>
      <c r="BC137" s="680"/>
      <c r="BD137" s="680"/>
      <c r="BE137" s="680"/>
      <c r="BF137" s="680"/>
      <c r="BG137" s="680"/>
      <c r="BH137" s="680"/>
      <c r="BI137" s="680"/>
      <c r="BJ137" s="680"/>
      <c r="BK137" s="680"/>
      <c r="BL137" s="680"/>
      <c r="BM137" s="680"/>
      <c r="BN137" s="680"/>
      <c r="BO137" s="680"/>
      <c r="BP137" s="680"/>
      <c r="BQ137" s="680"/>
      <c r="BR137" s="680"/>
      <c r="BS137" s="680"/>
      <c r="BT137" s="681"/>
      <c r="BU137" s="160"/>
    </row>
    <row r="138" spans="2:73" ht="15.75">
      <c r="B138" s="675"/>
      <c r="C138" s="675"/>
      <c r="D138" s="675" t="s">
        <v>118</v>
      </c>
      <c r="E138" s="675" t="s">
        <v>1035</v>
      </c>
      <c r="F138" s="675" t="s">
        <v>1060</v>
      </c>
      <c r="G138" s="675"/>
      <c r="H138" s="675">
        <v>2017</v>
      </c>
      <c r="I138" s="630" t="s">
        <v>571</v>
      </c>
      <c r="J138" s="630" t="s">
        <v>574</v>
      </c>
      <c r="K138" s="619"/>
      <c r="L138" s="679"/>
      <c r="M138" s="680"/>
      <c r="N138" s="680"/>
      <c r="O138" s="680"/>
      <c r="P138" s="680"/>
      <c r="Q138" s="680"/>
      <c r="R138" s="680">
        <v>5.3634256478565625</v>
      </c>
      <c r="S138" s="680">
        <v>5.398621602974143</v>
      </c>
      <c r="T138" s="680">
        <v>5.3363053657984958</v>
      </c>
      <c r="U138" s="680">
        <v>5.3363053657984958</v>
      </c>
      <c r="V138" s="680">
        <v>5.336062964219443</v>
      </c>
      <c r="W138" s="680">
        <v>5.0932979630396469</v>
      </c>
      <c r="X138" s="680"/>
      <c r="Y138" s="680"/>
      <c r="Z138" s="680"/>
      <c r="AA138" s="680"/>
      <c r="AB138" s="680"/>
      <c r="AC138" s="680"/>
      <c r="AD138" s="680"/>
      <c r="AE138" s="680"/>
      <c r="AF138" s="680"/>
      <c r="AG138" s="680"/>
      <c r="AH138" s="680"/>
      <c r="AI138" s="680"/>
      <c r="AJ138" s="680"/>
      <c r="AK138" s="680"/>
      <c r="AL138" s="680"/>
      <c r="AM138" s="680"/>
      <c r="AN138" s="680"/>
      <c r="AO138" s="681"/>
      <c r="AP138" s="619"/>
      <c r="AQ138" s="679"/>
      <c r="AR138" s="680"/>
      <c r="AS138" s="680"/>
      <c r="AT138" s="680"/>
      <c r="AU138" s="680"/>
      <c r="AV138" s="680"/>
      <c r="AW138" s="680">
        <v>49447</v>
      </c>
      <c r="AX138" s="680">
        <v>49447</v>
      </c>
      <c r="AY138" s="680">
        <v>49202</v>
      </c>
      <c r="AZ138" s="680">
        <v>49202</v>
      </c>
      <c r="BA138" s="680">
        <v>49199.764999999999</v>
      </c>
      <c r="BB138" s="680">
        <v>49199.764999999999</v>
      </c>
      <c r="BC138" s="680"/>
      <c r="BD138" s="680"/>
      <c r="BE138" s="680"/>
      <c r="BF138" s="680"/>
      <c r="BG138" s="680"/>
      <c r="BH138" s="680"/>
      <c r="BI138" s="680"/>
      <c r="BJ138" s="680"/>
      <c r="BK138" s="680"/>
      <c r="BL138" s="680"/>
      <c r="BM138" s="680"/>
      <c r="BN138" s="680"/>
      <c r="BO138" s="680"/>
      <c r="BP138" s="680"/>
      <c r="BQ138" s="680"/>
      <c r="BR138" s="680"/>
      <c r="BS138" s="680"/>
      <c r="BT138" s="681"/>
      <c r="BU138" s="160"/>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32:AO138 AQ130:BT138">
    <cfRule type="cellIs" dxfId="9" priority="9" operator="equal">
      <formula>0</formula>
    </cfRule>
  </conditionalFormatting>
  <conditionalFormatting sqref="L74:AO86 AQ72:BT88">
    <cfRule type="cellIs" dxfId="8" priority="11" operator="equal">
      <formula>0</formula>
    </cfRule>
  </conditionalFormatting>
  <conditionalFormatting sqref="L91:AO127 AQ89:BT129">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28:AO131">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70" zoomScaleNormal="70" workbookViewId="0">
      <selection activeCell="U36" sqref="U36"/>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77"/>
      <c r="B13" s="577" t="s">
        <v>171</v>
      </c>
      <c r="D13" s="124" t="s">
        <v>175</v>
      </c>
      <c r="E13" s="729"/>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75">
      <c r="B15" s="577" t="s">
        <v>502</v>
      </c>
    </row>
    <row r="16" spans="1:17" ht="15.75">
      <c r="B16" s="577"/>
    </row>
    <row r="17" spans="2:21" s="654" customFormat="1" ht="20.45" customHeight="1">
      <c r="B17" s="652" t="s">
        <v>641</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943" t="s">
        <v>692</v>
      </c>
      <c r="C18" s="943"/>
      <c r="D18" s="943"/>
      <c r="E18" s="943"/>
      <c r="F18" s="943"/>
      <c r="G18" s="943"/>
      <c r="H18" s="943"/>
      <c r="I18" s="943"/>
      <c r="J18" s="943"/>
      <c r="K18" s="943"/>
      <c r="L18" s="943"/>
      <c r="M18" s="943"/>
      <c r="N18" s="943"/>
      <c r="O18" s="943"/>
      <c r="P18" s="943"/>
      <c r="Q18" s="943"/>
      <c r="R18" s="943"/>
      <c r="S18" s="943"/>
      <c r="T18" s="943"/>
      <c r="U18" s="943"/>
    </row>
    <row r="21" spans="2:21" ht="21">
      <c r="B21" s="727" t="s">
        <v>676</v>
      </c>
    </row>
    <row r="23" spans="2:21" ht="21">
      <c r="B23" s="727" t="s">
        <v>677</v>
      </c>
      <c r="C23" s="728"/>
      <c r="E23" s="728"/>
      <c r="F23" s="728"/>
      <c r="H23" s="727" t="s">
        <v>678</v>
      </c>
    </row>
    <row r="24" spans="2:21" ht="18.75" customHeight="1">
      <c r="B24" s="942" t="s">
        <v>656</v>
      </c>
      <c r="C24" s="942"/>
      <c r="D24" s="942"/>
      <c r="E24" s="942"/>
      <c r="F24" s="942"/>
      <c r="H24" s="12" t="s">
        <v>664</v>
      </c>
      <c r="M24" s="12" t="s">
        <v>665</v>
      </c>
    </row>
    <row r="25" spans="2:21" ht="45">
      <c r="B25" s="724" t="s">
        <v>62</v>
      </c>
      <c r="C25" s="724" t="s">
        <v>657</v>
      </c>
      <c r="D25" s="724" t="s">
        <v>658</v>
      </c>
      <c r="E25" s="724" t="s">
        <v>660</v>
      </c>
      <c r="F25" s="724" t="s">
        <v>659</v>
      </c>
      <c r="H25" s="724" t="s">
        <v>661</v>
      </c>
      <c r="I25" s="724" t="s">
        <v>662</v>
      </c>
      <c r="J25" s="724" t="s">
        <v>663</v>
      </c>
      <c r="K25" s="724" t="s">
        <v>657</v>
      </c>
      <c r="M25" s="724" t="s">
        <v>661</v>
      </c>
      <c r="N25" s="724" t="s">
        <v>662</v>
      </c>
      <c r="O25" s="724" t="s">
        <v>663</v>
      </c>
      <c r="P25" s="724" t="s">
        <v>657</v>
      </c>
    </row>
    <row r="26" spans="2:21" ht="18">
      <c r="B26" s="731"/>
      <c r="C26" s="731" t="s">
        <v>666</v>
      </c>
      <c r="D26" s="731" t="s">
        <v>667</v>
      </c>
      <c r="E26" s="731" t="s">
        <v>668</v>
      </c>
      <c r="F26" s="731" t="s">
        <v>669</v>
      </c>
      <c r="H26" s="731"/>
      <c r="I26" s="731" t="s">
        <v>670</v>
      </c>
      <c r="J26" s="731" t="s">
        <v>671</v>
      </c>
      <c r="K26" s="731" t="s">
        <v>672</v>
      </c>
      <c r="M26" s="731"/>
      <c r="N26" s="731" t="s">
        <v>673</v>
      </c>
      <c r="O26" s="731" t="s">
        <v>674</v>
      </c>
      <c r="P26" s="731" t="s">
        <v>675</v>
      </c>
    </row>
    <row r="27" spans="2:21" ht="15.75" customHeight="1">
      <c r="B27" s="726" t="s">
        <v>680</v>
      </c>
      <c r="C27" s="734">
        <f>K49</f>
        <v>0</v>
      </c>
      <c r="D27" s="732"/>
      <c r="E27" s="725"/>
      <c r="F27" s="725"/>
      <c r="H27" s="725"/>
      <c r="I27" s="725"/>
      <c r="J27" s="725"/>
      <c r="K27" s="725">
        <f>I27*J27</f>
        <v>0</v>
      </c>
      <c r="M27" s="725"/>
      <c r="N27" s="725"/>
      <c r="O27" s="725"/>
      <c r="P27" s="725">
        <f>N27*O27</f>
        <v>0</v>
      </c>
    </row>
    <row r="28" spans="2:21" ht="15.75" customHeight="1">
      <c r="B28" s="726" t="s">
        <v>681</v>
      </c>
      <c r="C28" s="735">
        <f>P49</f>
        <v>0</v>
      </c>
      <c r="D28" s="736">
        <f>C28-C27</f>
        <v>0</v>
      </c>
      <c r="E28" s="725"/>
      <c r="F28" s="733">
        <f>D28*E28</f>
        <v>0</v>
      </c>
      <c r="H28" s="725"/>
      <c r="I28" s="725"/>
      <c r="J28" s="725"/>
      <c r="K28" s="725"/>
      <c r="M28" s="725"/>
      <c r="N28" s="725"/>
      <c r="O28" s="725"/>
      <c r="P28" s="725"/>
    </row>
    <row r="29" spans="2:21" ht="15.75" customHeight="1">
      <c r="B29" s="726" t="s">
        <v>682</v>
      </c>
      <c r="C29" s="725"/>
      <c r="D29" s="725"/>
      <c r="E29" s="725"/>
      <c r="F29" s="725"/>
      <c r="H29" s="725"/>
      <c r="I29" s="725"/>
      <c r="J29" s="725"/>
      <c r="K29" s="725"/>
      <c r="M29" s="725"/>
      <c r="N29" s="725"/>
      <c r="O29" s="725"/>
      <c r="P29" s="725"/>
    </row>
    <row r="30" spans="2:21" ht="15.75" customHeight="1">
      <c r="B30" s="726" t="s">
        <v>683</v>
      </c>
      <c r="C30" s="725"/>
      <c r="D30" s="725"/>
      <c r="E30" s="725"/>
      <c r="F30" s="725"/>
      <c r="H30" s="725"/>
      <c r="I30" s="725"/>
      <c r="J30" s="725"/>
      <c r="K30" s="725"/>
      <c r="M30" s="725"/>
      <c r="N30" s="725"/>
      <c r="O30" s="725"/>
      <c r="P30" s="725"/>
    </row>
    <row r="31" spans="2:21" ht="15.75" customHeight="1">
      <c r="B31" s="726" t="s">
        <v>684</v>
      </c>
      <c r="C31" s="725"/>
      <c r="D31" s="725"/>
      <c r="E31" s="725"/>
      <c r="F31" s="725"/>
      <c r="H31" s="725"/>
      <c r="I31" s="725"/>
      <c r="J31" s="725"/>
      <c r="K31" s="725"/>
      <c r="M31" s="725"/>
      <c r="N31" s="725"/>
      <c r="O31" s="725"/>
      <c r="P31" s="725"/>
    </row>
    <row r="32" spans="2:21" ht="15.75" customHeight="1">
      <c r="B32" s="726" t="s">
        <v>685</v>
      </c>
      <c r="C32" s="725"/>
      <c r="D32" s="725"/>
      <c r="E32" s="725"/>
      <c r="F32" s="725"/>
      <c r="H32" s="725"/>
      <c r="I32" s="725"/>
      <c r="J32" s="725"/>
      <c r="K32" s="725"/>
      <c r="M32" s="725"/>
      <c r="N32" s="725"/>
      <c r="O32" s="725"/>
      <c r="P32" s="725"/>
    </row>
    <row r="33" spans="2:16" ht="15.75" customHeight="1">
      <c r="B33" s="726" t="s">
        <v>686</v>
      </c>
      <c r="C33" s="725"/>
      <c r="D33" s="725"/>
      <c r="E33" s="725"/>
      <c r="F33" s="725"/>
      <c r="H33" s="725"/>
      <c r="I33" s="725"/>
      <c r="J33" s="725"/>
      <c r="K33" s="725"/>
      <c r="M33" s="725"/>
      <c r="N33" s="725"/>
      <c r="O33" s="725"/>
      <c r="P33" s="725"/>
    </row>
    <row r="34" spans="2:16" ht="15.75" customHeight="1">
      <c r="B34" s="726" t="s">
        <v>687</v>
      </c>
      <c r="C34" s="725"/>
      <c r="D34" s="725"/>
      <c r="E34" s="725"/>
      <c r="F34" s="725"/>
      <c r="H34" s="725"/>
      <c r="I34" s="725"/>
      <c r="J34" s="725"/>
      <c r="K34" s="725"/>
      <c r="M34" s="725"/>
      <c r="N34" s="725"/>
      <c r="O34" s="725"/>
      <c r="P34" s="725"/>
    </row>
    <row r="35" spans="2:16" ht="15.75" customHeight="1">
      <c r="B35" s="726" t="s">
        <v>688</v>
      </c>
      <c r="C35" s="725"/>
      <c r="D35" s="725"/>
      <c r="E35" s="725"/>
      <c r="F35" s="725"/>
      <c r="H35" s="725"/>
      <c r="I35" s="725"/>
      <c r="J35" s="725"/>
      <c r="K35" s="725"/>
      <c r="M35" s="725"/>
      <c r="N35" s="725"/>
      <c r="O35" s="725"/>
      <c r="P35" s="725"/>
    </row>
    <row r="36" spans="2:16" ht="15.75" customHeight="1">
      <c r="B36" s="726" t="s">
        <v>689</v>
      </c>
      <c r="C36" s="725"/>
      <c r="D36" s="725"/>
      <c r="E36" s="725"/>
      <c r="F36" s="725"/>
      <c r="H36" s="725"/>
      <c r="I36" s="725"/>
      <c r="J36" s="725"/>
      <c r="K36" s="725"/>
      <c r="M36" s="725"/>
      <c r="N36" s="725"/>
      <c r="O36" s="725"/>
      <c r="P36" s="725"/>
    </row>
    <row r="37" spans="2:16" ht="15.75" customHeight="1">
      <c r="B37" s="726" t="s">
        <v>690</v>
      </c>
      <c r="C37" s="725"/>
      <c r="D37" s="725"/>
      <c r="E37" s="725"/>
      <c r="F37" s="725"/>
      <c r="H37" s="725"/>
      <c r="I37" s="725"/>
      <c r="J37" s="725"/>
      <c r="K37" s="725"/>
      <c r="M37" s="725"/>
      <c r="N37" s="725"/>
      <c r="O37" s="725"/>
      <c r="P37" s="725"/>
    </row>
    <row r="38" spans="2:16" ht="15.75" customHeight="1">
      <c r="B38" s="726" t="s">
        <v>691</v>
      </c>
      <c r="C38" s="725"/>
      <c r="D38" s="725"/>
      <c r="E38" s="725"/>
      <c r="F38" s="725"/>
      <c r="H38" s="725"/>
      <c r="I38" s="725"/>
      <c r="J38" s="725"/>
      <c r="K38" s="725"/>
      <c r="M38" s="725"/>
      <c r="N38" s="725"/>
      <c r="O38" s="725"/>
      <c r="P38" s="725"/>
    </row>
    <row r="39" spans="2:16" ht="16.350000000000001" customHeight="1">
      <c r="B39" s="737" t="s">
        <v>26</v>
      </c>
      <c r="C39" s="738"/>
      <c r="D39" s="738"/>
      <c r="E39" s="738"/>
      <c r="F39" s="739">
        <f>SUM(F28:F38)</f>
        <v>0</v>
      </c>
      <c r="H39" s="725"/>
      <c r="I39" s="725"/>
      <c r="J39" s="725"/>
      <c r="K39" s="725"/>
      <c r="M39" s="725"/>
      <c r="N39" s="725"/>
      <c r="O39" s="725"/>
      <c r="P39" s="725"/>
    </row>
    <row r="40" spans="2:16">
      <c r="B40" s="726" t="s">
        <v>679</v>
      </c>
      <c r="C40" s="725"/>
      <c r="D40" s="725"/>
      <c r="E40" s="725"/>
      <c r="F40" s="725"/>
      <c r="H40" s="725"/>
      <c r="I40" s="725"/>
      <c r="J40" s="725"/>
      <c r="K40" s="725"/>
      <c r="M40" s="725"/>
      <c r="N40" s="725"/>
      <c r="O40" s="725"/>
      <c r="P40" s="725"/>
    </row>
    <row r="41" spans="2:16">
      <c r="B41" s="726" t="s">
        <v>679</v>
      </c>
      <c r="C41" s="725"/>
      <c r="D41" s="725"/>
      <c r="E41" s="725"/>
      <c r="F41" s="725"/>
      <c r="H41" s="725"/>
      <c r="I41" s="725"/>
      <c r="J41" s="725"/>
      <c r="K41" s="725"/>
      <c r="M41" s="725"/>
      <c r="N41" s="725"/>
      <c r="O41" s="725"/>
      <c r="P41" s="725"/>
    </row>
    <row r="42" spans="2:16">
      <c r="B42" s="726" t="s">
        <v>679</v>
      </c>
      <c r="C42" s="725"/>
      <c r="D42" s="725"/>
      <c r="E42" s="725"/>
      <c r="F42" s="725"/>
      <c r="H42" s="725"/>
      <c r="I42" s="725"/>
      <c r="J42" s="725"/>
      <c r="K42" s="725"/>
      <c r="M42" s="725"/>
      <c r="N42" s="725"/>
      <c r="O42" s="725"/>
      <c r="P42" s="725"/>
    </row>
    <row r="43" spans="2:16">
      <c r="B43" s="726" t="s">
        <v>679</v>
      </c>
      <c r="C43" s="725"/>
      <c r="D43" s="725"/>
      <c r="E43" s="725"/>
      <c r="F43" s="725"/>
      <c r="H43" s="725"/>
      <c r="I43" s="725"/>
      <c r="J43" s="725"/>
      <c r="K43" s="725"/>
      <c r="M43" s="725"/>
      <c r="N43" s="725"/>
      <c r="O43" s="725"/>
      <c r="P43" s="725"/>
    </row>
    <row r="44" spans="2:16">
      <c r="H44" s="725"/>
      <c r="I44" s="725"/>
      <c r="J44" s="725"/>
      <c r="K44" s="725"/>
      <c r="M44" s="725"/>
      <c r="N44" s="725"/>
      <c r="O44" s="725"/>
      <c r="P44" s="725"/>
    </row>
    <row r="45" spans="2:16">
      <c r="H45" s="725"/>
      <c r="I45" s="725"/>
      <c r="J45" s="725"/>
      <c r="K45" s="725"/>
      <c r="M45" s="725"/>
      <c r="N45" s="725"/>
      <c r="O45" s="725"/>
      <c r="P45" s="725"/>
    </row>
    <row r="46" spans="2:16">
      <c r="H46" s="725"/>
      <c r="I46" s="725"/>
      <c r="J46" s="725"/>
      <c r="K46" s="725"/>
      <c r="M46" s="725"/>
      <c r="N46" s="725"/>
      <c r="O46" s="725"/>
      <c r="P46" s="725"/>
    </row>
    <row r="47" spans="2:16">
      <c r="H47" s="725"/>
      <c r="I47" s="725"/>
      <c r="J47" s="725"/>
      <c r="K47" s="725"/>
      <c r="M47" s="725"/>
      <c r="N47" s="725"/>
      <c r="O47" s="725"/>
      <c r="P47" s="725"/>
    </row>
    <row r="48" spans="2:16">
      <c r="H48" s="725"/>
      <c r="I48" s="725"/>
      <c r="J48" s="725"/>
      <c r="K48" s="725"/>
      <c r="M48" s="725"/>
      <c r="N48" s="725"/>
      <c r="O48" s="725"/>
      <c r="P48" s="725"/>
    </row>
    <row r="49" spans="8:16">
      <c r="H49" s="737" t="s">
        <v>26</v>
      </c>
      <c r="I49" s="738"/>
      <c r="J49" s="738"/>
      <c r="K49" s="734">
        <f>SUM(K27:K48)</f>
        <v>0</v>
      </c>
      <c r="M49" s="737" t="s">
        <v>26</v>
      </c>
      <c r="N49" s="738"/>
      <c r="O49" s="738"/>
      <c r="P49" s="735">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Amy La Selva</cp:lastModifiedBy>
  <cp:lastPrinted>2017-05-24T00:43:43Z</cp:lastPrinted>
  <dcterms:created xsi:type="dcterms:W3CDTF">2012-03-05T18:56:04Z</dcterms:created>
  <dcterms:modified xsi:type="dcterms:W3CDTF">2022-08-03T16:24:25Z</dcterms:modified>
</cp:coreProperties>
</file>