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miltonhydro.sharepoint.com/sites/2023ratecase/Shared Documents/1. 2023_CoS_Main/3. CoS_Models/05. Live Models - No Links/"/>
    </mc:Choice>
  </mc:AlternateContent>
  <xr:revisionPtr revIDLastSave="55" documentId="8_{6FF1162C-CE44-47AF-9FAD-0997AE4D0546}" xr6:coauthVersionLast="47" xr6:coauthVersionMax="47" xr10:uidLastSave="{7311AE7A-6354-41E8-BB52-69E3F6BFAEFC}"/>
  <bookViews>
    <workbookView xWindow="-120" yWindow="-120" windowWidth="29040" windowHeight="15840" tabRatio="889" firstSheet="8" activeTab="15" xr2:uid="{00000000-000D-0000-FFFF-FFFF00000000}"/>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 sheetId="25" r:id="rId7"/>
    <sheet name="H1 Sch 1 Taxable Income Hist" sheetId="4" r:id="rId8"/>
    <sheet name="H4 Sch 4 Loss Cfwd Hist" sheetId="19" r:id="rId9"/>
    <sheet name="H8 Sch 8 CCA Hist" sheetId="5" r:id="rId10"/>
    <sheet name="H13 Sch 13 Reserves Hist" sheetId="17" r:id="rId11"/>
    <sheet name="B0 PILs,Tax Provision Bridge" sheetId="24" r:id="rId12"/>
    <sheet name="B1 Sch 1 Taxable Income Bridge" sheetId="18" r:id="rId13"/>
    <sheet name="B4 Sch 4 Loss Cfwd Bridge" sheetId="20" r:id="rId14"/>
    <sheet name="B8 Sch 8 CCA Bridge" sheetId="15" r:id="rId15"/>
    <sheet name="B13 Sch 13 Reserves Bridge" sheetId="8" r:id="rId16"/>
    <sheet name="T0 PILs,Tax Provision Test" sheetId="13" r:id="rId17"/>
    <sheet name="T1 Sch 1 Taxable Income Test" sheetId="27" r:id="rId18"/>
    <sheet name="T4 Sch 4 Loss Cfwd Test" sheetId="9" r:id="rId19"/>
    <sheet name="T8 Sch 8 CCA Test" sheetId="6" r:id="rId20"/>
    <sheet name="T13 Sch 13 Reserves Test" sheetId="22" r:id="rId21"/>
  </sheets>
  <externalReferences>
    <externalReference r:id="rId22"/>
    <externalReference r:id="rId23"/>
  </externalReferences>
  <definedNames>
    <definedName name="___INDEX_SHEET___ASAP_Utilities" localSheetId="2">#REF!</definedName>
    <definedName name="___INDEX_SHEET___ASAP_Utilities">#REF!</definedName>
    <definedName name="Fed_SB_Bridge">'B. Tax Rates &amp; Exemptions'!$I$29</definedName>
    <definedName name="Fed_SB_Test">'B. Tax Rates &amp; Exemptions'!$J$29</definedName>
    <definedName name="FedTax">'B. Tax Rates &amp; Exemptions'!$J$19</definedName>
    <definedName name="Index">'Table of Contents'!#REF!</definedName>
    <definedName name="LDC_LIST">[1]lists!$AM$1:$AM$80</definedName>
    <definedName name="ontario_SB">'B. Tax Rates &amp; Exemptions'!$K$31</definedName>
    <definedName name="ontariotax">'B. Tax Rates &amp; Exemptions'!$I$21</definedName>
    <definedName name="_xlnm.Print_Area" localSheetId="0">'1. Info and Instructions'!$A$1:$H$37</definedName>
    <definedName name="_xlnm.Print_Area" localSheetId="4">'A. Data Input Sheet'!$A$1:$I$42</definedName>
    <definedName name="_xlnm.Print_Area" localSheetId="5">'B. Tax Rates &amp; Exemptions'!$A$1:$L$39</definedName>
    <definedName name="_xlnm.Print_Area" localSheetId="11">'B0 PILs,Tax Provision Bridge'!$A$1:$L$36</definedName>
    <definedName name="_xlnm.Print_Area" localSheetId="12">'B1 Sch 1 Taxable Income Bridge'!$A$1:$G$90</definedName>
    <definedName name="_xlnm.Print_Area" localSheetId="15">'B13 Sch 13 Reserves Bridge'!$C$1:$N$39</definedName>
    <definedName name="_xlnm.Print_Area" localSheetId="13">'B4 Sch 4 Loss Cfwd Bridge'!$B$1:$F$24</definedName>
    <definedName name="_xlnm.Print_Area" localSheetId="14">'B8 Sch 8 CCA Bridge'!$B$1:$W$43</definedName>
    <definedName name="_xlnm.Print_Area" localSheetId="6">'H0 PILs,Tax Provision Hist'!$A$1:$J$38</definedName>
    <definedName name="_xlnm.Print_Area" localSheetId="7">'H1 Sch 1 Taxable Income Hist'!$A$1:$G$114</definedName>
    <definedName name="_xlnm.Print_Area" localSheetId="10">'H13 Sch 13 Reserves Hist'!$B$1:$F$46</definedName>
    <definedName name="_xlnm.Print_Area" localSheetId="8">'H4 Sch 4 Loss Cfwd Hist'!$A$1:$I$18</definedName>
    <definedName name="_xlnm.Print_Area" localSheetId="9">'H8 Sch 8 CCA Hist'!$A$1:$H$45</definedName>
    <definedName name="_xlnm.Print_Area" localSheetId="2">'S. Summary '!$A$1:$I$29</definedName>
    <definedName name="_xlnm.Print_Area" localSheetId="3">'S1. Integrity Checks'!$A$1:$E$25</definedName>
    <definedName name="_xlnm.Print_Area" localSheetId="16">'T0 PILs,Tax Provision Test'!$A$1:$K$36</definedName>
    <definedName name="_xlnm.Print_Area" localSheetId="17">'T1 Sch 1 Taxable Income Test'!$A$1:$F$122</definedName>
    <definedName name="_xlnm.Print_Area" localSheetId="18">'T4 Sch 4 Loss Cfwd Test'!$A$1:$I$29</definedName>
    <definedName name="_xlnm.Print_Area" localSheetId="19">'T8 Sch 8 CCA Test'!$B$1:$W$43</definedName>
    <definedName name="_xlnm.Print_Area" localSheetId="1">'Table of Contents'!$A$1:$I$35</definedName>
    <definedName name="_xlnm.Print_Titles" localSheetId="12">'B1 Sch 1 Taxable Income Bridge'!$1:$7</definedName>
    <definedName name="_xlnm.Print_Titles" localSheetId="7">'H1 Sch 1 Taxable Income Hist'!$1:$11</definedName>
    <definedName name="_xlnm.Print_Titles" localSheetId="17">'T1 Sch 1 Taxable Income Test'!$1:$6</definedName>
    <definedName name="ratebase" localSheetId="2">'S. Summary '!#REF!</definedName>
    <definedName name="ratebase">'A. Data Input Sheet'!$G$9</definedName>
    <definedName name="ratedescription">[2]hidden1!$D$1:$D$122</definedName>
    <definedName name="Start_1">'1. Info and Instructions'!$A$1</definedName>
    <definedName name="Start_10">'H1 Sch 1 Taxable Income Hist'!$A$1</definedName>
    <definedName name="Start_11">'H0 PILs,Tax Provision Hist'!$A$1</definedName>
    <definedName name="Start_12">'B8 Sch 8 CCA Bridge'!$A$1</definedName>
    <definedName name="Start_13">#REF!</definedName>
    <definedName name="Start_14">'B13 Sch 13 Reserves Bridge'!$A$1</definedName>
    <definedName name="Start_15">'B4 Sch 4 Loss Cfwd Bridge'!#REF!</definedName>
    <definedName name="Start_16">'B1 Sch 1 Taxable Income Bridge'!$A$1</definedName>
    <definedName name="Start_17">'B0 PILs,Tax Provision Bridge'!$A$1</definedName>
    <definedName name="Start_18">'T8 Sch 8 CCA Test'!$A$1</definedName>
    <definedName name="Start_19">#REF!</definedName>
    <definedName name="Start_20">'T13 Sch 13 Reserves Test'!$A$1</definedName>
    <definedName name="Start_21">'T4 Sch 4 Loss Cfwd Test'!$A$1</definedName>
    <definedName name="Start_22">#REF!</definedName>
    <definedName name="Start_23">'T0 PILs,Tax Provision Test'!$A$1</definedName>
    <definedName name="Start_3">'Table of Contents'!$A$1</definedName>
    <definedName name="Start_4" localSheetId="2">'S. Summary '!$A$1</definedName>
    <definedName name="Start_4">'A. Data Input Sheet'!$A$1</definedName>
    <definedName name="Start_5">'B. Tax Rates &amp; Exemptions'!$A$1</definedName>
    <definedName name="Start_6">'H8 Sch 8 CCA Hist'!$A$1</definedName>
    <definedName name="Start_7">#REF!</definedName>
    <definedName name="Start_8">'H13 Sch 13 Reserves Hist'!$A$1</definedName>
    <definedName name="Start_9">'H4 Sch 4 Loss Cfwd Hist'!$A$1</definedName>
    <definedName name="units">[2]hidden1!$J$3:$J$8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1" i="6" l="1"/>
  <c r="N31" i="6" s="1"/>
  <c r="Q31" i="6"/>
  <c r="Q43" i="6" s="1"/>
  <c r="M32" i="6"/>
  <c r="N32" i="6"/>
  <c r="P32" i="6" s="1"/>
  <c r="Q32" i="6"/>
  <c r="M33" i="6"/>
  <c r="N33" i="6" s="1"/>
  <c r="P33" i="6" s="1"/>
  <c r="Q33" i="6"/>
  <c r="M34" i="6"/>
  <c r="N34" i="6" s="1"/>
  <c r="P34" i="6" s="1"/>
  <c r="Q34" i="6"/>
  <c r="M35" i="6"/>
  <c r="N35" i="6" s="1"/>
  <c r="P35" i="6" s="1"/>
  <c r="Q35" i="6"/>
  <c r="M36" i="6"/>
  <c r="N36" i="6"/>
  <c r="P36" i="6"/>
  <c r="Q36" i="6"/>
  <c r="M37" i="6"/>
  <c r="N37" i="6"/>
  <c r="P37" i="6" s="1"/>
  <c r="Q37" i="6"/>
  <c r="M38" i="6"/>
  <c r="N38" i="6" s="1"/>
  <c r="P38" i="6" s="1"/>
  <c r="Q38" i="6"/>
  <c r="M39" i="6"/>
  <c r="N39" i="6" s="1"/>
  <c r="P39" i="6" s="1"/>
  <c r="Q39" i="6"/>
  <c r="M40" i="6"/>
  <c r="N40" i="6"/>
  <c r="P40" i="6" s="1"/>
  <c r="Q40" i="6"/>
  <c r="M41" i="6"/>
  <c r="N41" i="6" s="1"/>
  <c r="P41" i="6" s="1"/>
  <c r="Q41" i="6"/>
  <c r="M42" i="6"/>
  <c r="N42" i="6" s="1"/>
  <c r="P42" i="6" s="1"/>
  <c r="Q42" i="6"/>
  <c r="F43" i="6"/>
  <c r="G43" i="6"/>
  <c r="H43" i="6"/>
  <c r="I43" i="6"/>
  <c r="J43" i="6"/>
  <c r="K43" i="6"/>
  <c r="S43" i="6"/>
  <c r="T43" i="6"/>
  <c r="L16" i="3"/>
  <c r="L19" i="3" s="1"/>
  <c r="L23" i="3" s="1"/>
  <c r="L11" i="3"/>
  <c r="N43" i="6" l="1"/>
  <c r="P31" i="6"/>
  <c r="P43" i="6" s="1"/>
  <c r="M43" i="6"/>
  <c r="G11" i="3"/>
  <c r="H11" i="3" s="1"/>
  <c r="I11" i="3" s="1"/>
  <c r="J11" i="3" s="1"/>
  <c r="K11" i="3" s="1"/>
  <c r="F11" i="3"/>
  <c r="K16" i="3" l="1"/>
  <c r="K19" i="3" s="1"/>
  <c r="K23" i="3" s="1"/>
  <c r="N20" i="22" l="1"/>
  <c r="K43" i="15" l="1"/>
  <c r="J43" i="15"/>
  <c r="I43" i="15"/>
  <c r="H43" i="15"/>
  <c r="G43" i="15"/>
  <c r="Q30" i="6"/>
  <c r="Q29" i="6"/>
  <c r="Q28" i="6"/>
  <c r="Q27" i="6"/>
  <c r="Q26" i="6"/>
  <c r="Q25" i="6"/>
  <c r="Q24" i="6"/>
  <c r="Q23" i="6"/>
  <c r="Q22" i="6"/>
  <c r="Q21" i="6"/>
  <c r="Q20" i="6"/>
  <c r="Q19" i="6"/>
  <c r="Q18" i="6"/>
  <c r="Q17" i="6"/>
  <c r="Q16" i="6"/>
  <c r="Q15" i="6"/>
  <c r="Q14" i="6"/>
  <c r="Q13" i="6"/>
  <c r="Q12" i="6"/>
  <c r="Q11" i="6"/>
  <c r="Q10" i="6"/>
  <c r="M30" i="6"/>
  <c r="N30" i="6" s="1"/>
  <c r="P30" i="6" s="1"/>
  <c r="M29" i="6"/>
  <c r="N29" i="6" s="1"/>
  <c r="P29" i="6" s="1"/>
  <c r="O28" i="6"/>
  <c r="M28" i="6"/>
  <c r="N28" i="6" s="1"/>
  <c r="P28" i="6" s="1"/>
  <c r="M27" i="6"/>
  <c r="N27" i="6" s="1"/>
  <c r="P27" i="6" s="1"/>
  <c r="M26" i="6"/>
  <c r="N26" i="6" s="1"/>
  <c r="P26" i="6" s="1"/>
  <c r="M25" i="6"/>
  <c r="N25" i="6" s="1"/>
  <c r="P25" i="6" s="1"/>
  <c r="N24" i="6"/>
  <c r="P24" i="6" s="1"/>
  <c r="M24" i="6"/>
  <c r="M23" i="6"/>
  <c r="N23" i="6" s="1"/>
  <c r="P23" i="6" s="1"/>
  <c r="M22" i="6"/>
  <c r="N22" i="6" s="1"/>
  <c r="P22" i="6" s="1"/>
  <c r="M21" i="6"/>
  <c r="N21" i="6" s="1"/>
  <c r="P21" i="6" s="1"/>
  <c r="M20" i="6"/>
  <c r="N20" i="6" s="1"/>
  <c r="P20" i="6" s="1"/>
  <c r="M19" i="6"/>
  <c r="N19" i="6" s="1"/>
  <c r="P19" i="6" s="1"/>
  <c r="M18" i="6"/>
  <c r="N18" i="6" s="1"/>
  <c r="P18" i="6" s="1"/>
  <c r="M17" i="6"/>
  <c r="N17" i="6" s="1"/>
  <c r="P17" i="6" s="1"/>
  <c r="M16" i="6"/>
  <c r="N16" i="6" s="1"/>
  <c r="P16" i="6" s="1"/>
  <c r="M15" i="6"/>
  <c r="N15" i="6" s="1"/>
  <c r="P15" i="6" s="1"/>
  <c r="M14" i="6"/>
  <c r="N14" i="6" s="1"/>
  <c r="P14" i="6" s="1"/>
  <c r="M13" i="6"/>
  <c r="N13" i="6" s="1"/>
  <c r="P13" i="6" s="1"/>
  <c r="M12" i="6"/>
  <c r="N12" i="6" s="1"/>
  <c r="P12" i="6" s="1"/>
  <c r="M11" i="6"/>
  <c r="N11" i="6" s="1"/>
  <c r="P11" i="6" s="1"/>
  <c r="M10" i="6"/>
  <c r="N10" i="6" s="1"/>
  <c r="E78" i="27"/>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10" i="15"/>
  <c r="P35" i="15"/>
  <c r="P17" i="15"/>
  <c r="P25" i="15"/>
  <c r="E12" i="15"/>
  <c r="E13" i="15"/>
  <c r="L13" i="15" s="1"/>
  <c r="E17" i="15"/>
  <c r="L17" i="15" s="1"/>
  <c r="U17" i="15" s="1"/>
  <c r="E18" i="15"/>
  <c r="L18" i="15" s="1"/>
  <c r="E19" i="15"/>
  <c r="L19" i="15" s="1"/>
  <c r="E20" i="15"/>
  <c r="E21" i="15"/>
  <c r="L21" i="15" s="1"/>
  <c r="E22" i="15"/>
  <c r="L22" i="15" s="1"/>
  <c r="W22" i="15" s="1"/>
  <c r="E22" i="6" s="1"/>
  <c r="E23" i="15"/>
  <c r="L23" i="15" s="1"/>
  <c r="E26" i="15"/>
  <c r="L26" i="15" s="1"/>
  <c r="U26" i="15" s="1"/>
  <c r="W26" i="15" s="1"/>
  <c r="E26" i="6" s="1"/>
  <c r="E27" i="15"/>
  <c r="L27" i="15" s="1"/>
  <c r="E28" i="15"/>
  <c r="E29" i="15"/>
  <c r="L29" i="15" s="1"/>
  <c r="E35" i="15"/>
  <c r="L35" i="15" s="1"/>
  <c r="E36" i="15"/>
  <c r="E37" i="15"/>
  <c r="L37" i="15" s="1"/>
  <c r="E38" i="15"/>
  <c r="L38" i="15" s="1"/>
  <c r="E39" i="15"/>
  <c r="L39" i="15" s="1"/>
  <c r="E40" i="15"/>
  <c r="L40" i="15" s="1"/>
  <c r="W40" i="15" s="1"/>
  <c r="E40" i="6" s="1"/>
  <c r="L40" i="6" s="1"/>
  <c r="W40" i="6" s="1"/>
  <c r="E41" i="15"/>
  <c r="L41" i="15" s="1"/>
  <c r="E42" i="15"/>
  <c r="L42" i="15" s="1"/>
  <c r="L12" i="15"/>
  <c r="L20" i="15"/>
  <c r="W20" i="15" s="1"/>
  <c r="E20" i="6" s="1"/>
  <c r="L28" i="15"/>
  <c r="L36" i="15"/>
  <c r="W36" i="15" s="1"/>
  <c r="E36" i="6" s="1"/>
  <c r="L36" i="6" s="1"/>
  <c r="W36" i="6" s="1"/>
  <c r="O28" i="15"/>
  <c r="M35" i="15"/>
  <c r="N35" i="15" s="1"/>
  <c r="M36" i="15"/>
  <c r="N36" i="15" s="1"/>
  <c r="P36" i="15" s="1"/>
  <c r="M37" i="15"/>
  <c r="N37" i="15" s="1"/>
  <c r="P37" i="15" s="1"/>
  <c r="M38" i="15"/>
  <c r="N38" i="15" s="1"/>
  <c r="P38" i="15" s="1"/>
  <c r="M39" i="15"/>
  <c r="N39" i="15" s="1"/>
  <c r="P39" i="15" s="1"/>
  <c r="M40" i="15"/>
  <c r="N40" i="15" s="1"/>
  <c r="P40" i="15" s="1"/>
  <c r="M41" i="15"/>
  <c r="N41" i="15" s="1"/>
  <c r="P41" i="15" s="1"/>
  <c r="M42" i="15"/>
  <c r="N42" i="15" s="1"/>
  <c r="P42" i="15" s="1"/>
  <c r="M11" i="15"/>
  <c r="N11" i="15" s="1"/>
  <c r="P11" i="15" s="1"/>
  <c r="M12" i="15"/>
  <c r="N12" i="15" s="1"/>
  <c r="P12" i="15" s="1"/>
  <c r="M13" i="15"/>
  <c r="N13" i="15" s="1"/>
  <c r="P13" i="15" s="1"/>
  <c r="M14" i="15"/>
  <c r="N14" i="15" s="1"/>
  <c r="P14" i="15" s="1"/>
  <c r="M15" i="15"/>
  <c r="N15" i="15" s="1"/>
  <c r="P15" i="15" s="1"/>
  <c r="M16" i="15"/>
  <c r="N16" i="15" s="1"/>
  <c r="P16" i="15" s="1"/>
  <c r="M17" i="15"/>
  <c r="N17" i="15" s="1"/>
  <c r="M18" i="15"/>
  <c r="N18" i="15" s="1"/>
  <c r="P18" i="15" s="1"/>
  <c r="M19" i="15"/>
  <c r="N19" i="15" s="1"/>
  <c r="P19" i="15" s="1"/>
  <c r="M20" i="15"/>
  <c r="N20" i="15" s="1"/>
  <c r="P20" i="15" s="1"/>
  <c r="M21" i="15"/>
  <c r="N21" i="15" s="1"/>
  <c r="P21" i="15" s="1"/>
  <c r="M22" i="15"/>
  <c r="N22" i="15" s="1"/>
  <c r="P22" i="15" s="1"/>
  <c r="M23" i="15"/>
  <c r="N23" i="15" s="1"/>
  <c r="P23" i="15" s="1"/>
  <c r="M24" i="15"/>
  <c r="N24" i="15" s="1"/>
  <c r="P24" i="15" s="1"/>
  <c r="M25" i="15"/>
  <c r="N25" i="15" s="1"/>
  <c r="M26" i="15"/>
  <c r="N26" i="15" s="1"/>
  <c r="P26" i="15" s="1"/>
  <c r="M27" i="15"/>
  <c r="N27" i="15" s="1"/>
  <c r="P27" i="15" s="1"/>
  <c r="M28" i="15"/>
  <c r="N28" i="15" s="1"/>
  <c r="P28" i="15" s="1"/>
  <c r="M29" i="15"/>
  <c r="N29" i="15" s="1"/>
  <c r="P29" i="15" s="1"/>
  <c r="M30" i="15"/>
  <c r="N30" i="15" s="1"/>
  <c r="P30" i="15" s="1"/>
  <c r="M31" i="15"/>
  <c r="N31" i="15" s="1"/>
  <c r="P31" i="15" s="1"/>
  <c r="M32" i="15"/>
  <c r="N32" i="15" s="1"/>
  <c r="P32" i="15" s="1"/>
  <c r="M33" i="15"/>
  <c r="N33" i="15" s="1"/>
  <c r="P33" i="15" s="1"/>
  <c r="M34" i="15"/>
  <c r="N34" i="15" s="1"/>
  <c r="P34" i="15" s="1"/>
  <c r="M10" i="15"/>
  <c r="N10" i="15" s="1"/>
  <c r="P10" i="15" s="1"/>
  <c r="T43" i="15"/>
  <c r="F60" i="18" s="1"/>
  <c r="P10" i="6" l="1"/>
  <c r="Q43" i="15"/>
  <c r="P43" i="15"/>
  <c r="M43" i="15"/>
  <c r="N43" i="15"/>
  <c r="W41" i="15"/>
  <c r="E41" i="6" s="1"/>
  <c r="L41" i="6" s="1"/>
  <c r="W41" i="6" s="1"/>
  <c r="W39" i="15"/>
  <c r="E39" i="6" s="1"/>
  <c r="L39" i="6" s="1"/>
  <c r="W39" i="6" s="1"/>
  <c r="U27" i="15"/>
  <c r="W27" i="15" s="1"/>
  <c r="E27" i="6" s="1"/>
  <c r="W23" i="15"/>
  <c r="E23" i="6" s="1"/>
  <c r="U18" i="15"/>
  <c r="W19" i="15"/>
  <c r="E19" i="6" s="1"/>
  <c r="W35" i="15"/>
  <c r="E35" i="6" s="1"/>
  <c r="L35" i="6" s="1"/>
  <c r="W35" i="6" s="1"/>
  <c r="U28" i="15"/>
  <c r="W28" i="15" s="1"/>
  <c r="E28" i="6" s="1"/>
  <c r="U29" i="15"/>
  <c r="W29" i="15" s="1"/>
  <c r="E29" i="6" s="1"/>
  <c r="W17" i="15"/>
  <c r="E17" i="6" s="1"/>
  <c r="W21" i="15"/>
  <c r="E21" i="6" s="1"/>
  <c r="W37" i="15"/>
  <c r="E37" i="6" s="1"/>
  <c r="L37" i="6" s="1"/>
  <c r="W37" i="6" s="1"/>
  <c r="W38" i="15"/>
  <c r="E38" i="6" s="1"/>
  <c r="L38" i="6" s="1"/>
  <c r="W38" i="6" s="1"/>
  <c r="W42" i="15"/>
  <c r="E42" i="6" s="1"/>
  <c r="L42" i="6" s="1"/>
  <c r="W42" i="6" s="1"/>
  <c r="U13" i="15"/>
  <c r="W13" i="15" s="1"/>
  <c r="E13" i="6" s="1"/>
  <c r="U12" i="15"/>
  <c r="W12" i="15" s="1"/>
  <c r="E12" i="6" s="1"/>
  <c r="B25" i="6"/>
  <c r="B24" i="6"/>
  <c r="W18" i="15" l="1"/>
  <c r="C14" i="15"/>
  <c r="C14" i="6" s="1"/>
  <c r="B14" i="15"/>
  <c r="B14" i="6" s="1"/>
  <c r="G16" i="5"/>
  <c r="E14" i="15" s="1"/>
  <c r="L14" i="15" s="1"/>
  <c r="C13" i="15"/>
  <c r="C13" i="6" s="1"/>
  <c r="B13" i="15"/>
  <c r="B13" i="6" s="1"/>
  <c r="G15" i="5"/>
  <c r="E18" i="6" l="1"/>
  <c r="U14" i="15"/>
  <c r="W14" i="15" s="1"/>
  <c r="E14" i="6" s="1"/>
  <c r="J16" i="3"/>
  <c r="J19" i="3" s="1"/>
  <c r="J23" i="3" s="1"/>
  <c r="L14" i="6" l="1"/>
  <c r="L13" i="6"/>
  <c r="U13" i="6" l="1"/>
  <c r="W13" i="6" s="1"/>
  <c r="U14" i="6"/>
  <c r="W14" i="6" s="1"/>
  <c r="F104" i="4"/>
  <c r="G103" i="4"/>
  <c r="F87" i="18" l="1"/>
  <c r="G25" i="9" l="1"/>
  <c r="I27" i="9" l="1"/>
  <c r="I17" i="9"/>
  <c r="I26" i="9" l="1"/>
  <c r="I25" i="9"/>
  <c r="E118" i="27" s="1"/>
  <c r="I23" i="9" l="1"/>
  <c r="H16" i="3" l="1"/>
  <c r="H19" i="3" s="1"/>
  <c r="H23" i="3" s="1"/>
  <c r="I25" i="25" l="1"/>
  <c r="I20" i="25"/>
  <c r="J23" i="24"/>
  <c r="G16" i="3" l="1"/>
  <c r="G19" i="3" s="1"/>
  <c r="G23" i="3" s="1"/>
  <c r="F16" i="3"/>
  <c r="F19" i="3" s="1"/>
  <c r="F23" i="3" s="1"/>
  <c r="E16" i="3"/>
  <c r="E19" i="3" s="1"/>
  <c r="E23" i="3" s="1"/>
  <c r="T4" i="13" l="1"/>
  <c r="T5" i="13" s="1"/>
  <c r="T44" i="13" l="1"/>
  <c r="F27" i="17"/>
  <c r="E25" i="8" s="1"/>
  <c r="G25" i="8" s="1"/>
  <c r="K25" i="8" s="1"/>
  <c r="H14" i="19"/>
  <c r="F12" i="20" s="1"/>
  <c r="H17" i="19"/>
  <c r="F19" i="20" s="1"/>
  <c r="F23" i="20" s="1"/>
  <c r="G22" i="9" s="1"/>
  <c r="G28" i="9" s="1"/>
  <c r="I16" i="3"/>
  <c r="I19" i="3" s="1"/>
  <c r="I23" i="3" s="1"/>
  <c r="F32" i="17"/>
  <c r="E30" i="8" s="1"/>
  <c r="G30" i="8" s="1"/>
  <c r="K30" i="8" s="1"/>
  <c r="F21" i="17"/>
  <c r="E19" i="8" s="1"/>
  <c r="G19" i="8" s="1"/>
  <c r="K19" i="8" s="1"/>
  <c r="F17" i="17"/>
  <c r="E15" i="8" s="1"/>
  <c r="G15" i="8" s="1"/>
  <c r="F26" i="17"/>
  <c r="E24" i="8" s="1"/>
  <c r="G24" i="8" s="1"/>
  <c r="K24" i="8" s="1"/>
  <c r="G12" i="5"/>
  <c r="E10" i="15" s="1"/>
  <c r="G28" i="5"/>
  <c r="G34" i="5"/>
  <c r="E32" i="15" s="1"/>
  <c r="D46" i="17"/>
  <c r="D22" i="17"/>
  <c r="G78" i="4"/>
  <c r="G12" i="4"/>
  <c r="F28" i="17"/>
  <c r="E26" i="8" s="1"/>
  <c r="F29" i="17"/>
  <c r="E27" i="8" s="1"/>
  <c r="G27" i="8" s="1"/>
  <c r="K27" i="8" s="1"/>
  <c r="E27" i="22" s="1"/>
  <c r="G27" i="22" s="1"/>
  <c r="K27" i="22" s="1"/>
  <c r="M27" i="22" s="1"/>
  <c r="F30" i="17"/>
  <c r="E28" i="8" s="1"/>
  <c r="G28" i="8" s="1"/>
  <c r="K28" i="8" s="1"/>
  <c r="F31" i="17"/>
  <c r="E29" i="8" s="1"/>
  <c r="G29" i="8" s="1"/>
  <c r="K29" i="8" s="1"/>
  <c r="E29" i="22" s="1"/>
  <c r="G29" i="22" s="1"/>
  <c r="K29" i="22" s="1"/>
  <c r="M29" i="22" s="1"/>
  <c r="F33" i="17"/>
  <c r="E31" i="8" s="1"/>
  <c r="G31" i="8" s="1"/>
  <c r="K31" i="8" s="1"/>
  <c r="F34" i="17"/>
  <c r="E32" i="8" s="1"/>
  <c r="G32" i="8" s="1"/>
  <c r="K32" i="8" s="1"/>
  <c r="E32" i="22" s="1"/>
  <c r="G32" i="22" s="1"/>
  <c r="K32" i="22" s="1"/>
  <c r="M32" i="22" s="1"/>
  <c r="F35" i="17"/>
  <c r="E33" i="8" s="1"/>
  <c r="G33" i="8" s="1"/>
  <c r="K33" i="8" s="1"/>
  <c r="F36" i="17"/>
  <c r="E34" i="8" s="1"/>
  <c r="G34" i="8" s="1"/>
  <c r="K34" i="8" s="1"/>
  <c r="E34" i="22" s="1"/>
  <c r="G34" i="22" s="1"/>
  <c r="K34" i="22" s="1"/>
  <c r="M34" i="22" s="1"/>
  <c r="F37" i="17"/>
  <c r="E35" i="8" s="1"/>
  <c r="G35" i="8" s="1"/>
  <c r="K35" i="8" s="1"/>
  <c r="F38" i="17"/>
  <c r="E36" i="8" s="1"/>
  <c r="G36" i="8" s="1"/>
  <c r="K36" i="8" s="1"/>
  <c r="E36" i="22" s="1"/>
  <c r="G36" i="22" s="1"/>
  <c r="K36" i="22" s="1"/>
  <c r="M36" i="22" s="1"/>
  <c r="F39" i="17"/>
  <c r="E37" i="8" s="1"/>
  <c r="G37" i="8" s="1"/>
  <c r="K37" i="8" s="1"/>
  <c r="F40" i="17"/>
  <c r="E38" i="8" s="1"/>
  <c r="G38" i="8" s="1"/>
  <c r="K38" i="8" s="1"/>
  <c r="E38" i="22" s="1"/>
  <c r="G38" i="22" s="1"/>
  <c r="K38" i="22" s="1"/>
  <c r="M38" i="22" s="1"/>
  <c r="F44" i="17"/>
  <c r="F45" i="17"/>
  <c r="G13" i="5"/>
  <c r="E11" i="15" s="1"/>
  <c r="G33" i="5"/>
  <c r="E31" i="15" s="1"/>
  <c r="L31" i="15" s="1"/>
  <c r="U31" i="15" s="1"/>
  <c r="W31" i="15" s="1"/>
  <c r="E31" i="6" s="1"/>
  <c r="L31" i="6" s="1"/>
  <c r="G31" i="5"/>
  <c r="G30" i="5"/>
  <c r="G29" i="5"/>
  <c r="G25" i="5"/>
  <c r="G24" i="5"/>
  <c r="G23" i="5"/>
  <c r="G22" i="5"/>
  <c r="G19" i="5"/>
  <c r="G14" i="5"/>
  <c r="G37" i="5"/>
  <c r="F19" i="17"/>
  <c r="E17" i="8" s="1"/>
  <c r="G17" i="8" s="1"/>
  <c r="K17" i="8" s="1"/>
  <c r="G71" i="4"/>
  <c r="F68" i="4"/>
  <c r="F106" i="4" s="1"/>
  <c r="F114" i="4" s="1"/>
  <c r="G21" i="4"/>
  <c r="G52" i="4"/>
  <c r="G102" i="4"/>
  <c r="G101" i="4"/>
  <c r="G100" i="4"/>
  <c r="G99" i="4"/>
  <c r="G98" i="4"/>
  <c r="G97" i="4"/>
  <c r="G96" i="4"/>
  <c r="G95" i="4"/>
  <c r="G94" i="4"/>
  <c r="G93" i="4"/>
  <c r="G91" i="4"/>
  <c r="G90" i="4"/>
  <c r="G89" i="4"/>
  <c r="G53" i="4"/>
  <c r="G54" i="4"/>
  <c r="G55" i="4"/>
  <c r="G57" i="4"/>
  <c r="G58" i="4"/>
  <c r="G59" i="4"/>
  <c r="G60" i="4"/>
  <c r="G61" i="4"/>
  <c r="G62" i="4"/>
  <c r="G63" i="4"/>
  <c r="G64" i="4"/>
  <c r="G65" i="4"/>
  <c r="G66" i="4"/>
  <c r="G67" i="4"/>
  <c r="B34" i="15"/>
  <c r="B34" i="6" s="1"/>
  <c r="C34" i="15"/>
  <c r="C34" i="6" s="1"/>
  <c r="B35" i="15"/>
  <c r="B35" i="6" s="1"/>
  <c r="C35" i="15"/>
  <c r="C35" i="6" s="1"/>
  <c r="B36" i="15"/>
  <c r="B36" i="6" s="1"/>
  <c r="C36" i="15"/>
  <c r="C36" i="6" s="1"/>
  <c r="B37" i="15"/>
  <c r="B37" i="6" s="1"/>
  <c r="C37" i="15"/>
  <c r="C37" i="6" s="1"/>
  <c r="B38" i="15"/>
  <c r="B38" i="6" s="1"/>
  <c r="C38" i="15"/>
  <c r="C38" i="6" s="1"/>
  <c r="B39" i="15"/>
  <c r="B39" i="6" s="1"/>
  <c r="C39" i="15"/>
  <c r="C39" i="6" s="1"/>
  <c r="B40" i="15"/>
  <c r="B40" i="6" s="1"/>
  <c r="C40" i="15"/>
  <c r="C40" i="6" s="1"/>
  <c r="B41" i="15"/>
  <c r="B41" i="6" s="1"/>
  <c r="C41" i="15"/>
  <c r="C41" i="6" s="1"/>
  <c r="B42" i="15"/>
  <c r="B42" i="6" s="1"/>
  <c r="C42" i="15"/>
  <c r="C42" i="6" s="1"/>
  <c r="B11" i="15"/>
  <c r="B11" i="6" s="1"/>
  <c r="C11" i="15"/>
  <c r="C11" i="6" s="1"/>
  <c r="B12" i="15"/>
  <c r="B12" i="6" s="1"/>
  <c r="C12" i="15"/>
  <c r="C12" i="6" s="1"/>
  <c r="B15" i="15"/>
  <c r="B15" i="6" s="1"/>
  <c r="C15" i="15"/>
  <c r="C15" i="6" s="1"/>
  <c r="B16" i="15"/>
  <c r="B16" i="6" s="1"/>
  <c r="C16" i="15"/>
  <c r="C16" i="6" s="1"/>
  <c r="B17" i="15"/>
  <c r="B17" i="6" s="1"/>
  <c r="C17" i="15"/>
  <c r="C17" i="6" s="1"/>
  <c r="B18" i="15"/>
  <c r="B18" i="6" s="1"/>
  <c r="C18" i="15"/>
  <c r="C18" i="6" s="1"/>
  <c r="C19" i="15"/>
  <c r="C19" i="6" s="1"/>
  <c r="C20" i="15"/>
  <c r="C20" i="6" s="1"/>
  <c r="C21" i="15"/>
  <c r="C21" i="6" s="1"/>
  <c r="C22" i="15"/>
  <c r="C22" i="6" s="1"/>
  <c r="B23" i="15"/>
  <c r="B23" i="6" s="1"/>
  <c r="C23" i="15"/>
  <c r="C23" i="6" s="1"/>
  <c r="B26" i="15"/>
  <c r="B26" i="6" s="1"/>
  <c r="C26" i="15"/>
  <c r="C26" i="6" s="1"/>
  <c r="B27" i="15"/>
  <c r="B27" i="6" s="1"/>
  <c r="C27" i="15"/>
  <c r="C27" i="6" s="1"/>
  <c r="B28" i="15"/>
  <c r="B28" i="6" s="1"/>
  <c r="C28" i="15"/>
  <c r="C28" i="6" s="1"/>
  <c r="B29" i="15"/>
  <c r="B29" i="6" s="1"/>
  <c r="C29" i="15"/>
  <c r="C29" i="6" s="1"/>
  <c r="B30" i="15"/>
  <c r="B30" i="6" s="1"/>
  <c r="C30" i="15"/>
  <c r="C30" i="6" s="1"/>
  <c r="B31" i="15"/>
  <c r="B31" i="6" s="1"/>
  <c r="C31" i="15"/>
  <c r="C31" i="6" s="1"/>
  <c r="B32" i="15"/>
  <c r="B32" i="6" s="1"/>
  <c r="C32" i="15"/>
  <c r="C32" i="6" s="1"/>
  <c r="B33" i="15"/>
  <c r="B33" i="6" s="1"/>
  <c r="C33" i="15"/>
  <c r="C33" i="6" s="1"/>
  <c r="C10" i="15"/>
  <c r="C10" i="6" s="1"/>
  <c r="B10" i="15"/>
  <c r="B10" i="6" s="1"/>
  <c r="G27" i="5"/>
  <c r="E25" i="15" s="1"/>
  <c r="G38" i="5"/>
  <c r="G39" i="5"/>
  <c r="G40" i="5"/>
  <c r="G26" i="5"/>
  <c r="E24" i="15" s="1"/>
  <c r="L24" i="15" s="1"/>
  <c r="U24" i="15" s="1"/>
  <c r="W24" i="15" s="1"/>
  <c r="E24" i="6" s="1"/>
  <c r="G41" i="5"/>
  <c r="F20" i="17"/>
  <c r="E18" i="8" s="1"/>
  <c r="G18" i="8" s="1"/>
  <c r="K18" i="8" s="1"/>
  <c r="M18" i="8" s="1"/>
  <c r="F18" i="17"/>
  <c r="E16" i="8" s="1"/>
  <c r="G16" i="8" s="1"/>
  <c r="K16" i="8" s="1"/>
  <c r="M16" i="8" s="1"/>
  <c r="F15" i="17"/>
  <c r="E13" i="8" s="1"/>
  <c r="G13" i="8" s="1"/>
  <c r="K13" i="8" s="1"/>
  <c r="E13" i="22" s="1"/>
  <c r="G13" i="22" s="1"/>
  <c r="K13" i="22" s="1"/>
  <c r="M13" i="22" s="1"/>
  <c r="G17" i="5"/>
  <c r="E15" i="15" s="1"/>
  <c r="G18" i="5"/>
  <c r="E16" i="15" s="1"/>
  <c r="G20" i="5"/>
  <c r="G32" i="5"/>
  <c r="E30" i="15" s="1"/>
  <c r="G35" i="5"/>
  <c r="E33" i="15" s="1"/>
  <c r="G36" i="5"/>
  <c r="E34" i="15" s="1"/>
  <c r="G42" i="5"/>
  <c r="G43" i="5"/>
  <c r="G44" i="5"/>
  <c r="G21" i="5"/>
  <c r="E22" i="17"/>
  <c r="F20" i="22"/>
  <c r="I20" i="22"/>
  <c r="J20" i="22"/>
  <c r="F39" i="22"/>
  <c r="I39" i="22"/>
  <c r="J39" i="22"/>
  <c r="N39" i="22"/>
  <c r="J23" i="13"/>
  <c r="F43" i="15"/>
  <c r="F25" i="17"/>
  <c r="E23" i="8" s="1"/>
  <c r="G23" i="8" s="1"/>
  <c r="E46" i="17"/>
  <c r="F20" i="8"/>
  <c r="I20" i="8"/>
  <c r="J20" i="8"/>
  <c r="N20" i="8"/>
  <c r="F39" i="8"/>
  <c r="J39" i="8"/>
  <c r="N39" i="8"/>
  <c r="E45" i="5"/>
  <c r="F45" i="5"/>
  <c r="G14" i="4"/>
  <c r="G17" i="4"/>
  <c r="G18" i="4"/>
  <c r="G20" i="4"/>
  <c r="G22" i="4"/>
  <c r="G23" i="4"/>
  <c r="G24" i="4"/>
  <c r="G25" i="4"/>
  <c r="G26" i="4"/>
  <c r="G27" i="4"/>
  <c r="G29" i="4"/>
  <c r="G30" i="4"/>
  <c r="G31" i="4"/>
  <c r="G32" i="4"/>
  <c r="G34" i="4"/>
  <c r="G35" i="4"/>
  <c r="G36" i="4"/>
  <c r="G37" i="4"/>
  <c r="G38" i="4"/>
  <c r="G39" i="4"/>
  <c r="G40" i="4"/>
  <c r="G41" i="4"/>
  <c r="G42" i="4"/>
  <c r="G43" i="4"/>
  <c r="G44" i="4"/>
  <c r="G45" i="4"/>
  <c r="G46" i="4"/>
  <c r="G48" i="4"/>
  <c r="G49" i="4"/>
  <c r="G50" i="4"/>
  <c r="G51" i="4"/>
  <c r="G72" i="4"/>
  <c r="G74" i="4"/>
  <c r="G75" i="4"/>
  <c r="G76" i="4"/>
  <c r="G77" i="4"/>
  <c r="G80" i="4"/>
  <c r="G81" i="4"/>
  <c r="G82" i="4"/>
  <c r="G84" i="4"/>
  <c r="G85" i="4"/>
  <c r="G86" i="4"/>
  <c r="G108" i="4"/>
  <c r="G109" i="4"/>
  <c r="G110" i="4"/>
  <c r="G111" i="4"/>
  <c r="G112" i="4"/>
  <c r="U31" i="6" l="1"/>
  <c r="W31" i="6"/>
  <c r="L30" i="15"/>
  <c r="U30" i="15" s="1"/>
  <c r="W30" i="15" s="1"/>
  <c r="L16" i="15"/>
  <c r="U16" i="15" s="1"/>
  <c r="L32" i="15"/>
  <c r="U32" i="15" s="1"/>
  <c r="W32" i="15" s="1"/>
  <c r="E32" i="6" s="1"/>
  <c r="L32" i="6" s="1"/>
  <c r="U32" i="6" s="1"/>
  <c r="W32" i="6" s="1"/>
  <c r="L15" i="15"/>
  <c r="U15" i="15" s="1"/>
  <c r="W15" i="15" s="1"/>
  <c r="L10" i="15"/>
  <c r="U10" i="15" s="1"/>
  <c r="W10" i="15" s="1"/>
  <c r="E10" i="6" s="1"/>
  <c r="L11" i="15"/>
  <c r="U11" i="15" s="1"/>
  <c r="L34" i="15"/>
  <c r="U34" i="15" s="1"/>
  <c r="W34" i="15" s="1"/>
  <c r="E34" i="6" s="1"/>
  <c r="L34" i="6" s="1"/>
  <c r="U34" i="6" s="1"/>
  <c r="W34" i="6" s="1"/>
  <c r="L33" i="15"/>
  <c r="U33" i="15" s="1"/>
  <c r="W33" i="15" s="1"/>
  <c r="E33" i="6" s="1"/>
  <c r="L33" i="6" s="1"/>
  <c r="L25" i="15"/>
  <c r="U25" i="15" s="1"/>
  <c r="W25" i="15" s="1"/>
  <c r="G26" i="8"/>
  <c r="G39" i="8" s="1"/>
  <c r="F65" i="18" s="1"/>
  <c r="I39" i="8"/>
  <c r="F22" i="17"/>
  <c r="L22" i="6"/>
  <c r="L20" i="6"/>
  <c r="L23" i="6"/>
  <c r="F46" i="17"/>
  <c r="L19" i="6"/>
  <c r="L29" i="6"/>
  <c r="I28" i="9"/>
  <c r="I22" i="9"/>
  <c r="G45" i="5"/>
  <c r="E30" i="22"/>
  <c r="G30" i="22" s="1"/>
  <c r="K30" i="22" s="1"/>
  <c r="M30" i="22" s="1"/>
  <c r="M30" i="8"/>
  <c r="M25" i="8"/>
  <c r="E25" i="22"/>
  <c r="G25" i="22" s="1"/>
  <c r="K25" i="22" s="1"/>
  <c r="M25" i="22" s="1"/>
  <c r="E39" i="8"/>
  <c r="M32" i="8"/>
  <c r="E20" i="8"/>
  <c r="M35" i="8"/>
  <c r="E35" i="22"/>
  <c r="G35" i="22" s="1"/>
  <c r="K35" i="22" s="1"/>
  <c r="M35" i="22" s="1"/>
  <c r="M31" i="8"/>
  <c r="E31" i="22"/>
  <c r="G31" i="22" s="1"/>
  <c r="K31" i="22" s="1"/>
  <c r="M31" i="22" s="1"/>
  <c r="E33" i="22"/>
  <c r="G33" i="22" s="1"/>
  <c r="K33" i="22" s="1"/>
  <c r="M33" i="22" s="1"/>
  <c r="M33" i="8"/>
  <c r="E19" i="22"/>
  <c r="G19" i="22" s="1"/>
  <c r="K19" i="22" s="1"/>
  <c r="M19" i="22" s="1"/>
  <c r="M19" i="8"/>
  <c r="E37" i="22"/>
  <c r="G37" i="22" s="1"/>
  <c r="K37" i="22" s="1"/>
  <c r="M37" i="22" s="1"/>
  <c r="M37" i="8"/>
  <c r="G20" i="8"/>
  <c r="F30" i="18" s="1"/>
  <c r="K15" i="8"/>
  <c r="E17" i="22"/>
  <c r="G17" i="22" s="1"/>
  <c r="K17" i="22" s="1"/>
  <c r="M17" i="22" s="1"/>
  <c r="M17" i="8"/>
  <c r="E28" i="22"/>
  <c r="G28" i="22" s="1"/>
  <c r="K28" i="22" s="1"/>
  <c r="M28" i="22" s="1"/>
  <c r="M28" i="8"/>
  <c r="E24" i="22"/>
  <c r="G24" i="22" s="1"/>
  <c r="K24" i="22" s="1"/>
  <c r="M24" i="22" s="1"/>
  <c r="M24" i="8"/>
  <c r="M38" i="8"/>
  <c r="M13" i="8"/>
  <c r="K23" i="8"/>
  <c r="E16" i="22"/>
  <c r="G16" i="22" s="1"/>
  <c r="K16" i="22" s="1"/>
  <c r="M16" i="22" s="1"/>
  <c r="E18" i="22"/>
  <c r="G18" i="22" s="1"/>
  <c r="K18" i="22" s="1"/>
  <c r="M18" i="22" s="1"/>
  <c r="M29" i="8"/>
  <c r="M36" i="8"/>
  <c r="M27" i="8"/>
  <c r="M34" i="8"/>
  <c r="L21" i="6"/>
  <c r="E43" i="15"/>
  <c r="U33" i="6" l="1"/>
  <c r="W33" i="6" s="1"/>
  <c r="E30" i="6"/>
  <c r="L30" i="6" s="1"/>
  <c r="E25" i="6"/>
  <c r="L25" i="6" s="1"/>
  <c r="E15" i="6"/>
  <c r="L15" i="6" s="1"/>
  <c r="L43" i="15"/>
  <c r="K26" i="8"/>
  <c r="K39" i="8" s="1"/>
  <c r="L10" i="6"/>
  <c r="W11" i="15"/>
  <c r="W16" i="15"/>
  <c r="U43" i="15"/>
  <c r="U29" i="6"/>
  <c r="W29" i="6" s="1"/>
  <c r="W23" i="6"/>
  <c r="W22" i="6"/>
  <c r="W20" i="6"/>
  <c r="W21" i="6"/>
  <c r="W19" i="6"/>
  <c r="S43" i="15"/>
  <c r="F14" i="18" s="1"/>
  <c r="L12" i="6"/>
  <c r="L26" i="6"/>
  <c r="L27" i="6"/>
  <c r="L28" i="6"/>
  <c r="L17" i="6"/>
  <c r="L18" i="6"/>
  <c r="E23" i="22"/>
  <c r="M23" i="8"/>
  <c r="E15" i="22"/>
  <c r="M15" i="8"/>
  <c r="M20" i="8" s="1"/>
  <c r="K20" i="8"/>
  <c r="F64" i="18" s="1"/>
  <c r="U10" i="6" l="1"/>
  <c r="E16" i="6"/>
  <c r="L16" i="6" s="1"/>
  <c r="U16" i="6" s="1"/>
  <c r="W16" i="6" s="1"/>
  <c r="E11" i="6"/>
  <c r="F31" i="18"/>
  <c r="M26" i="8"/>
  <c r="M39" i="8" s="1"/>
  <c r="E26" i="22"/>
  <c r="G26" i="22" s="1"/>
  <c r="K26" i="22" s="1"/>
  <c r="M26" i="22" s="1"/>
  <c r="U30" i="6"/>
  <c r="W30" i="6" s="1"/>
  <c r="U27" i="6"/>
  <c r="W27" i="6" s="1"/>
  <c r="U12" i="6"/>
  <c r="W12" i="6" s="1"/>
  <c r="U15" i="6"/>
  <c r="W15" i="6" s="1"/>
  <c r="U25" i="6"/>
  <c r="W25" i="6" s="1"/>
  <c r="U28" i="6"/>
  <c r="W28" i="6" s="1"/>
  <c r="U18" i="6"/>
  <c r="W18" i="6" s="1"/>
  <c r="U17" i="6"/>
  <c r="W17" i="6" s="1"/>
  <c r="U26" i="6"/>
  <c r="W26" i="6" s="1"/>
  <c r="F55" i="18"/>
  <c r="L24" i="6"/>
  <c r="G15" i="22"/>
  <c r="E20" i="22"/>
  <c r="G23" i="22"/>
  <c r="F59" i="18"/>
  <c r="L11" i="6" l="1"/>
  <c r="L43" i="6" s="1"/>
  <c r="E43" i="6"/>
  <c r="W10" i="6"/>
  <c r="F81" i="18"/>
  <c r="E39" i="22"/>
  <c r="U24" i="6"/>
  <c r="W24" i="6" s="1"/>
  <c r="U11" i="6"/>
  <c r="W11" i="6" s="1"/>
  <c r="E17" i="27"/>
  <c r="K23" i="22"/>
  <c r="G39" i="22"/>
  <c r="E83" i="27" s="1"/>
  <c r="K15" i="22"/>
  <c r="G20" i="22"/>
  <c r="E32" i="27" s="1"/>
  <c r="W43" i="15"/>
  <c r="U43" i="6" l="1"/>
  <c r="W43" i="6"/>
  <c r="K20" i="22"/>
  <c r="E82" i="27" s="1"/>
  <c r="M15" i="22"/>
  <c r="M20" i="22" s="1"/>
  <c r="K39" i="22"/>
  <c r="E33" i="27" s="1"/>
  <c r="M23" i="22"/>
  <c r="M39" i="22" s="1"/>
  <c r="E77" i="27" l="1"/>
  <c r="E111" i="27" l="1"/>
  <c r="E13" i="13" l="1"/>
  <c r="E14" i="13"/>
  <c r="G12" i="2"/>
  <c r="G16" i="2" s="1"/>
  <c r="G13" i="2"/>
  <c r="G17" i="2" s="1"/>
  <c r="G14" i="2"/>
  <c r="G18" i="2" s="1"/>
  <c r="E10" i="27" s="1"/>
  <c r="H23" i="26" l="1"/>
  <c r="G19" i="2"/>
  <c r="E14" i="24" l="1"/>
  <c r="E13" i="24"/>
  <c r="F83" i="18" l="1"/>
  <c r="F13" i="20" l="1"/>
  <c r="F14" i="20"/>
  <c r="F86" i="18" l="1"/>
  <c r="F90" i="18" s="1"/>
  <c r="F16" i="20"/>
  <c r="G12" i="9" s="1"/>
  <c r="I12" i="9" l="1"/>
  <c r="J10" i="24"/>
  <c r="F13" i="24" l="1"/>
  <c r="G13" i="24" s="1"/>
  <c r="F14" i="24"/>
  <c r="G14" i="24" s="1"/>
  <c r="J16" i="24" l="1"/>
  <c r="J19" i="24" s="1"/>
  <c r="J25" i="24" s="1"/>
  <c r="I32" i="25" l="1"/>
  <c r="G19" i="4" l="1"/>
  <c r="G16" i="4" l="1"/>
  <c r="G15" i="4" l="1"/>
  <c r="G56" i="4" l="1"/>
  <c r="G87" i="4" l="1"/>
  <c r="G88" i="4" l="1"/>
  <c r="G28" i="4" l="1"/>
  <c r="G79" i="4"/>
  <c r="G33" i="4" l="1"/>
  <c r="G68" i="4" s="1"/>
  <c r="E68" i="4"/>
  <c r="G73" i="4" l="1"/>
  <c r="E73" i="27" l="1"/>
  <c r="E113" i="27" l="1"/>
  <c r="G16" i="9" l="1"/>
  <c r="I16" i="9" s="1"/>
  <c r="G13" i="9"/>
  <c r="G18" i="9" l="1"/>
  <c r="I18" i="9" s="1"/>
  <c r="I13" i="9"/>
  <c r="G15" i="9"/>
  <c r="I15" i="9" s="1"/>
  <c r="E117" i="27" s="1"/>
  <c r="E121" i="27" l="1"/>
  <c r="J10" i="13" l="1"/>
  <c r="H24" i="26"/>
  <c r="H25" i="26" s="1"/>
  <c r="H14" i="26" s="1"/>
  <c r="F13" i="13" l="1"/>
  <c r="G13" i="13" s="1"/>
  <c r="F14" i="13"/>
  <c r="G14" i="13" s="1"/>
  <c r="H17" i="26" s="1"/>
  <c r="H18" i="26" l="1"/>
  <c r="J16" i="13"/>
  <c r="H27" i="13" l="1"/>
  <c r="J19" i="13"/>
  <c r="J25" i="13" s="1"/>
  <c r="H15" i="26" l="1"/>
  <c r="J27" i="13"/>
  <c r="J30" i="13" s="1"/>
  <c r="H16" i="26" s="1"/>
  <c r="G92" i="4" l="1"/>
  <c r="G104" i="4" s="1"/>
  <c r="G106" i="4" s="1"/>
  <c r="G114" i="4" s="1"/>
  <c r="E104" i="4"/>
  <c r="E106" i="4" s="1"/>
  <c r="E114" i="4" s="1"/>
  <c r="I10" i="25" l="1"/>
  <c r="E15" i="25" l="1"/>
  <c r="I28" i="25"/>
  <c r="I34"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4" authorId="0" shapeId="0" xr:uid="{00000000-0006-0000-09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C11" authorId="0" shapeId="0" xr:uid="{00000000-0006-0000-13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<sst xmlns="http://schemas.openxmlformats.org/spreadsheetml/2006/main" count="1161" uniqueCount="525">
  <si>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</si>
  <si>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</si>
  <si>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</si>
  <si>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</si>
  <si>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</si>
  <si>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</si>
  <si>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</si>
  <si>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</si>
  <si>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</si>
  <si>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</si>
  <si>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</si>
  <si>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</si>
  <si>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</si>
  <si>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</si>
  <si>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</si>
  <si>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</si>
  <si>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</si>
  <si>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</si>
  <si>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</si>
  <si>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</si>
  <si>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</si>
  <si>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</si>
  <si>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</si>
  <si>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</si>
  <si>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</si>
  <si>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</si>
  <si>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</si>
  <si>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</si>
  <si>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</si>
  <si>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</si>
  <si>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</si>
  <si>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</si>
  <si>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</si>
  <si>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</si>
  <si>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</si>
  <si>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</si>
  <si>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</si>
  <si>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</si>
  <si>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</si>
  <si>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</si>
  <si>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</si>
  <si>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</si>
  <si>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</si>
  <si>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</si>
  <si>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</si>
  <si>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</si>
  <si>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</si>
  <si>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</si>
  <si>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</si>
  <si>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</si>
  <si>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</si>
  <si>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</si>
  <si>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</si>
  <si>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</si>
  <si>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</si>
  <si>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</si>
  <si>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</si>
  <si>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</si>
  <si>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</si>
  <si>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</si>
  <si>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</si>
  <si>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</si>
  <si>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</si>
  <si>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</si>
  <si>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</si>
  <si>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</si>
  <si>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</si>
  <si>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t>TAXABLE INCOME</t>
  </si>
  <si>
    <t>Class</t>
  </si>
  <si>
    <t>Class Description</t>
  </si>
  <si>
    <t>Less: Non-Distribution Portion</t>
  </si>
  <si>
    <t>Certain Automobiles</t>
  </si>
  <si>
    <t>Lease # 1</t>
  </si>
  <si>
    <t>Lease # 3</t>
  </si>
  <si>
    <t>Lease # 4</t>
  </si>
  <si>
    <t>Data Network Infrastructure Equipment (acq'd post Mar 22/04)</t>
  </si>
  <si>
    <t>SUB-TOTAL - UCC</t>
  </si>
  <si>
    <t>Additions</t>
  </si>
  <si>
    <t>Other Adjustments</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</si>
  <si>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</si>
  <si>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</si>
  <si>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</si>
  <si>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</si>
  <si>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</si>
  <si>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</si>
  <si>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</si>
  <si>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</si>
  <si>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</si>
  <si>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</si>
  <si>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</si>
  <si>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</si>
  <si>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</si>
  <si>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</si>
  <si>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</si>
  <si>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</si>
  <si>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</si>
  <si>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</si>
  <si>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</si>
  <si>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</si>
  <si>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</si>
  <si>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</si>
  <si>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</si>
  <si>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</si>
  <si>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</si>
  <si>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</si>
  <si>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</si>
  <si>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</si>
  <si>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</si>
  <si>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</si>
  <si>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</si>
  <si>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</si>
  <si>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</si>
  <si>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</si>
  <si>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</si>
  <si>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</si>
  <si>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</si>
  <si>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</si>
  <si>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Tax reserves end of year</t>
  </si>
  <si>
    <t>NET INCOME FOR TAX PURPOSES</t>
  </si>
  <si>
    <t>Taxable dividends received under section 112 or 113</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</si>
  <si>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</si>
  <si>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</si>
  <si>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</si>
  <si>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</si>
  <si>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</si>
  <si>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</si>
  <si>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</si>
  <si>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</si>
  <si>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</si>
  <si>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</si>
  <si>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</si>
  <si>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</si>
  <si>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</si>
  <si>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</si>
  <si>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</si>
  <si>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</si>
  <si>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</si>
  <si>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</si>
  <si>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</si>
  <si>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</si>
  <si>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</si>
  <si>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</si>
  <si>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</si>
  <si>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</si>
  <si>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</si>
  <si>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</si>
  <si>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</si>
  <si>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</si>
  <si>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</si>
  <si>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</si>
  <si>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</si>
  <si>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</si>
  <si>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</si>
  <si>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</si>
  <si>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</si>
  <si>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</si>
  <si>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</si>
  <si>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</si>
  <si>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</si>
  <si>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</si>
  <si>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</si>
  <si>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Federal &amp; Ontario Small Business</t>
  </si>
  <si>
    <t>Ontario Small Business Threshold</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</si>
  <si>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</si>
  <si>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</si>
  <si>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</si>
  <si>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</si>
  <si>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</si>
  <si>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</si>
  <si>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</si>
  <si>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</si>
  <si>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</si>
  <si>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t>A. Data Input Sheet</t>
  </si>
  <si>
    <t>B. Tax Rates &amp; Exemptions</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</si>
  <si>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</si>
  <si>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</si>
  <si>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</si>
  <si>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</si>
  <si>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</si>
  <si>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</si>
  <si>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</si>
  <si>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</si>
  <si>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</si>
  <si>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</si>
  <si>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 xml:space="preserve"> J = C + F</t>
  </si>
  <si>
    <t>Short Term Interest Rate</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</si>
  <si>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</si>
  <si>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</si>
  <si>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</si>
  <si>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</si>
  <si>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</si>
  <si>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</si>
  <si>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</si>
  <si>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</si>
  <si>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</si>
  <si>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</si>
  <si>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</si>
  <si>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Frances Power Corporation</t>
  </si>
  <si>
    <t>Greater Sudbury Hydro Inc.</t>
  </si>
  <si>
    <t>Hydro Hawkesbury Inc.</t>
  </si>
  <si>
    <t>Kingston Hydro Corporation</t>
  </si>
  <si>
    <t>Kitchener-Wilmot Hydro Inc.</t>
  </si>
  <si>
    <t>Lakeland Power Distribution Ltd.</t>
  </si>
  <si>
    <t>London Hydro Inc.</t>
  </si>
  <si>
    <t>Niagara-on-the-Lake Hydro Inc.</t>
  </si>
  <si>
    <t>Northern Ontario Wires Inc.</t>
  </si>
  <si>
    <t>Orangeville Hydro Limited</t>
  </si>
  <si>
    <t>Ottawa River Power Corporation</t>
  </si>
  <si>
    <t>PUC Distribution Inc.</t>
  </si>
  <si>
    <t>Renfrew Hydro Inc.</t>
  </si>
  <si>
    <t>Sioux Lookout Hydro Inc.</t>
  </si>
  <si>
    <t>Tillsonburg Hydro Inc.</t>
  </si>
  <si>
    <t>Wasaga Distribution Inc.</t>
  </si>
  <si>
    <t>Waterloo North Hydro Inc.</t>
  </si>
  <si>
    <t>Westario Power Inc.</t>
  </si>
  <si>
    <t>Atikokan Hydro Inc.</t>
  </si>
  <si>
    <t>Halton Hills Hydro Inc.</t>
  </si>
  <si>
    <t>Hydro 2000 Inc.</t>
  </si>
  <si>
    <t>Hydro Ottawa Limited</t>
  </si>
  <si>
    <t>Lakefront Utilities Inc.</t>
  </si>
  <si>
    <t>Oshawa PUC Networks Inc.</t>
  </si>
  <si>
    <t>Rideau St. Lawrence Distribution Inc.</t>
  </si>
  <si>
    <t>Toronto Hydro-Electric System Limited</t>
  </si>
  <si>
    <t>Wellington North Power Inc.</t>
  </si>
  <si>
    <t>Test Year                         Taxable Income</t>
  </si>
  <si>
    <t>Ontario Income Tax</t>
  </si>
  <si>
    <t>Fibre Optic Cable</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</si>
  <si>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</si>
  <si>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</si>
  <si>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</si>
  <si>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</si>
  <si>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</si>
  <si>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</si>
  <si>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</si>
  <si>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</si>
  <si>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</si>
  <si>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</si>
  <si>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</si>
  <si>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</si>
  <si>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</si>
  <si>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</si>
  <si>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</si>
  <si>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</si>
  <si>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</si>
  <si>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</si>
  <si>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</si>
  <si>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</si>
  <si>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</si>
  <si>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</si>
  <si>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</si>
  <si>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</si>
  <si>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</si>
  <si>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</si>
  <si>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</si>
  <si>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</si>
  <si>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</si>
  <si>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</si>
  <si>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</si>
  <si>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</si>
  <si>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</si>
  <si>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</si>
  <si>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</si>
  <si>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</si>
  <si>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</si>
  <si>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</si>
  <si>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</si>
  <si>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</si>
  <si>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</si>
  <si>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</si>
  <si>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</si>
  <si>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Taxable Income - Test Year</t>
  </si>
  <si>
    <t>PILs Tax Provision - Test Year</t>
  </si>
  <si>
    <t>Version</t>
  </si>
  <si>
    <t>Bluewater Power Distribution Corporation</t>
  </si>
  <si>
    <t>Oakville Hydro Electricity Distribution Inc.</t>
  </si>
  <si>
    <t>Orillia Power Distribution Corporation</t>
  </si>
  <si>
    <t>Peterborough Distribution Incorporated</t>
  </si>
  <si>
    <t>Welland Hydro-Electric System Corp.</t>
  </si>
  <si>
    <t>UCC End of Year Historical per tax returns</t>
  </si>
  <si>
    <t>UCC Regulated Historical Year</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</si>
  <si>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</si>
  <si>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</si>
  <si>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</si>
  <si>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</si>
  <si>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</si>
  <si>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</si>
  <si>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</si>
  <si>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</si>
  <si>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</si>
  <si>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</si>
  <si>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</si>
  <si>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</si>
  <si>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</si>
  <si>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</si>
  <si>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</si>
  <si>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</si>
  <si>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</si>
  <si>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</si>
  <si>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</si>
  <si>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</si>
  <si>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</si>
  <si>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</si>
  <si>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</si>
  <si>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</si>
  <si>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</si>
  <si>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</si>
  <si>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</si>
  <si>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</si>
  <si>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</si>
  <si>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</si>
  <si>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</si>
  <si>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</si>
  <si>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</si>
  <si>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</si>
  <si>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</si>
  <si>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</si>
  <si>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</si>
  <si>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</si>
  <si>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</si>
  <si>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</si>
  <si>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</si>
  <si>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</si>
  <si>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</si>
  <si>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</si>
  <si>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</si>
  <si>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</si>
  <si>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</si>
  <si>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</si>
  <si>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</si>
  <si>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</si>
  <si>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</si>
  <si>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H13 - Schedule 13 Tax Reserves Historical</t>
  </si>
  <si>
    <t>B0 - PILs,Tax Provision Bridge Year</t>
  </si>
  <si>
    <t>B1 - Adj. Taxable Income Bridge Year</t>
  </si>
  <si>
    <t>B4 - Schedule 4 Loss Carry Forward Bridge Year</t>
  </si>
  <si>
    <t>B8 - Schedule 8 CCA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</si>
  <si>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</si>
  <si>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</si>
  <si>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</si>
  <si>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</si>
  <si>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</si>
  <si>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</si>
  <si>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</si>
  <si>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</si>
  <si>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</si>
  <si>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</si>
  <si>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</si>
  <si>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</si>
  <si>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</si>
  <si>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</si>
  <si>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</si>
  <si>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</si>
  <si>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 xml:space="preserve">     a.  If taxable capital exceeds $15 million, the small business rate will not be applicable.</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</si>
  <si>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</si>
  <si>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</si>
  <si>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</si>
  <si>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</si>
  <si>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</si>
  <si>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</si>
  <si>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</si>
  <si>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</si>
  <si>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</si>
  <si>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</si>
  <si>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</si>
  <si>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</si>
  <si>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H8 - Schedule 8 Historical</t>
  </si>
  <si>
    <t>Balance available for use in Future Years</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</si>
  <si>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</si>
  <si>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</si>
  <si>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</si>
  <si>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</si>
  <si>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CCA is maximized even if there are tax loss carry-forwards</t>
  </si>
  <si>
    <t>The applicant must ensure the following integrity checks have been completed and confirm this is the case in the table below, or provide an explanation if this is not the case:</t>
  </si>
  <si>
    <t>ENWIN Utilities Ltd.</t>
  </si>
  <si>
    <t>Loss Carry Forward Generated in Bridge Year (if any)</t>
  </si>
  <si>
    <t>Loss Carry Forward Generated in Test Year (if any)</t>
  </si>
  <si>
    <t>Actual/Estimated Bridge Year Carried Forward</t>
  </si>
  <si>
    <t>Utility Confirmation (Y/N)</t>
  </si>
  <si>
    <t>(A + 101 + 102)</t>
  </si>
  <si>
    <t xml:space="preserve">2.  Regarding the small business deduction, if applicable, </t>
  </si>
  <si>
    <t xml:space="preserve">     b.  If taxable capital is below $10 million, the small business rate would be applicable.</t>
  </si>
  <si>
    <t xml:space="preserve">     c.  If taxable capital is between $10 million and $15 million, the appropriate small business rate will be calculated.</t>
  </si>
  <si>
    <t>Federal Small Business Limit</t>
  </si>
  <si>
    <t>Ontario Small Business Limit</t>
  </si>
  <si>
    <t>General Corporate Rate</t>
  </si>
  <si>
    <t>Federal Tax Abatement</t>
  </si>
  <si>
    <t xml:space="preserve">  Adjusted Federal Rate</t>
  </si>
  <si>
    <t>Rate Reduction</t>
  </si>
  <si>
    <t xml:space="preserve">Ontario Income Tax </t>
  </si>
  <si>
    <t xml:space="preserve">Combined Federal and Ontario </t>
  </si>
  <si>
    <t>Federal Small Business Rate</t>
  </si>
  <si>
    <t>Ontario Small Business Rate</t>
  </si>
  <si>
    <t>As of MMM XX, 2019</t>
  </si>
  <si>
    <t>Lease # 2</t>
  </si>
  <si>
    <t>1b</t>
  </si>
  <si>
    <t>Certain Buildings; Fences</t>
  </si>
  <si>
    <t>Non-Residential Buildings [Reg. 1100(1)(a.1) election]</t>
  </si>
  <si>
    <t>Limited Period Patents, Franchises, Concessions or Licences</t>
  </si>
  <si>
    <t>Distribution System (acq'd pre 1988)</t>
  </si>
  <si>
    <r>
      <t xml:space="preserve">13 </t>
    </r>
    <r>
      <rPr>
        <b/>
        <vertAlign val="subscript"/>
        <sz val="9"/>
        <rFont val="Arial"/>
        <family val="2"/>
      </rPr>
      <t>1</t>
    </r>
  </si>
  <si>
    <r>
      <t xml:space="preserve">13 </t>
    </r>
    <r>
      <rPr>
        <b/>
        <vertAlign val="subscript"/>
        <sz val="9"/>
        <rFont val="Arial"/>
        <family val="2"/>
      </rPr>
      <t>2</t>
    </r>
  </si>
  <si>
    <r>
      <t xml:space="preserve">13 </t>
    </r>
    <r>
      <rPr>
        <b/>
        <vertAlign val="subscript"/>
        <sz val="9"/>
        <rFont val="Arial"/>
        <family val="2"/>
      </rPr>
      <t>3</t>
    </r>
  </si>
  <si>
    <r>
      <t xml:space="preserve">13 </t>
    </r>
    <r>
      <rPr>
        <b/>
        <vertAlign val="subscript"/>
        <sz val="9"/>
        <rFont val="Arial"/>
        <family val="2"/>
      </rPr>
      <t>4</t>
    </r>
  </si>
  <si>
    <t>Distribution System (acq'd post Feb 22/05)</t>
  </si>
  <si>
    <t>Buildings (acq'd pre 1988)</t>
  </si>
  <si>
    <t>Buildings, Distribution System (acq'd post 1987)</t>
  </si>
  <si>
    <t>Certain Clean Energy/Energy-Efficient Generation Equipment</t>
  </si>
  <si>
    <t>Computer Application Software (Non-Systems)</t>
  </si>
  <si>
    <t>General Purpose Computer Hardware &amp; Software (acq'd post Mar 18/07)</t>
  </si>
  <si>
    <t>Computers &amp; System Software (acq'd post Mar 22/04 and pre Mar 19/07)</t>
  </si>
  <si>
    <t>Motor Vehicles, Fleet</t>
  </si>
  <si>
    <t>General Office Equipment, Furniture, Fixtures</t>
  </si>
  <si>
    <t>Elec. Generation Equip. (Non-Bldng, acq'd post Feb 27/00); Roads, Lots, Storage</t>
  </si>
  <si>
    <t>NA</t>
  </si>
  <si>
    <t>Eligible Capital Property (acq'd pre Jan 1, 2017)</t>
  </si>
  <si>
    <t>Eligible Capital Property (acq'd post Jan 1, 2017)</t>
  </si>
  <si>
    <t>Eligible Capital Property (acq'd post 2016)</t>
  </si>
  <si>
    <t>Eligible Capital Property (acq'd pre 2017)</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</si>
  <si>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non-distribution tax amounts on Schedule 8.</t>
  </si>
  <si>
    <t>TOTALS</t>
  </si>
  <si>
    <t>Relevant factor</t>
  </si>
  <si>
    <t>(3)
Cost of acquisitions during
the year (new property must
be available for use, except CWIP)</t>
  </si>
  <si>
    <t>(4)
Cost of acquisitions from column 3 that are accelerated investment incentive property (AIIP)</t>
  </si>
  <si>
    <t>(5)
Adjustments and transfers (enter amounts that will reduce the UCC as negatives)</t>
  </si>
  <si>
    <t>(6)
Amount from column 5 that is assistance received or receivable during the year for a property, subsequent to its disposition</t>
  </si>
  <si>
    <t>(7)
Amount from column 5 that is repaid during the year for a property, subsequent to its disposition</t>
  </si>
  <si>
    <t>(2)
Undepreciated capital
cost (UCC) at the
beginning of the bridge year</t>
  </si>
  <si>
    <t>(8)
Proceeds of dispositions</t>
  </si>
  <si>
    <t>(9)
UCC (column 2 plus column 3 plus or minus column 5 minus column 8)</t>
  </si>
  <si>
    <t>(10)
Proceeds of disposition available to reduce the UCC of AIIP (column 8 plus column 6 minus column 3 plus column 4 minus column 7) (if negative, enter "0")</t>
  </si>
  <si>
    <t>(11)
Net capital cost additions of AIIP acquired during the year (column 4 minus column 10) (if negative, enter "0")</t>
  </si>
  <si>
    <t>(12)
UCC adjustment for AIIP acquired during the year (column 11 multiplied by the relevant factor)</t>
  </si>
  <si>
    <t>(13)
UCC adjustment for non-AIIP acquired during the year (0.5 multiplied by the result of column 3 minus column 4 minus column 6 plus column 7 minus column 8) (if negative, enter "0")</t>
  </si>
  <si>
    <t>(14)
CCA Rate %</t>
  </si>
  <si>
    <t>(15)
Recapture of CCA</t>
  </si>
  <si>
    <t>(16)
Terminal Loss</t>
  </si>
  <si>
    <t>(17)
CCA (for declining balance method, the result of column 9 plus column 12 minus column 13, multiplied by column 14)</t>
  </si>
  <si>
    <t>(18)
UCC at the end of the bridge year (column 9 minus column 17)</t>
  </si>
  <si>
    <t>https://www.canada.ca/content/dam/cra-arc/formspubs/pbg/t2sch8/t2sch8-19e.pdf</t>
  </si>
  <si>
    <t>(1)
Class</t>
  </si>
  <si>
    <t>Income inclusion under subparagraph 13(38)(d)(iii)</t>
  </si>
  <si>
    <t>(2)
Undepreciated capital
cost (UCC) at the
beginning of the test year</t>
  </si>
  <si>
    <t>(18)
UCC at the end of the test year (column 9 minus column 17)</t>
  </si>
  <si>
    <t xml:space="preserve">      If Yes, please describe the tax treatment in the manager's summary.  </t>
  </si>
  <si>
    <t>The CCA deductions in the application’s PILs tax model for historical, bridge and test years (as applicable) agree with the numbers in the CCA Schedule 8 for the same years filed in the application</t>
  </si>
  <si>
    <t>The capital additions and deductions in the CCA Schedule 8 agree with the rate base section for historical, bridge and test years</t>
  </si>
  <si>
    <t>A discussion is included in the application as to when the loss carry-forwards, if any, will be fully utilized</t>
  </si>
  <si>
    <t>The income tax rate used to calculate the tax expense is consistent with the utility’s actual tax facts and evidence filed in the application</t>
  </si>
  <si>
    <t>Loss carry-forwards, if any, from prior year tax returns' Schedule 4 agree with those disclosed in the application</t>
  </si>
  <si>
    <t>Other post-employment benefits and pension expenses that are added back on Schedule 1 to reconcile accounting income to net income for tax purposes agree with the OM&amp;A analysis for compensation. The amounts deducted are reasonable when compared with the notes to the audited financial statements, Financial Services Commission of Ontario reports, and actuarial valuations.</t>
  </si>
  <si>
    <t>General Reserve for Bad Debts</t>
  </si>
  <si>
    <t>Tax Reserves Not Deducted for Accounting Purposes</t>
  </si>
  <si>
    <t>- Accumulated Sick Leave</t>
  </si>
  <si>
    <t>- Short &amp; Long-term Disability</t>
  </si>
  <si>
    <t>Income inclusion under subparagraph 13(38)(d)(iii) from Schedule 10</t>
  </si>
  <si>
    <t>Charitable donations and gifts from Schedule 2</t>
  </si>
  <si>
    <t>Taxable capital gains from Schedule 6</t>
  </si>
  <si>
    <t>Taxable capital gains</t>
  </si>
  <si>
    <t>Political contributions</t>
  </si>
  <si>
    <t>General reserve for inventory obsolescence (non-specific)</t>
  </si>
  <si>
    <t>Debt &amp; share issue expenses ss. 20(1)(e)</t>
  </si>
  <si>
    <t>Tax reserves not deducted for accounting purposes</t>
  </si>
  <si>
    <t>Capital gains reserves ss.40(1)</t>
  </si>
  <si>
    <t>Financial statement reserves (not deductible for tax purposes)</t>
  </si>
  <si>
    <t>Reserves from financial statements – balance at the end of the year</t>
  </si>
  <si>
    <t>Reserve for undelivered goods and services not rendered ss. 20(1)(m)</t>
  </si>
  <si>
    <t>Other deductions</t>
  </si>
  <si>
    <t>Other additions</t>
  </si>
  <si>
    <t>Non-taxable dividends under section 83</t>
  </si>
  <si>
    <t>Non-capital losses of previous tax years from Schedule 4</t>
  </si>
  <si>
    <t>Net capital losses of previous tax years from Schedule 4</t>
  </si>
  <si>
    <t>Limited partnership losses of previous tax years from Schedule 4</t>
  </si>
  <si>
    <t>For additional details and guidance on calculating amounts in Schedule 8, refer to the notes to the Canada Revenue Agency published Schedule 8 - Capital Cost Allowance (CCA) (2018 and later tax years):</t>
  </si>
  <si>
    <t>Eliminate Amounts Not Relevant for Test Year</t>
  </si>
  <si>
    <t>Schedule 4 Loss Carry Forward - Historical</t>
  </si>
  <si>
    <t>Schedule 4 Loss Carry Forward - Test Year</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</si>
  <si>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</si>
  <si>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</si>
  <si>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</si>
  <si>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</si>
  <si>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</si>
  <si>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Canadian Niagara Power Inc.</t>
  </si>
  <si>
    <t>Elexicon Energy Inc.-Whitby Rate Zone</t>
  </si>
  <si>
    <t>Elexicon Energy Inc.-Veridian Rate Zone</t>
  </si>
  <si>
    <t>Entegrus Powerlines Inc.-For Entegrus-Main Rate Zone</t>
  </si>
  <si>
    <t>Entegrus Powerlines Inc.-For Former St. Thomas Energy Rate Zone</t>
  </si>
  <si>
    <t>EPCOR Electricity Distribution Ontario Inc.</t>
  </si>
  <si>
    <t>ERTH Power Corporation - ERTH Power Main Rate Zone</t>
  </si>
  <si>
    <t>ERTH POWER CORPORATION – GODERICH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</si>
  <si>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</si>
  <si>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</si>
  <si>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</si>
  <si>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</si>
  <si>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</si>
  <si>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</si>
  <si>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</si>
  <si>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</si>
  <si>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</si>
  <si>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</si>
  <si>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</si>
  <si>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</si>
  <si>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 xml:space="preserve">Synergy North Corporation-Thunder Bay Rate Zone </t>
  </si>
  <si>
    <t>Energy+ Inc.</t>
  </si>
  <si>
    <t>North Bay Hydro Distribution Limited - Espanola service territory</t>
  </si>
  <si>
    <t>North Bay Hydro Distribution Limited - North Bay service territory</t>
  </si>
  <si>
    <t>*</t>
  </si>
  <si>
    <t>Comments:</t>
  </si>
  <si>
    <t>CCA continuity schedule available in SharePoint is missing 2021 data that needs to go hear. Requesting Henry to provide.</t>
  </si>
  <si>
    <t>Need UCC ending balances not changing.</t>
  </si>
  <si>
    <t>Amortization of Deferred Revenue</t>
  </si>
  <si>
    <t>Why is this schedule missing Grossed UP PILS?</t>
  </si>
  <si>
    <t>PILs regulatory smoothing adjustment</t>
  </si>
  <si>
    <t>`</t>
  </si>
  <si>
    <t>Unrealized gains on derivatives</t>
  </si>
  <si>
    <t>EB-2022-0049</t>
  </si>
  <si>
    <t>Dan Gapic</t>
  </si>
  <si>
    <t>905.876.4611</t>
  </si>
  <si>
    <t>gapicd@miltonhydro.com</t>
  </si>
  <si>
    <t>04/06/2022</t>
  </si>
  <si>
    <t>Y</t>
  </si>
  <si>
    <t>N</t>
  </si>
  <si>
    <t>There were no loss carry-forwards</t>
  </si>
  <si>
    <t>No</t>
  </si>
  <si>
    <t>Yes</t>
  </si>
  <si>
    <r>
      <t>Return on Equity (</t>
    </r>
    <r>
      <rPr>
        <sz val="10"/>
        <color indexed="10"/>
        <rFont val="Arial"/>
        <family val="2"/>
      </rPr>
      <t>Regulatory Income</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</si>
</sst>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_);_(* \(#,##0\);_(* &quot;-&quot;_);_(@_)"/>
    <numFmt numFmtId="165" formatCode="_-&quot;$&quot;* #,##0_-;\-&quot;$&quot;* #,##0_-;_-&quot;$&quot;* &quot;-&quot;??_-;_-@_-"/>
    <numFmt numFmtId="166" formatCode="0.0"/>
    <numFmt numFmtId="167" formatCode="[$-1009]mmmm\ d\,\ yyyy;@"/>
    <numFmt numFmtId="168" formatCode="_-* #,##0_-;\-* #,##0_-;_-* &quot;-&quot;??_-;_-@_-"/>
    <numFmt numFmtId="169" formatCode="0.0%"/>
    <numFmt numFmtId="170" formatCode="mmmm\ d\,\ yyyy"/>
    <numFmt numFmtId="171" formatCode="_-&quot;$&quot;* #,##0_-;\-&quot;$&quot;* #,##0_-;_-&quot;$&quot;* &quot;-&quot;?_-;_-@_-"/>
    <numFmt numFmtId="172" formatCode="#,##0_ ;[Red]\-#,##0\ "/>
  </numFmts>
  <fonts count="83"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b/>
      <u/>
      <sz val="9"/>
      <name val="Arial"/>
      <family val="2"/>
    </font>
    <font>
      <sz val="8"/>
      <color indexed="81"/>
      <name val="Tahoma"/>
      <family val="2"/>
    </font>
    <font>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bscript"/>
      <sz val="9"/>
      <name val="Arial"/>
      <family val="2"/>
    </font>
    <font>
      <b/>
      <sz val="8"/>
      <name val="Arial"/>
      <family val="2"/>
    </font>
    <font>
      <sz val="11"/>
      <color theme="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s>
  <cellStyleXfs count="49">
    <xf numFmtId="0" fontId="0"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0" fontId="1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54" fillId="0" borderId="0" applyNumberFormat="0" applyFill="0" applyBorder="0" applyAlignment="0" applyProtection="0"/>
    <xf numFmtId="0" fontId="55" fillId="0" borderId="9" applyNumberFormat="0" applyFill="0" applyAlignment="0" applyProtection="0"/>
    <xf numFmtId="0" fontId="56" fillId="0" borderId="0" applyNumberFormat="0" applyFill="0" applyBorder="0" applyAlignment="0" applyProtection="0"/>
    <xf numFmtId="0" fontId="82" fillId="0" borderId="0"/>
  </cellStyleXfs>
  <cellXfs count="631">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0" borderId="0" xfId="0" applyProtection="1"/>
    <xf numFmtId="0" fontId="0" fillId="24" borderId="0" xfId="0" applyFill="1" applyProtection="1"/>
    <xf numFmtId="0" fontId="17"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pplyProtection="1">
      <alignment horizontal="center" vertical="center" wrapText="1"/>
    </xf>
    <xf numFmtId="0" fontId="18" fillId="24" borderId="10" xfId="0" applyFont="1" applyFill="1" applyBorder="1" applyAlignment="1" applyProtection="1">
      <alignment wrapText="1"/>
    </xf>
    <xf numFmtId="0" fontId="6" fillId="24" borderId="14" xfId="0" applyFont="1" applyFill="1" applyBorder="1" applyAlignment="1" applyProtection="1">
      <alignment horizontal="center"/>
    </xf>
    <xf numFmtId="0" fontId="18" fillId="24" borderId="15" xfId="0" applyFont="1" applyFill="1" applyBorder="1" applyAlignment="1" applyProtection="1">
      <alignment wrapText="1"/>
    </xf>
    <xf numFmtId="3" fontId="18" fillId="24" borderId="15" xfId="0" applyNumberFormat="1" applyFont="1" applyFill="1" applyBorder="1" applyProtection="1"/>
    <xf numFmtId="3" fontId="18" fillId="24" borderId="17" xfId="0" applyNumberFormat="1" applyFont="1" applyFill="1" applyBorder="1" applyProtection="1"/>
    <xf numFmtId="0" fontId="24" fillId="24" borderId="0" xfId="0" applyFont="1" applyFill="1" applyProtection="1"/>
    <xf numFmtId="3" fontId="6" fillId="24" borderId="0" xfId="0" applyNumberFormat="1" applyFont="1" applyFill="1" applyProtection="1"/>
    <xf numFmtId="0" fontId="0" fillId="24" borderId="0" xfId="0" applyFill="1" applyAlignment="1" applyProtection="1">
      <alignment horizontal="center"/>
    </xf>
    <xf numFmtId="0" fontId="6" fillId="24" borderId="0" xfId="0" applyFont="1" applyFill="1" applyProtection="1"/>
    <xf numFmtId="0" fontId="25" fillId="25" borderId="0" xfId="40" applyFont="1" applyFill="1" applyAlignment="1" applyProtection="1">
      <alignment horizontal="center" vertical="top"/>
    </xf>
    <xf numFmtId="0" fontId="26" fillId="25" borderId="0" xfId="40" applyFont="1" applyFill="1" applyProtection="1">
      <alignment vertical="top"/>
    </xf>
    <xf numFmtId="0" fontId="25" fillId="25" borderId="0" xfId="40" applyFont="1" applyFill="1" applyProtection="1">
      <alignment vertical="top"/>
    </xf>
    <xf numFmtId="0" fontId="27" fillId="25" borderId="14" xfId="40" applyFont="1" applyFill="1" applyBorder="1" applyAlignment="1" applyProtection="1">
      <alignment horizontal="center" vertical="center" wrapText="1"/>
    </xf>
    <xf numFmtId="0" fontId="27" fillId="25" borderId="15" xfId="40" applyFont="1" applyFill="1" applyBorder="1" applyAlignment="1" applyProtection="1">
      <alignment horizontal="center" vertical="center" wrapText="1"/>
    </xf>
    <xf numFmtId="0" fontId="28" fillId="25" borderId="15" xfId="40" applyFont="1" applyFill="1" applyBorder="1" applyAlignment="1" applyProtection="1">
      <alignment horizontal="center" vertical="center" wrapText="1"/>
    </xf>
    <xf numFmtId="0" fontId="27" fillId="25" borderId="17" xfId="40" applyFont="1" applyFill="1" applyBorder="1" applyAlignment="1" applyProtection="1">
      <alignment horizontal="center" vertical="center" wrapText="1"/>
    </xf>
    <xf numFmtId="0" fontId="29" fillId="25" borderId="0" xfId="40" applyFont="1" applyFill="1" applyBorder="1" applyAlignment="1" applyProtection="1">
      <alignment horizontal="right" vertical="center"/>
    </xf>
    <xf numFmtId="0" fontId="29" fillId="25" borderId="0" xfId="40" applyFont="1" applyFill="1" applyBorder="1" applyAlignment="1" applyProtection="1">
      <alignment horizontal="center" vertical="center"/>
    </xf>
    <xf numFmtId="3" fontId="29" fillId="25" borderId="10" xfId="40" applyNumberFormat="1" applyFont="1" applyFill="1" applyBorder="1" applyAlignment="1" applyProtection="1">
      <alignment vertical="center"/>
    </xf>
    <xf numFmtId="3" fontId="29" fillId="25"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center" vertical="center"/>
    </xf>
    <xf numFmtId="3" fontId="29" fillId="24" borderId="10" xfId="40" applyNumberFormat="1" applyFont="1" applyFill="1" applyBorder="1" applyAlignment="1" applyProtection="1">
      <alignment vertical="center"/>
    </xf>
    <xf numFmtId="0" fontId="31" fillId="25" borderId="14" xfId="40" applyFont="1" applyFill="1" applyBorder="1" applyAlignment="1" applyProtection="1">
      <alignment vertical="center"/>
    </xf>
    <xf numFmtId="3" fontId="27" fillId="25" borderId="15" xfId="40" applyNumberFormat="1" applyFont="1" applyFill="1" applyBorder="1" applyAlignment="1" applyProtection="1">
      <alignment horizontal="right" vertical="center"/>
    </xf>
    <xf numFmtId="3" fontId="27" fillId="25" borderId="17" xfId="40" applyNumberFormat="1" applyFont="1" applyFill="1" applyBorder="1" applyAlignment="1" applyProtection="1">
      <alignment horizontal="right" vertical="center"/>
    </xf>
    <xf numFmtId="3" fontId="32"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center" vertical="center"/>
    </xf>
    <xf numFmtId="3" fontId="29" fillId="25" borderId="18" xfId="40" applyNumberFormat="1" applyFont="1" applyFill="1" applyBorder="1" applyAlignment="1" applyProtection="1">
      <alignment vertical="center"/>
    </xf>
    <xf numFmtId="3" fontId="27" fillId="25" borderId="15" xfId="40" applyNumberFormat="1" applyFont="1" applyFill="1" applyBorder="1" applyAlignment="1" applyProtection="1">
      <alignment vertical="center"/>
    </xf>
    <xf numFmtId="3" fontId="27" fillId="25" borderId="17" xfId="40" applyNumberFormat="1" applyFont="1" applyFill="1" applyBorder="1" applyAlignment="1" applyProtection="1">
      <alignment vertical="center"/>
    </xf>
    <xf numFmtId="0" fontId="30" fillId="25" borderId="0" xfId="40" applyFont="1" applyFill="1" applyProtection="1">
      <alignment vertical="top"/>
    </xf>
    <xf numFmtId="3" fontId="32"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center" vertical="top"/>
    </xf>
    <xf numFmtId="3" fontId="29"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19" fillId="24" borderId="0" xfId="0" applyFont="1" applyFill="1" applyProtection="1"/>
    <xf numFmtId="3" fontId="19" fillId="24" borderId="10" xfId="28" applyNumberFormat="1" applyFont="1" applyFill="1" applyBorder="1" applyProtection="1"/>
    <xf numFmtId="164" fontId="19" fillId="24" borderId="0" xfId="28" applyNumberFormat="1" applyFont="1" applyFill="1" applyProtection="1"/>
    <xf numFmtId="0" fontId="19" fillId="24" borderId="10" xfId="0" applyFont="1" applyFill="1" applyBorder="1" applyProtection="1"/>
    <xf numFmtId="0" fontId="19" fillId="24" borderId="11" xfId="0" applyFont="1" applyFill="1" applyBorder="1" applyProtection="1"/>
    <xf numFmtId="0" fontId="19" fillId="24" borderId="19" xfId="0" applyFont="1" applyFill="1" applyBorder="1" applyProtection="1"/>
    <xf numFmtId="0" fontId="18" fillId="24" borderId="10" xfId="0" applyFont="1" applyFill="1" applyBorder="1" applyProtection="1"/>
    <xf numFmtId="0" fontId="22" fillId="24" borderId="0" xfId="0" applyFont="1" applyFill="1" applyProtection="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1"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34" fillId="24" borderId="0" xfId="0" applyFont="1" applyFill="1" applyProtection="1"/>
    <xf numFmtId="165" fontId="36" fillId="24" borderId="0" xfId="29" applyNumberFormat="1" applyFont="1" applyFill="1" applyProtection="1"/>
    <xf numFmtId="0" fontId="10" fillId="24" borderId="0" xfId="0" applyFont="1" applyFill="1" applyProtection="1"/>
    <xf numFmtId="165" fontId="10" fillId="24" borderId="0" xfId="0" applyNumberFormat="1" applyFont="1" applyFill="1" applyBorder="1" applyProtection="1"/>
    <xf numFmtId="0" fontId="33" fillId="24" borderId="0" xfId="0" applyFont="1" applyFill="1" applyAlignment="1" applyProtection="1">
      <alignment horizontal="center" wrapText="1"/>
    </xf>
    <xf numFmtId="0" fontId="6"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wrapText="1"/>
    </xf>
    <xf numFmtId="0" fontId="39" fillId="24" borderId="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9" fillId="25" borderId="10" xfId="40" applyFont="1" applyFill="1" applyBorder="1" applyProtection="1">
      <alignment vertical="top"/>
    </xf>
    <xf numFmtId="0" fontId="40"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6" fontId="9" fillId="0" borderId="0" xfId="0" applyNumberFormat="1" applyFont="1" applyFill="1" applyBorder="1" applyAlignment="1" applyProtection="1">
      <alignment horizontal="left"/>
    </xf>
    <xf numFmtId="0" fontId="10" fillId="0" borderId="0" xfId="0" applyFont="1" applyFill="1" applyBorder="1" applyAlignment="1" applyProtection="1"/>
    <xf numFmtId="165" fontId="10" fillId="24" borderId="22" xfId="29" applyNumberFormat="1" applyFont="1" applyFill="1" applyBorder="1" applyProtection="1"/>
    <xf numFmtId="0" fontId="29" fillId="25" borderId="16" xfId="40" applyFont="1" applyFill="1" applyBorder="1" applyAlignment="1" applyProtection="1">
      <alignment horizontal="right" vertical="center"/>
    </xf>
    <xf numFmtId="0" fontId="29" fillId="25" borderId="16" xfId="40" applyFont="1" applyFill="1" applyBorder="1" applyAlignment="1" applyProtection="1">
      <alignment vertical="center"/>
    </xf>
    <xf numFmtId="0" fontId="29" fillId="25" borderId="23" xfId="40" applyFont="1" applyFill="1" applyBorder="1" applyAlignment="1" applyProtection="1">
      <alignment vertical="center" wrapText="1"/>
    </xf>
    <xf numFmtId="0" fontId="29" fillId="25" borderId="24" xfId="40" applyFont="1" applyFill="1" applyBorder="1" applyAlignment="1" applyProtection="1">
      <alignment vertical="center"/>
    </xf>
    <xf numFmtId="0" fontId="29" fillId="25" borderId="25" xfId="40" applyFont="1" applyFill="1" applyBorder="1" applyAlignment="1" applyProtection="1">
      <alignment vertical="center" wrapText="1"/>
    </xf>
    <xf numFmtId="3" fontId="29" fillId="25" borderId="26" xfId="40" applyNumberFormat="1" applyFont="1" applyFill="1" applyBorder="1" applyAlignment="1" applyProtection="1">
      <alignment vertical="center"/>
    </xf>
    <xf numFmtId="0" fontId="29" fillId="25" borderId="25" xfId="40" applyFont="1" applyFill="1" applyBorder="1" applyAlignment="1" applyProtection="1">
      <alignment horizontal="left" vertical="center" wrapText="1"/>
    </xf>
    <xf numFmtId="0" fontId="29" fillId="25" borderId="27" xfId="40" applyFont="1" applyFill="1" applyBorder="1" applyAlignment="1" applyProtection="1">
      <alignment vertical="center" wrapText="1"/>
    </xf>
    <xf numFmtId="0" fontId="29" fillId="25" borderId="25" xfId="40" quotePrefix="1" applyFont="1" applyFill="1" applyBorder="1" applyAlignment="1" applyProtection="1">
      <alignment horizontal="left" vertical="center" wrapText="1" indent="1"/>
    </xf>
    <xf numFmtId="165" fontId="34" fillId="24" borderId="0" xfId="29" applyNumberFormat="1" applyFont="1" applyFill="1" applyAlignment="1" applyProtection="1">
      <alignment horizontal="center"/>
    </xf>
    <xf numFmtId="0" fontId="34" fillId="24" borderId="0" xfId="0" applyFont="1" applyFill="1" applyAlignment="1" applyProtection="1">
      <alignment horizontal="center"/>
    </xf>
    <xf numFmtId="0" fontId="34" fillId="24" borderId="0" xfId="0" applyFont="1" applyFill="1" applyAlignment="1" applyProtection="1">
      <alignment horizontal="right"/>
    </xf>
    <xf numFmtId="165" fontId="3" fillId="24" borderId="0" xfId="29" applyNumberFormat="1" applyFont="1" applyFill="1" applyAlignment="1" applyProtection="1">
      <alignment horizontal="center"/>
    </xf>
    <xf numFmtId="165"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5" fontId="3" fillId="24" borderId="0" xfId="29" applyNumberFormat="1" applyFont="1" applyFill="1" applyBorder="1" applyAlignment="1" applyProtection="1">
      <alignment horizontal="center"/>
    </xf>
    <xf numFmtId="0" fontId="9" fillId="25" borderId="29" xfId="40" applyFont="1" applyFill="1" applyBorder="1" applyProtection="1">
      <alignment vertical="top"/>
    </xf>
    <xf numFmtId="0" fontId="17" fillId="25" borderId="30" xfId="40" applyFont="1" applyFill="1" applyBorder="1" applyAlignment="1" applyProtection="1">
      <alignment horizontal="center" vertical="center" wrapText="1"/>
    </xf>
    <xf numFmtId="0" fontId="18" fillId="25" borderId="30" xfId="40" applyFont="1" applyFill="1" applyBorder="1" applyAlignment="1" applyProtection="1">
      <alignment horizontal="center" vertical="center" wrapText="1"/>
    </xf>
    <xf numFmtId="0" fontId="18" fillId="25" borderId="31" xfId="40" applyFont="1" applyFill="1" applyBorder="1" applyAlignment="1" applyProtection="1">
      <alignment horizontal="center" vertical="center" wrapText="1"/>
    </xf>
    <xf numFmtId="0" fontId="18" fillId="24" borderId="25" xfId="40" applyFont="1" applyFill="1" applyBorder="1" applyAlignment="1" applyProtection="1">
      <alignment vertical="center"/>
    </xf>
    <xf numFmtId="3" fontId="19" fillId="0" borderId="26" xfId="40" applyNumberFormat="1" applyFont="1" applyFill="1" applyBorder="1" applyAlignment="1" applyProtection="1">
      <alignment horizontal="right" vertical="top"/>
    </xf>
    <xf numFmtId="0" fontId="19" fillId="25" borderId="25" xfId="40" applyFont="1" applyFill="1" applyBorder="1" applyAlignment="1" applyProtection="1">
      <alignment horizontal="left" vertical="center" wrapText="1" indent="1"/>
    </xf>
    <xf numFmtId="0" fontId="19" fillId="24" borderId="25" xfId="40" applyFont="1" applyFill="1" applyBorder="1" applyAlignment="1" applyProtection="1">
      <alignment horizontal="left" vertical="center" wrapText="1" indent="1"/>
    </xf>
    <xf numFmtId="3" fontId="19" fillId="0" borderId="26" xfId="40" applyNumberFormat="1" applyFont="1" applyFill="1" applyBorder="1" applyAlignment="1" applyProtection="1">
      <alignment vertical="center" wrapText="1"/>
    </xf>
    <xf numFmtId="3" fontId="19" fillId="24" borderId="26" xfId="40" applyNumberFormat="1" applyFont="1" applyFill="1" applyBorder="1" applyAlignment="1" applyProtection="1">
      <alignment horizontal="right" vertical="top"/>
    </xf>
    <xf numFmtId="0" fontId="18" fillId="25" borderId="33" xfId="40" applyFont="1" applyFill="1" applyBorder="1" applyAlignment="1" applyProtection="1">
      <alignment horizontal="center" vertical="center" wrapText="1"/>
    </xf>
    <xf numFmtId="0" fontId="18" fillId="25" borderId="34" xfId="40" applyFont="1" applyFill="1" applyBorder="1" applyAlignment="1" applyProtection="1">
      <alignment horizontal="center" vertical="center" wrapText="1"/>
    </xf>
    <xf numFmtId="3" fontId="19" fillId="24" borderId="26" xfId="40" applyNumberFormat="1" applyFont="1" applyFill="1" applyBorder="1" applyAlignment="1" applyProtection="1">
      <alignment horizontal="right" vertical="center"/>
    </xf>
    <xf numFmtId="0" fontId="18" fillId="25" borderId="25" xfId="40" applyFont="1" applyFill="1" applyBorder="1" applyAlignment="1" applyProtection="1">
      <alignment horizontal="left" vertical="center" wrapText="1"/>
    </xf>
    <xf numFmtId="0" fontId="19" fillId="25" borderId="25" xfId="40" applyFont="1" applyFill="1" applyBorder="1" applyAlignment="1" applyProtection="1">
      <alignment vertical="center" wrapText="1"/>
    </xf>
    <xf numFmtId="3" fontId="0" fillId="24" borderId="26" xfId="0" applyNumberFormat="1" applyFill="1" applyBorder="1" applyProtection="1"/>
    <xf numFmtId="0" fontId="6" fillId="25" borderId="25" xfId="40" applyFont="1" applyFill="1" applyBorder="1" applyAlignment="1" applyProtection="1">
      <alignment vertical="center" wrapText="1"/>
    </xf>
    <xf numFmtId="3" fontId="6" fillId="24" borderId="26" xfId="40" applyNumberFormat="1" applyFont="1" applyFill="1" applyBorder="1" applyAlignment="1" applyProtection="1">
      <alignment vertical="center" wrapText="1"/>
    </xf>
    <xf numFmtId="0" fontId="6" fillId="24" borderId="35" xfId="40" applyFont="1" applyFill="1" applyBorder="1" applyAlignment="1" applyProtection="1">
      <alignment vertical="center" wrapText="1"/>
    </xf>
    <xf numFmtId="0" fontId="20" fillId="25" borderId="36" xfId="40" applyFont="1" applyFill="1" applyBorder="1" applyAlignment="1" applyProtection="1">
      <alignment vertical="center" wrapText="1"/>
    </xf>
    <xf numFmtId="3" fontId="6" fillId="24" borderId="36" xfId="40" applyNumberFormat="1" applyFont="1" applyFill="1" applyBorder="1" applyAlignment="1" applyProtection="1">
      <alignment vertical="center" wrapText="1"/>
    </xf>
    <xf numFmtId="3" fontId="6" fillId="24" borderId="37" xfId="40" applyNumberFormat="1" applyFont="1" applyFill="1" applyBorder="1" applyAlignment="1" applyProtection="1">
      <alignment vertical="center" wrapText="1"/>
    </xf>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29" fillId="25" borderId="38" xfId="40" applyFont="1" applyFill="1" applyBorder="1" applyAlignment="1" applyProtection="1">
      <alignment vertical="center" wrapText="1"/>
    </xf>
    <xf numFmtId="0" fontId="29" fillId="25" borderId="0" xfId="40" applyFont="1" applyFill="1" applyBorder="1" applyAlignment="1" applyProtection="1">
      <alignment vertical="center"/>
    </xf>
    <xf numFmtId="0" fontId="29" fillId="25" borderId="39" xfId="40" applyFont="1" applyFill="1" applyBorder="1" applyAlignment="1" applyProtection="1">
      <alignment vertical="center"/>
    </xf>
    <xf numFmtId="0" fontId="27" fillId="25" borderId="25" xfId="40" applyFont="1" applyFill="1" applyBorder="1" applyAlignment="1" applyProtection="1">
      <alignment horizontal="left" vertical="center" wrapText="1"/>
    </xf>
    <xf numFmtId="3" fontId="29" fillId="25" borderId="28" xfId="40" applyNumberFormat="1" applyFont="1" applyFill="1" applyBorder="1" applyAlignment="1" applyProtection="1">
      <alignment vertical="center"/>
    </xf>
    <xf numFmtId="0" fontId="29" fillId="25" borderId="25"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8" xfId="40" applyFont="1" applyFill="1" applyBorder="1" applyAlignment="1" applyProtection="1">
      <alignment horizontal="center" vertical="center" wrapText="1"/>
    </xf>
    <xf numFmtId="0" fontId="21" fillId="25" borderId="41" xfId="40" applyFont="1" applyFill="1" applyBorder="1" applyAlignment="1" applyProtection="1">
      <alignment horizontal="center" vertical="center" wrapText="1"/>
    </xf>
    <xf numFmtId="0" fontId="15" fillId="24" borderId="10" xfId="0" applyFont="1" applyFill="1" applyBorder="1" applyAlignment="1" applyProtection="1">
      <alignment horizontal="left" vertical="center" wrapText="1"/>
    </xf>
    <xf numFmtId="0" fontId="19" fillId="25" borderId="20"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8" xfId="40" applyFont="1" applyFill="1" applyBorder="1" applyAlignment="1" applyProtection="1">
      <alignment horizontal="center" vertical="center" wrapText="1"/>
    </xf>
    <xf numFmtId="0" fontId="15" fillId="24" borderId="16" xfId="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1"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3" xfId="0" applyFont="1" applyFill="1" applyBorder="1" applyAlignment="1" applyProtection="1">
      <alignment horizontal="left"/>
    </xf>
    <xf numFmtId="10" fontId="0" fillId="24" borderId="0" xfId="0" applyNumberFormat="1" applyFill="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165" fontId="19" fillId="0" borderId="10" xfId="29" applyNumberFormat="1" applyFont="1" applyFill="1" applyBorder="1" applyProtection="1"/>
    <xf numFmtId="3" fontId="6" fillId="24" borderId="17" xfId="0" applyNumberFormat="1" applyFont="1" applyFill="1" applyBorder="1" applyAlignment="1" applyProtection="1">
      <alignment horizontal="right" vertical="center"/>
    </xf>
    <xf numFmtId="165"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5"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Border="1" applyAlignment="1" applyProtection="1">
      <alignment horizontal="right" vertical="top"/>
    </xf>
    <xf numFmtId="0" fontId="34" fillId="24" borderId="0" xfId="0" applyFont="1" applyFill="1" applyAlignment="1" applyProtection="1">
      <alignment horizontal="left" vertical="top"/>
    </xf>
    <xf numFmtId="0" fontId="10" fillId="0" borderId="0" xfId="0" applyFont="1" applyFill="1" applyBorder="1" applyAlignment="1" applyProtection="1">
      <alignment horizontal="center"/>
    </xf>
    <xf numFmtId="0" fontId="6" fillId="24" borderId="0" xfId="0" applyFont="1" applyFill="1" applyBorder="1" applyProtection="1"/>
    <xf numFmtId="0" fontId="35" fillId="24" borderId="0" xfId="0" applyFont="1" applyFill="1" applyAlignment="1" applyProtection="1">
      <alignment horizontal="center"/>
    </xf>
    <xf numFmtId="0" fontId="0" fillId="0" borderId="0" xfId="0" applyAlignment="1" applyProtection="1"/>
    <xf numFmtId="0" fontId="35" fillId="24" borderId="0" xfId="0" applyFont="1" applyFill="1" applyProtection="1"/>
    <xf numFmtId="0" fontId="37" fillId="24" borderId="0" xfId="0" applyFont="1" applyFill="1" applyProtection="1"/>
    <xf numFmtId="3" fontId="19" fillId="24" borderId="25" xfId="40" applyNumberFormat="1" applyFont="1" applyFill="1" applyBorder="1" applyAlignment="1" applyProtection="1">
      <alignment vertical="center" wrapText="1"/>
    </xf>
    <xf numFmtId="0" fontId="37"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19" fillId="24" borderId="10" xfId="40" applyNumberFormat="1" applyFont="1" applyFill="1" applyBorder="1" applyAlignment="1" applyProtection="1">
      <alignment vertical="center" wrapText="1"/>
    </xf>
    <xf numFmtId="0" fontId="22" fillId="25" borderId="30"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59" fillId="24" borderId="0" xfId="0" applyFont="1" applyFill="1" applyAlignment="1" applyProtection="1">
      <alignment horizontal="left" indent="1"/>
    </xf>
    <xf numFmtId="0" fontId="6" fillId="24" borderId="0" xfId="41" applyFont="1" applyFill="1" applyProtection="1"/>
    <xf numFmtId="0" fontId="14"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1" fillId="24" borderId="0" xfId="44" applyNumberFormat="1" applyFont="1" applyFill="1" applyProtection="1"/>
    <xf numFmtId="3" fontId="0" fillId="24" borderId="0" xfId="0" applyNumberFormat="1" applyFill="1" applyProtection="1"/>
    <xf numFmtId="165"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165"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5"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3" fillId="24" borderId="46" xfId="41" applyNumberFormat="1" applyFont="1" applyFill="1" applyBorder="1" applyAlignment="1" applyProtection="1">
      <alignment horizontal="center"/>
    </xf>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3" fontId="19" fillId="0" borderId="10" xfId="28" applyNumberFormat="1" applyFont="1" applyFill="1" applyBorder="1" applyAlignment="1" applyProtection="1">
      <alignment vertical="center"/>
    </xf>
    <xf numFmtId="0" fontId="20" fillId="25" borderId="20" xfId="40" applyFont="1" applyFill="1" applyBorder="1" applyAlignment="1" applyProtection="1">
      <alignment vertical="center" wrapText="1"/>
    </xf>
    <xf numFmtId="0" fontId="21" fillId="25" borderId="19" xfId="40" applyFont="1" applyFill="1" applyBorder="1" applyAlignment="1" applyProtection="1">
      <alignment horizontal="center" vertical="center" wrapText="1"/>
    </xf>
    <xf numFmtId="0" fontId="10" fillId="0" borderId="0" xfId="0" applyFont="1" applyAlignment="1" applyProtection="1">
      <alignment horizontal="center"/>
    </xf>
    <xf numFmtId="0" fontId="60" fillId="0" borderId="0" xfId="0" applyFont="1" applyProtection="1"/>
    <xf numFmtId="0" fontId="61" fillId="0" borderId="0" xfId="0" applyFont="1" applyAlignment="1" applyProtection="1">
      <alignment horizontal="left" vertical="center" wrapText="1"/>
    </xf>
    <xf numFmtId="167" fontId="57" fillId="0" borderId="0" xfId="0" applyNumberFormat="1" applyFont="1" applyFill="1" applyBorder="1" applyAlignment="1" applyProtection="1">
      <alignment horizontal="left"/>
    </xf>
    <xf numFmtId="167" fontId="10" fillId="0" borderId="0" xfId="0" applyNumberFormat="1" applyFont="1" applyFill="1" applyAlignment="1" applyProtection="1">
      <alignment horizontal="center"/>
    </xf>
    <xf numFmtId="0" fontId="10" fillId="28" borderId="54"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57" fillId="0" borderId="0" xfId="0" applyFont="1" applyFill="1" applyBorder="1" applyAlignment="1" applyProtection="1"/>
    <xf numFmtId="0" fontId="58" fillId="0" borderId="0" xfId="0" applyFont="1" applyFill="1" applyBorder="1" applyAlignment="1" applyProtection="1">
      <alignment horizontal="left"/>
    </xf>
    <xf numFmtId="0" fontId="40" fillId="0" borderId="0" xfId="0" applyFont="1" applyFill="1" applyBorder="1" applyAlignment="1" applyProtection="1">
      <alignment horizontal="left"/>
    </xf>
    <xf numFmtId="167" fontId="57" fillId="0" borderId="0" xfId="0" applyNumberFormat="1" applyFont="1" applyFill="1" applyBorder="1" applyAlignment="1" applyProtection="1"/>
    <xf numFmtId="167" fontId="57"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36" fillId="29" borderId="0" xfId="44" applyNumberFormat="1" applyFont="1" applyFill="1" applyAlignment="1" applyProtection="1">
      <alignment horizontal="center"/>
      <protection locked="0"/>
    </xf>
    <xf numFmtId="165" fontId="10" fillId="29" borderId="12" xfId="0" applyNumberFormat="1" applyFont="1"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0" fontId="62" fillId="25" borderId="0" xfId="40" applyFont="1" applyFill="1" applyAlignment="1" applyProtection="1">
      <alignment horizontal="left" vertical="top"/>
    </xf>
    <xf numFmtId="3" fontId="29" fillId="29" borderId="10" xfId="40" applyNumberFormat="1" applyFont="1" applyFill="1" applyBorder="1" applyAlignment="1" applyProtection="1">
      <alignment horizontal="right" vertical="center"/>
      <protection locked="0"/>
    </xf>
    <xf numFmtId="0" fontId="29" fillId="29" borderId="25" xfId="40" applyFont="1" applyFill="1" applyBorder="1" applyAlignment="1" applyProtection="1">
      <alignment vertical="center" wrapText="1"/>
      <protection locked="0"/>
    </xf>
    <xf numFmtId="0" fontId="30" fillId="29" borderId="35" xfId="40" applyFont="1" applyFill="1" applyBorder="1" applyAlignment="1" applyProtection="1">
      <alignment vertical="center"/>
      <protection locked="0"/>
    </xf>
    <xf numFmtId="0" fontId="63"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5" fontId="1" fillId="29" borderId="0" xfId="29" applyNumberFormat="1" applyFont="1" applyFill="1" applyProtection="1">
      <protection locked="0"/>
    </xf>
    <xf numFmtId="165" fontId="13" fillId="30" borderId="0" xfId="29" applyNumberFormat="1" applyFont="1" applyFill="1" applyBorder="1" applyAlignment="1" applyProtection="1">
      <alignment vertical="top"/>
      <protection locked="0"/>
    </xf>
    <xf numFmtId="165" fontId="1" fillId="29" borderId="0" xfId="29" applyNumberFormat="1" applyFont="1" applyFill="1" applyBorder="1" applyProtection="1">
      <protection locked="0"/>
    </xf>
    <xf numFmtId="165" fontId="13" fillId="29" borderId="10" xfId="29" applyNumberFormat="1" applyFont="1" applyFill="1" applyBorder="1" applyAlignment="1" applyProtection="1">
      <alignment vertical="top"/>
      <protection locked="0"/>
    </xf>
    <xf numFmtId="165" fontId="18" fillId="0" borderId="15" xfId="29" applyNumberFormat="1" applyFont="1" applyFill="1" applyBorder="1" applyProtection="1"/>
    <xf numFmtId="3" fontId="18" fillId="0" borderId="15" xfId="0" applyNumberFormat="1" applyFont="1" applyFill="1" applyBorder="1" applyProtection="1"/>
    <xf numFmtId="165" fontId="18" fillId="0" borderId="17" xfId="29" applyNumberFormat="1" applyFont="1" applyFill="1" applyBorder="1" applyProtection="1"/>
    <xf numFmtId="0" fontId="7" fillId="24" borderId="0" xfId="0" applyFont="1" applyFill="1" applyAlignment="1" applyProtection="1">
      <alignment horizontal="left" vertical="center"/>
    </xf>
    <xf numFmtId="0" fontId="62" fillId="25" borderId="0" xfId="40" applyFont="1" applyFill="1" applyAlignment="1" applyProtection="1">
      <alignment horizontal="left" vertical="center"/>
    </xf>
    <xf numFmtId="3" fontId="29" fillId="30" borderId="10" xfId="40" applyNumberFormat="1" applyFont="1" applyFill="1" applyBorder="1" applyAlignment="1" applyProtection="1">
      <alignment horizontal="right" vertical="center"/>
      <protection locked="0"/>
    </xf>
    <xf numFmtId="3" fontId="29" fillId="30" borderId="10" xfId="40" applyNumberFormat="1" applyFont="1" applyFill="1" applyBorder="1" applyAlignment="1" applyProtection="1">
      <alignment horizontal="center" vertical="center"/>
      <protection locked="0"/>
    </xf>
    <xf numFmtId="3" fontId="29" fillId="29" borderId="10" xfId="40" applyNumberFormat="1" applyFont="1" applyFill="1" applyBorder="1" applyAlignment="1" applyProtection="1">
      <alignment horizontal="center" vertical="center"/>
      <protection locked="0"/>
    </xf>
    <xf numFmtId="3" fontId="29" fillId="30" borderId="26"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64" fillId="24" borderId="0" xfId="0" applyFont="1" applyFill="1" applyBorder="1" applyProtection="1"/>
    <xf numFmtId="0" fontId="65" fillId="24" borderId="0" xfId="0" applyFont="1" applyFill="1" applyProtection="1"/>
    <xf numFmtId="0" fontId="37" fillId="24" borderId="0" xfId="0" applyFont="1" applyFill="1" applyBorder="1" applyAlignment="1" applyProtection="1">
      <alignment horizontal="left"/>
    </xf>
    <xf numFmtId="3" fontId="19"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0" fontId="18" fillId="0" borderId="15" xfId="0" applyFont="1" applyFill="1" applyBorder="1" applyAlignment="1" applyProtection="1">
      <alignment wrapText="1"/>
    </xf>
    <xf numFmtId="0" fontId="24" fillId="30" borderId="18" xfId="40" applyFont="1" applyFill="1" applyBorder="1" applyAlignment="1" applyProtection="1">
      <alignment horizontal="left" vertical="center" wrapText="1"/>
      <protection locked="0"/>
    </xf>
    <xf numFmtId="0" fontId="24" fillId="30" borderId="20"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19" fillId="29" borderId="10" xfId="28" applyNumberFormat="1" applyFont="1" applyFill="1" applyBorder="1" applyProtection="1">
      <protection locked="0"/>
    </xf>
    <xf numFmtId="0" fontId="6" fillId="0" borderId="0" xfId="0" applyFont="1" applyProtection="1"/>
    <xf numFmtId="0" fontId="6" fillId="0" borderId="0" xfId="0" applyFont="1" applyAlignment="1" applyProtection="1"/>
    <xf numFmtId="0" fontId="37" fillId="24" borderId="0" xfId="0" applyFont="1" applyFill="1" applyAlignment="1" applyProtection="1"/>
    <xf numFmtId="3" fontId="13" fillId="29" borderId="10" xfId="40" applyNumberFormat="1" applyFont="1" applyFill="1" applyBorder="1" applyAlignment="1" applyProtection="1">
      <alignment vertical="center" wrapText="1"/>
      <protection locked="0"/>
    </xf>
    <xf numFmtId="165" fontId="0" fillId="0" borderId="0" xfId="29" applyNumberFormat="1" applyFont="1" applyProtection="1"/>
    <xf numFmtId="9" fontId="0" fillId="0" borderId="0" xfId="44" applyFont="1" applyProtection="1"/>
    <xf numFmtId="165" fontId="0" fillId="0" borderId="0" xfId="0" applyNumberFormat="1" applyProtection="1"/>
    <xf numFmtId="10" fontId="0" fillId="0" borderId="0" xfId="0" applyNumberFormat="1" applyProtection="1"/>
    <xf numFmtId="0" fontId="1" fillId="24" borderId="0" xfId="0" applyFont="1" applyFill="1" applyProtection="1"/>
    <xf numFmtId="0" fontId="1" fillId="24" borderId="0" xfId="41" applyFont="1" applyFill="1" applyAlignment="1" applyProtection="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7" fillId="25" borderId="40" xfId="40" applyFont="1" applyFill="1" applyBorder="1" applyAlignment="1" applyProtection="1">
      <alignment horizontal="center" vertical="center" wrapText="1"/>
    </xf>
    <xf numFmtId="0" fontId="29" fillId="25" borderId="0" xfId="40" applyFont="1" applyFill="1" applyBorder="1" applyAlignment="1" applyProtection="1">
      <alignment vertical="center" wrapText="1"/>
    </xf>
    <xf numFmtId="0" fontId="27" fillId="25" borderId="19" xfId="40" applyFont="1" applyFill="1" applyBorder="1" applyAlignment="1" applyProtection="1">
      <alignment horizontal="left" vertical="center" wrapText="1"/>
    </xf>
    <xf numFmtId="0" fontId="31" fillId="25" borderId="40" xfId="40" applyFont="1" applyFill="1" applyBorder="1" applyAlignment="1" applyProtection="1">
      <alignment vertical="center"/>
    </xf>
    <xf numFmtId="0" fontId="29" fillId="25" borderId="57" xfId="40" applyFont="1" applyFill="1" applyBorder="1" applyAlignment="1" applyProtection="1">
      <alignment vertical="center" wrapText="1"/>
    </xf>
    <xf numFmtId="0" fontId="2" fillId="25" borderId="19" xfId="36" quotePrefix="1" applyFill="1" applyBorder="1" applyAlignment="1" applyProtection="1">
      <alignment horizontal="center" vertical="center" wrapText="1"/>
    </xf>
    <xf numFmtId="0" fontId="1" fillId="25" borderId="0" xfId="40" applyFont="1" applyFill="1" applyBorder="1" applyProtection="1">
      <alignment vertical="top"/>
    </xf>
    <xf numFmtId="0" fontId="18" fillId="24" borderId="0" xfId="0" applyFont="1" applyFill="1" applyBorder="1" applyAlignment="1" applyProtection="1">
      <alignment horizontal="center" vertical="center" wrapText="1"/>
    </xf>
    <xf numFmtId="0" fontId="18" fillId="24" borderId="30" xfId="0" applyFont="1" applyFill="1" applyBorder="1" applyAlignment="1" applyProtection="1">
      <alignment horizontal="center" vertical="center" wrapText="1"/>
    </xf>
    <xf numFmtId="0" fontId="18" fillId="0" borderId="43" xfId="0" applyFont="1" applyFill="1" applyBorder="1" applyAlignment="1" applyProtection="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66" fillId="25" borderId="10" xfId="40" applyFont="1" applyFill="1" applyBorder="1" applyAlignment="1" applyProtection="1">
      <alignment horizontal="center" vertical="center" wrapText="1"/>
    </xf>
    <xf numFmtId="0" fontId="2" fillId="24" borderId="19" xfId="36" quotePrefix="1" applyFill="1" applyBorder="1" applyAlignment="1" applyProtection="1">
      <alignment horizontal="center"/>
    </xf>
    <xf numFmtId="0" fontId="2" fillId="24" borderId="10" xfId="36" quotePrefix="1" applyFill="1" applyBorder="1" applyAlignment="1" applyProtection="1">
      <alignment horizontal="center"/>
    </xf>
    <xf numFmtId="0" fontId="66" fillId="24" borderId="19" xfId="0" applyFont="1" applyFill="1" applyBorder="1" applyAlignment="1" applyProtection="1">
      <alignment horizontal="center"/>
    </xf>
    <xf numFmtId="0" fontId="27" fillId="25" borderId="58"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27" fillId="25" borderId="59"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Border="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pplyProtection="1">
      <alignment horizontal="center" wrapText="1"/>
    </xf>
    <xf numFmtId="0" fontId="2" fillId="25" borderId="60" xfId="36" quotePrefix="1" applyFill="1" applyBorder="1" applyAlignment="1" applyProtection="1">
      <alignment horizontal="center" vertical="center" wrapText="1"/>
    </xf>
    <xf numFmtId="0" fontId="67" fillId="25" borderId="58" xfId="40" applyFont="1" applyFill="1" applyBorder="1" applyAlignment="1" applyProtection="1">
      <alignment horizontal="center" vertical="center" wrapText="1"/>
    </xf>
    <xf numFmtId="0" fontId="18" fillId="24" borderId="19" xfId="0" applyFont="1" applyFill="1" applyBorder="1" applyAlignment="1" applyProtection="1">
      <alignment horizontal="center" wrapText="1"/>
    </xf>
    <xf numFmtId="164" fontId="2" fillId="24" borderId="0" xfId="36" quotePrefix="1" applyNumberFormat="1" applyFill="1" applyAlignment="1" applyProtection="1">
      <alignment horizontal="center"/>
    </xf>
    <xf numFmtId="0" fontId="67" fillId="25" borderId="0" xfId="40" applyFont="1" applyFill="1" applyBorder="1" applyAlignment="1" applyProtection="1">
      <alignment horizontal="center" vertical="top"/>
    </xf>
    <xf numFmtId="168" fontId="6" fillId="25" borderId="0" xfId="28" applyNumberFormat="1" applyFont="1" applyFill="1" applyBorder="1" applyAlignment="1" applyProtection="1">
      <alignment vertical="top"/>
    </xf>
    <xf numFmtId="0" fontId="63" fillId="25" borderId="0" xfId="40" applyFont="1" applyFill="1" applyBorder="1" applyProtection="1">
      <alignment vertical="top"/>
    </xf>
    <xf numFmtId="0" fontId="1" fillId="24" borderId="46" xfId="0" applyFont="1" applyFill="1" applyBorder="1" applyProtection="1"/>
    <xf numFmtId="0" fontId="6" fillId="24" borderId="46" xfId="0" applyFont="1" applyFill="1" applyBorder="1" applyAlignment="1" applyProtection="1">
      <alignment horizontal="center" wrapText="1"/>
    </xf>
    <xf numFmtId="0" fontId="0" fillId="24" borderId="46" xfId="0" applyFill="1" applyBorder="1" applyProtection="1"/>
    <xf numFmtId="0" fontId="67" fillId="24" borderId="0" xfId="0" applyFont="1" applyFill="1" applyProtection="1"/>
    <xf numFmtId="0" fontId="67" fillId="24" borderId="0" xfId="0" applyFont="1" applyFill="1" applyAlignment="1" applyProtection="1">
      <alignment horizontal="center"/>
    </xf>
    <xf numFmtId="0" fontId="68" fillId="25" borderId="0" xfId="40" applyFont="1" applyFill="1" applyBorder="1" applyProtection="1">
      <alignment vertical="top"/>
    </xf>
    <xf numFmtId="0" fontId="6" fillId="24" borderId="46" xfId="0" applyFont="1" applyFill="1" applyBorder="1" applyProtection="1"/>
    <xf numFmtId="0" fontId="67" fillId="24" borderId="0" xfId="36" quotePrefix="1" applyFont="1" applyFill="1" applyAlignment="1" applyProtection="1">
      <alignment horizontal="center"/>
    </xf>
    <xf numFmtId="169" fontId="6" fillId="25" borderId="0" xfId="44" applyNumberFormat="1" applyFont="1" applyFill="1" applyBorder="1" applyAlignment="1" applyProtection="1">
      <alignment vertical="top"/>
    </xf>
    <xf numFmtId="3" fontId="1" fillId="24" borderId="0" xfId="0" applyNumberFormat="1" applyFont="1" applyFill="1" applyBorder="1" applyProtection="1"/>
    <xf numFmtId="3" fontId="1" fillId="24" borderId="16" xfId="0" applyNumberFormat="1" applyFont="1" applyFill="1" applyBorder="1" applyProtection="1"/>
    <xf numFmtId="3" fontId="1" fillId="24" borderId="0" xfId="0" applyNumberFormat="1" applyFont="1" applyFill="1" applyProtection="1"/>
    <xf numFmtId="0" fontId="2" fillId="24" borderId="0" xfId="36" applyFont="1" applyFill="1" applyBorder="1" applyAlignment="1" applyProtection="1"/>
    <xf numFmtId="0" fontId="1" fillId="24" borderId="0" xfId="0" applyFont="1" applyFill="1" applyBorder="1" applyProtection="1"/>
    <xf numFmtId="0" fontId="69" fillId="24" borderId="0" xfId="0" applyFont="1" applyFill="1" applyAlignment="1" applyProtection="1">
      <alignment vertical="top" wrapText="1"/>
    </xf>
    <xf numFmtId="0" fontId="1" fillId="0" borderId="0" xfId="0" applyFont="1" applyFill="1" applyBorder="1" applyProtection="1"/>
    <xf numFmtId="0" fontId="7" fillId="24" borderId="0" xfId="0" applyFont="1" applyFill="1" applyBorder="1" applyProtection="1"/>
    <xf numFmtId="0" fontId="36" fillId="24" borderId="0" xfId="0" applyFont="1" applyFill="1" applyBorder="1" applyAlignment="1" applyProtection="1"/>
    <xf numFmtId="0" fontId="36" fillId="24" borderId="0" xfId="0" applyFont="1" applyFill="1" applyBorder="1" applyProtection="1"/>
    <xf numFmtId="0" fontId="36" fillId="24" borderId="0" xfId="0" applyFont="1" applyFill="1" applyBorder="1" applyAlignment="1" applyProtection="1">
      <alignment horizontal="left"/>
    </xf>
    <xf numFmtId="0" fontId="1" fillId="0" borderId="0" xfId="0" applyFont="1" applyProtection="1"/>
    <xf numFmtId="0" fontId="71" fillId="24" borderId="0" xfId="0" applyFont="1" applyFill="1" applyProtection="1"/>
    <xf numFmtId="0" fontId="1" fillId="24"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alignment horizontal="center"/>
    </xf>
    <xf numFmtId="0" fontId="72" fillId="0" borderId="0" xfId="0" applyFont="1" applyAlignment="1" applyProtection="1">
      <alignment horizontal="right"/>
    </xf>
    <xf numFmtId="0" fontId="74" fillId="0" borderId="0" xfId="0" applyFont="1" applyAlignment="1" applyProtection="1">
      <alignment horizontal="right" vertical="center"/>
    </xf>
    <xf numFmtId="0" fontId="74" fillId="0" borderId="0" xfId="0" applyFont="1" applyAlignment="1" applyProtection="1">
      <alignment horizontal="right" vertical="center" indent="1"/>
    </xf>
    <xf numFmtId="0" fontId="1" fillId="29" borderId="54" xfId="0" applyFont="1" applyFill="1" applyBorder="1" applyAlignment="1" applyProtection="1">
      <alignment horizontal="center" vertical="center"/>
      <protection locked="0"/>
    </xf>
    <xf numFmtId="0" fontId="1" fillId="29" borderId="54"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pplyProtection="1">
      <alignment horizontal="center"/>
    </xf>
    <xf numFmtId="49" fontId="1" fillId="0" borderId="0" xfId="0" applyNumberFormat="1" applyFont="1" applyProtection="1"/>
    <xf numFmtId="0" fontId="10" fillId="0" borderId="0" xfId="0" applyFont="1" applyFill="1" applyProtection="1"/>
    <xf numFmtId="0" fontId="1" fillId="0" borderId="0" xfId="0" applyFont="1" applyFill="1" applyProtection="1"/>
    <xf numFmtId="0" fontId="1" fillId="0" borderId="0" xfId="0" applyFont="1" applyFill="1" applyBorder="1" applyAlignment="1" applyProtection="1">
      <alignment horizontal="left"/>
    </xf>
    <xf numFmtId="0" fontId="10" fillId="0" borderId="0" xfId="0" applyFont="1" applyAlignment="1" applyProtection="1">
      <alignment horizontal="left" indent="4"/>
    </xf>
    <xf numFmtId="0" fontId="10" fillId="0" borderId="0" xfId="0" applyFont="1" applyBorder="1" applyAlignment="1" applyProtection="1">
      <alignment horizontal="left" indent="4"/>
    </xf>
    <xf numFmtId="0" fontId="10" fillId="0" borderId="0" xfId="0" applyFont="1" applyAlignment="1" applyProtection="1"/>
    <xf numFmtId="0" fontId="10" fillId="0" borderId="0" xfId="0" applyFont="1" applyBorder="1" applyAlignment="1" applyProtection="1"/>
    <xf numFmtId="0" fontId="10" fillId="0" borderId="0" xfId="0" applyFont="1" applyFill="1" applyBorder="1" applyAlignment="1" applyProtection="1">
      <alignment horizontal="left"/>
    </xf>
    <xf numFmtId="0" fontId="10" fillId="0" borderId="0" xfId="0" applyFont="1" applyAlignment="1" applyProtection="1">
      <alignment vertical="top" wrapText="1"/>
    </xf>
    <xf numFmtId="0" fontId="10" fillId="0" borderId="0" xfId="0" applyFont="1" applyFill="1" applyBorder="1" applyAlignment="1" applyProtection="1">
      <alignment horizontal="left" vertical="top" wrapText="1"/>
    </xf>
    <xf numFmtId="22" fontId="1"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75" fillId="24" borderId="0" xfId="0" applyFont="1" applyFill="1" applyAlignment="1" applyProtection="1">
      <alignment horizontal="center"/>
    </xf>
    <xf numFmtId="0" fontId="76" fillId="25" borderId="12" xfId="40" applyFont="1" applyFill="1" applyBorder="1" applyAlignment="1" applyProtection="1">
      <alignment horizontal="center" vertical="top"/>
    </xf>
    <xf numFmtId="0" fontId="77" fillId="25" borderId="10" xfId="40" applyFont="1" applyFill="1" applyBorder="1" applyAlignment="1" applyProtection="1">
      <alignment horizontal="center" vertical="center" wrapText="1"/>
    </xf>
    <xf numFmtId="0" fontId="76" fillId="25" borderId="18" xfId="40" applyFont="1" applyFill="1" applyBorder="1" applyAlignment="1" applyProtection="1">
      <alignment horizontal="center" vertical="center" wrapText="1"/>
    </xf>
    <xf numFmtId="0" fontId="75" fillId="25" borderId="10" xfId="40" applyFont="1" applyFill="1" applyBorder="1" applyAlignment="1" applyProtection="1">
      <alignment horizontal="center" vertical="center" wrapText="1"/>
    </xf>
    <xf numFmtId="0" fontId="75" fillId="25" borderId="11" xfId="40" applyFont="1" applyFill="1" applyBorder="1" applyAlignment="1" applyProtection="1">
      <alignment horizontal="center" vertical="center" wrapText="1"/>
    </xf>
    <xf numFmtId="0" fontId="78" fillId="25" borderId="13" xfId="40" applyFont="1" applyFill="1" applyBorder="1" applyAlignment="1" applyProtection="1">
      <alignment vertical="center" wrapText="1"/>
    </xf>
    <xf numFmtId="0" fontId="75" fillId="25" borderId="15" xfId="40" applyFont="1" applyFill="1" applyBorder="1" applyAlignment="1" applyProtection="1">
      <alignment horizontal="center" vertical="center" wrapText="1"/>
    </xf>
    <xf numFmtId="0" fontId="75" fillId="25" borderId="18" xfId="40" applyFont="1" applyFill="1" applyBorder="1" applyAlignment="1" applyProtection="1">
      <alignment horizontal="center" vertical="center" wrapText="1"/>
    </xf>
    <xf numFmtId="0" fontId="75" fillId="25" borderId="40" xfId="40" applyFont="1" applyFill="1" applyBorder="1" applyAlignment="1" applyProtection="1">
      <alignment horizontal="center" vertical="center" wrapText="1"/>
    </xf>
    <xf numFmtId="0" fontId="75" fillId="25" borderId="41" xfId="40" applyFont="1" applyFill="1" applyBorder="1" applyAlignment="1" applyProtection="1">
      <alignment horizontal="center" vertical="center" wrapText="1"/>
    </xf>
    <xf numFmtId="0" fontId="79" fillId="25" borderId="42" xfId="40" applyFont="1" applyFill="1" applyBorder="1" applyAlignment="1" applyProtection="1">
      <alignment horizontal="center" vertical="center" wrapText="1"/>
    </xf>
    <xf numFmtId="0" fontId="75" fillId="25" borderId="19" xfId="40" applyFont="1" applyFill="1" applyBorder="1" applyAlignment="1" applyProtection="1">
      <alignment horizontal="center" vertical="center" wrapText="1"/>
    </xf>
    <xf numFmtId="0" fontId="76" fillId="24" borderId="15" xfId="0" applyFont="1" applyFill="1" applyBorder="1" applyAlignment="1" applyProtection="1">
      <alignment horizontal="center"/>
    </xf>
    <xf numFmtId="0" fontId="75" fillId="24" borderId="0" xfId="0" applyFont="1" applyFill="1" applyProtection="1"/>
    <xf numFmtId="170" fontId="6" fillId="24" borderId="0" xfId="41" applyNumberFormat="1" applyFont="1" applyFill="1" applyAlignment="1" applyProtection="1">
      <alignment horizontal="center"/>
    </xf>
    <xf numFmtId="0" fontId="1" fillId="25" borderId="0" xfId="40" applyFont="1" applyFill="1" applyBorder="1" applyAlignment="1" applyProtection="1">
      <alignment horizontal="left" vertical="top" indent="2"/>
    </xf>
    <xf numFmtId="169" fontId="13" fillId="25" borderId="0" xfId="44" applyNumberFormat="1" applyFont="1" applyFill="1" applyBorder="1" applyAlignment="1" applyProtection="1">
      <alignment horizontal="center" vertical="top"/>
    </xf>
    <xf numFmtId="169" fontId="13" fillId="25" borderId="0" xfId="40" applyNumberFormat="1" applyFont="1" applyFill="1" applyBorder="1" applyProtection="1">
      <alignment vertical="top"/>
    </xf>
    <xf numFmtId="171" fontId="13" fillId="25" borderId="0" xfId="40" applyNumberFormat="1" applyFont="1" applyFill="1" applyBorder="1" applyProtection="1">
      <alignment vertical="top"/>
    </xf>
    <xf numFmtId="0" fontId="1" fillId="25" borderId="16" xfId="40" applyFont="1" applyFill="1" applyBorder="1" applyAlignment="1" applyProtection="1">
      <alignment horizontal="center" vertical="top" wrapText="1"/>
    </xf>
    <xf numFmtId="0" fontId="1" fillId="25" borderId="16" xfId="40" applyFont="1" applyFill="1" applyBorder="1" applyAlignment="1" applyProtection="1">
      <alignment horizontal="center" vertical="top"/>
    </xf>
    <xf numFmtId="165" fontId="13" fillId="25" borderId="0" xfId="29" applyNumberFormat="1" applyFont="1" applyFill="1" applyBorder="1" applyAlignment="1" applyProtection="1">
      <alignment horizontal="center" vertical="top"/>
    </xf>
    <xf numFmtId="169" fontId="13" fillId="25" borderId="0" xfId="40" applyNumberFormat="1" applyFont="1" applyFill="1" applyBorder="1" applyAlignment="1" applyProtection="1">
      <alignment horizontal="center" vertical="top"/>
    </xf>
    <xf numFmtId="44" fontId="0" fillId="24" borderId="0" xfId="0" applyNumberFormat="1" applyFill="1" applyProtection="1"/>
    <xf numFmtId="0" fontId="19" fillId="24" borderId="0" xfId="0" applyFont="1" applyFill="1" applyBorder="1" applyProtection="1"/>
    <xf numFmtId="0" fontId="18" fillId="24" borderId="0" xfId="0" applyFont="1" applyFill="1" applyBorder="1" applyProtection="1"/>
    <xf numFmtId="3" fontId="19" fillId="31" borderId="10" xfId="28" applyNumberFormat="1" applyFont="1" applyFill="1" applyBorder="1" applyProtection="1"/>
    <xf numFmtId="2" fontId="73" fillId="0" borderId="0" xfId="0" applyNumberFormat="1" applyFont="1" applyAlignment="1" applyProtection="1">
      <alignment horizontal="right"/>
    </xf>
    <xf numFmtId="3" fontId="1" fillId="25" borderId="0" xfId="40" applyNumberFormat="1" applyFont="1" applyFill="1" applyBorder="1" applyAlignment="1" applyProtection="1">
      <alignment horizontal="right" vertical="center"/>
    </xf>
    <xf numFmtId="3" fontId="1" fillId="24" borderId="16" xfId="40" applyNumberFormat="1" applyFont="1" applyFill="1" applyBorder="1" applyAlignment="1" applyProtection="1">
      <alignment horizontal="right" vertical="center"/>
    </xf>
    <xf numFmtId="3" fontId="1" fillId="25" borderId="18" xfId="40" applyNumberFormat="1" applyFont="1" applyFill="1" applyBorder="1" applyAlignment="1" applyProtection="1">
      <alignment horizontal="right" vertical="center" wrapText="1"/>
    </xf>
    <xf numFmtId="3" fontId="1" fillId="24" borderId="13" xfId="40" applyNumberFormat="1" applyFont="1" applyFill="1" applyBorder="1" applyAlignment="1" applyProtection="1">
      <alignment horizontal="right" vertical="center" wrapText="1"/>
    </xf>
    <xf numFmtId="3" fontId="1" fillId="29" borderId="10" xfId="40" applyNumberFormat="1" applyFont="1" applyFill="1" applyBorder="1" applyAlignment="1" applyProtection="1">
      <alignment horizontal="left" vertical="center" wrapText="1"/>
      <protection locked="0"/>
    </xf>
    <xf numFmtId="3" fontId="1" fillId="24" borderId="0" xfId="40" applyNumberFormat="1" applyFont="1" applyFill="1" applyBorder="1" applyAlignment="1" applyProtection="1">
      <alignment vertical="center" wrapText="1"/>
    </xf>
    <xf numFmtId="3" fontId="1" fillId="24" borderId="10" xfId="40" applyNumberFormat="1" applyFont="1" applyFill="1" applyBorder="1" applyAlignment="1" applyProtection="1">
      <alignment horizontal="right" vertical="center" wrapText="1"/>
    </xf>
    <xf numFmtId="3" fontId="1" fillId="24" borderId="20" xfId="0" applyNumberFormat="1" applyFont="1" applyFill="1" applyBorder="1" applyAlignment="1" applyProtection="1">
      <alignment horizontal="right" vertical="center"/>
    </xf>
    <xf numFmtId="0" fontId="2" fillId="25" borderId="61" xfId="40" applyFont="1" applyFill="1" applyBorder="1" applyAlignment="1" applyProtection="1">
      <alignment horizontal="center" vertical="center" wrapText="1"/>
    </xf>
    <xf numFmtId="3" fontId="1" fillId="24" borderId="31" xfId="40" applyNumberFormat="1" applyFont="1" applyFill="1" applyBorder="1" applyAlignment="1" applyProtection="1">
      <alignment horizontal="right" vertical="center" wrapText="1"/>
    </xf>
    <xf numFmtId="0" fontId="66" fillId="24" borderId="0" xfId="0" applyFont="1" applyFill="1" applyBorder="1" applyAlignment="1" applyProtection="1">
      <alignment horizontal="center"/>
    </xf>
    <xf numFmtId="3" fontId="19" fillId="24" borderId="0" xfId="28" applyNumberFormat="1" applyFont="1" applyFill="1" applyBorder="1" applyProtection="1"/>
    <xf numFmtId="0" fontId="66"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5" fillId="24" borderId="0" xfId="0" applyFont="1" applyFill="1" applyBorder="1" applyAlignment="1" applyProtection="1"/>
    <xf numFmtId="0" fontId="69" fillId="0" borderId="0" xfId="0" applyFont="1" applyFill="1" applyBorder="1" applyAlignment="1" applyProtection="1">
      <alignment horizontal="left" vertical="top" wrapText="1" indent="5"/>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0" fillId="24" borderId="0" xfId="0" applyFill="1" applyAlignment="1" applyProtection="1">
      <alignment horizontal="left"/>
    </xf>
    <xf numFmtId="0" fontId="18" fillId="24" borderId="19" xfId="0" applyFont="1" applyFill="1" applyBorder="1" applyAlignment="1" applyProtection="1">
      <alignment horizontal="left"/>
    </xf>
    <xf numFmtId="0" fontId="19" fillId="24" borderId="19" xfId="0" applyFont="1" applyFill="1" applyBorder="1" applyAlignment="1" applyProtection="1">
      <alignment horizontal="left"/>
    </xf>
    <xf numFmtId="0" fontId="27" fillId="25" borderId="12"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19" fillId="24" borderId="0" xfId="0" applyFont="1" applyFill="1" applyBorder="1" applyAlignment="1" applyProtection="1">
      <alignment horizontal="left"/>
    </xf>
    <xf numFmtId="0" fontId="1" fillId="24" borderId="10" xfId="0" applyFont="1" applyFill="1" applyBorder="1" applyProtection="1"/>
    <xf numFmtId="0" fontId="70" fillId="0" borderId="0" xfId="36" applyFont="1" applyAlignment="1" applyProtection="1"/>
    <xf numFmtId="0" fontId="78" fillId="25" borderId="10" xfId="40" applyFont="1" applyFill="1" applyBorder="1" applyAlignment="1" applyProtection="1">
      <alignment vertical="center" wrapText="1"/>
    </xf>
    <xf numFmtId="0" fontId="78" fillId="25" borderId="20" xfId="40" applyFont="1" applyFill="1" applyBorder="1" applyAlignment="1" applyProtection="1">
      <alignment vertical="center" wrapText="1"/>
    </xf>
    <xf numFmtId="0" fontId="75" fillId="25" borderId="13" xfId="40" applyFont="1" applyFill="1" applyBorder="1" applyAlignment="1" applyProtection="1">
      <alignment horizontal="center" vertical="center" wrapText="1"/>
    </xf>
    <xf numFmtId="0" fontId="6" fillId="24" borderId="36" xfId="40" applyFont="1" applyFill="1" applyBorder="1" applyAlignment="1" applyProtection="1">
      <alignment horizontal="left" vertical="center" wrapText="1"/>
    </xf>
    <xf numFmtId="3" fontId="6" fillId="24" borderId="36"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164" fontId="19" fillId="29" borderId="10" xfId="28" applyNumberFormat="1" applyFont="1" applyFill="1" applyBorder="1" applyProtection="1">
      <protection locked="0"/>
    </xf>
    <xf numFmtId="0" fontId="0" fillId="29" borderId="10" xfId="0" applyFill="1" applyBorder="1" applyProtection="1">
      <protection locked="0"/>
    </xf>
    <xf numFmtId="3" fontId="1" fillId="29" borderId="10" xfId="40" applyNumberFormat="1" applyFont="1" applyFill="1" applyBorder="1" applyAlignment="1" applyProtection="1">
      <alignment vertical="center" wrapText="1"/>
    </xf>
    <xf numFmtId="3" fontId="13" fillId="29" borderId="10" xfId="40" applyNumberFormat="1" applyFont="1" applyFill="1" applyBorder="1" applyAlignment="1" applyProtection="1">
      <alignment horizontal="right" vertical="top"/>
      <protection locked="0"/>
    </xf>
    <xf numFmtId="3" fontId="13" fillId="29" borderId="19" xfId="40" applyNumberFormat="1" applyFont="1" applyFill="1" applyBorder="1" applyAlignment="1" applyProtection="1">
      <alignment horizontal="right" vertical="top"/>
      <protection locked="0"/>
    </xf>
    <xf numFmtId="3" fontId="19" fillId="29" borderId="25" xfId="40" applyNumberFormat="1" applyFont="1" applyFill="1" applyBorder="1" applyAlignment="1" applyProtection="1">
      <alignment vertical="center" wrapText="1"/>
      <protection locked="0"/>
    </xf>
    <xf numFmtId="3" fontId="19" fillId="29" borderId="44" xfId="40" applyNumberFormat="1" applyFont="1" applyFill="1" applyBorder="1" applyAlignment="1" applyProtection="1">
      <alignment vertical="center" wrapText="1"/>
      <protection locked="0"/>
    </xf>
    <xf numFmtId="3" fontId="13" fillId="29" borderId="20" xfId="40" applyNumberFormat="1" applyFont="1" applyFill="1" applyBorder="1" applyAlignment="1" applyProtection="1">
      <alignment vertical="center" wrapText="1"/>
      <protection locked="0"/>
    </xf>
    <xf numFmtId="3" fontId="1" fillId="29" borderId="10" xfId="40" applyNumberFormat="1" applyFont="1" applyFill="1" applyBorder="1" applyAlignment="1" applyProtection="1">
      <alignment vertical="center" wrapText="1"/>
      <protection locked="0"/>
    </xf>
    <xf numFmtId="3" fontId="19" fillId="29" borderId="10" xfId="28" applyNumberFormat="1" applyFont="1" applyFill="1" applyBorder="1" applyAlignment="1" applyProtection="1">
      <alignment vertical="center"/>
      <protection locked="0"/>
    </xf>
    <xf numFmtId="165" fontId="19" fillId="29" borderId="10" xfId="29" applyNumberFormat="1" applyFont="1" applyFill="1" applyBorder="1" applyProtection="1">
      <protection locked="0"/>
    </xf>
    <xf numFmtId="3" fontId="1" fillId="29" borderId="10" xfId="40" applyNumberFormat="1" applyFont="1" applyFill="1" applyBorder="1" applyAlignment="1" applyProtection="1">
      <alignment horizontal="right" vertical="center" wrapText="1"/>
      <protection locked="0"/>
    </xf>
    <xf numFmtId="3" fontId="1" fillId="29" borderId="13" xfId="40" applyNumberFormat="1" applyFont="1" applyFill="1" applyBorder="1" applyAlignment="1" applyProtection="1">
      <alignment horizontal="right" vertical="center" wrapText="1"/>
      <protection locked="0"/>
    </xf>
    <xf numFmtId="0" fontId="1" fillId="29" borderId="10" xfId="40" applyFont="1" applyFill="1" applyBorder="1" applyAlignment="1" applyProtection="1">
      <alignment horizontal="center" vertical="top"/>
      <protection locked="0"/>
    </xf>
    <xf numFmtId="3" fontId="1" fillId="29" borderId="45" xfId="40" applyNumberFormat="1" applyFont="1" applyFill="1" applyBorder="1" applyAlignment="1" applyProtection="1">
      <alignment vertical="center" wrapText="1"/>
      <protection locked="0"/>
    </xf>
    <xf numFmtId="0" fontId="18" fillId="0" borderId="10" xfId="0" applyFont="1" applyFill="1" applyBorder="1" applyAlignment="1" applyProtection="1">
      <alignment horizontal="center"/>
      <protection locked="0"/>
    </xf>
    <xf numFmtId="0" fontId="18" fillId="0" borderId="10" xfId="0" applyFont="1" applyFill="1" applyBorder="1" applyAlignment="1" applyProtection="1">
      <alignment horizontal="left"/>
      <protection locked="0"/>
    </xf>
    <xf numFmtId="0" fontId="36" fillId="31" borderId="0" xfId="0" applyFont="1" applyFill="1" applyAlignment="1" applyProtection="1">
      <alignment wrapText="1"/>
    </xf>
    <xf numFmtId="0" fontId="36" fillId="31" borderId="0" xfId="0" applyFont="1" applyFill="1" applyProtection="1"/>
    <xf numFmtId="0" fontId="4" fillId="24" borderId="0" xfId="0" applyFont="1" applyFill="1" applyAlignment="1" applyProtection="1">
      <alignment horizontal="left" vertical="top" wrapText="1" indent="7"/>
    </xf>
    <xf numFmtId="0" fontId="4" fillId="24" borderId="0" xfId="0" applyFont="1" applyFill="1" applyAlignment="1" applyProtection="1">
      <alignment horizontal="left" vertical="top" wrapText="1" indent="7"/>
    </xf>
    <xf numFmtId="0" fontId="1" fillId="24" borderId="0" xfId="41" applyFont="1" applyFill="1" applyProtection="1"/>
    <xf numFmtId="0" fontId="18" fillId="0" borderId="10" xfId="0" applyFont="1" applyFill="1" applyBorder="1" applyAlignment="1" applyProtection="1">
      <alignment horizontal="left"/>
    </xf>
    <xf numFmtId="0" fontId="18" fillId="24" borderId="10" xfId="0" applyFont="1" applyFill="1" applyBorder="1" applyAlignment="1" applyProtection="1">
      <alignment horizontal="center"/>
    </xf>
    <xf numFmtId="0" fontId="18" fillId="24" borderId="10" xfId="0" applyFont="1" applyFill="1" applyBorder="1" applyAlignment="1" applyProtection="1">
      <alignment horizontal="center" wrapText="1"/>
    </xf>
    <xf numFmtId="0" fontId="18" fillId="0" borderId="10" xfId="0" applyFont="1" applyFill="1" applyBorder="1" applyAlignment="1" applyProtection="1">
      <alignment horizontal="center"/>
    </xf>
    <xf numFmtId="0" fontId="18" fillId="26" borderId="10" xfId="0" applyFont="1" applyFill="1" applyBorder="1" applyAlignment="1" applyProtection="1">
      <alignment horizontal="center"/>
    </xf>
    <xf numFmtId="0" fontId="18" fillId="26" borderId="10" xfId="0" applyFont="1" applyFill="1" applyBorder="1" applyAlignment="1" applyProtection="1">
      <alignment horizontal="left"/>
    </xf>
    <xf numFmtId="0" fontId="18" fillId="29" borderId="10" xfId="0" applyFont="1" applyFill="1" applyBorder="1" applyAlignment="1" applyProtection="1">
      <alignment horizontal="center"/>
      <protection locked="0"/>
    </xf>
    <xf numFmtId="0" fontId="18" fillId="29" borderId="10" xfId="0" applyFont="1" applyFill="1" applyBorder="1" applyAlignment="1" applyProtection="1">
      <alignment horizontal="left"/>
      <protection locked="0"/>
    </xf>
    <xf numFmtId="0" fontId="17" fillId="24" borderId="14" xfId="0" applyFont="1" applyFill="1" applyBorder="1" applyProtection="1"/>
    <xf numFmtId="44" fontId="18" fillId="0" borderId="10" xfId="29" applyFont="1" applyFill="1" applyBorder="1" applyAlignment="1" applyProtection="1">
      <alignment horizontal="left"/>
    </xf>
    <xf numFmtId="9" fontId="17" fillId="0" borderId="10" xfId="44" applyNumberFormat="1" applyFont="1" applyFill="1" applyBorder="1" applyAlignment="1" applyProtection="1">
      <alignment horizontal="center"/>
    </xf>
    <xf numFmtId="9" fontId="17" fillId="29" borderId="10" xfId="44" applyNumberFormat="1" applyFont="1" applyFill="1" applyBorder="1" applyAlignment="1" applyProtection="1">
      <alignment horizontal="center"/>
      <protection locked="0"/>
    </xf>
    <xf numFmtId="0" fontId="19" fillId="0" borderId="0" xfId="0" applyFont="1" applyFill="1" applyProtection="1"/>
    <xf numFmtId="3" fontId="19" fillId="29" borderId="10" xfId="0" applyNumberFormat="1" applyFont="1" applyFill="1" applyBorder="1" applyAlignment="1" applyProtection="1">
      <alignment horizontal="right"/>
      <protection locked="0"/>
    </xf>
    <xf numFmtId="9" fontId="17" fillId="0" borderId="10" xfId="44" applyFont="1" applyFill="1" applyBorder="1" applyAlignment="1" applyProtection="1">
      <alignment horizontal="center"/>
      <protection locked="0"/>
    </xf>
    <xf numFmtId="49" fontId="1" fillId="24" borderId="0" xfId="0" applyNumberFormat="1" applyFont="1" applyFill="1" applyAlignment="1" applyProtection="1">
      <alignment horizontal="center" vertical="center"/>
    </xf>
    <xf numFmtId="0" fontId="81" fillId="24" borderId="10" xfId="0" applyFont="1" applyFill="1" applyBorder="1" applyAlignment="1" applyProtection="1">
      <alignment horizontal="center" vertical="center"/>
    </xf>
    <xf numFmtId="0" fontId="81" fillId="0" borderId="10" xfId="0" applyFont="1" applyFill="1" applyBorder="1" applyAlignment="1" applyProtection="1">
      <alignment horizontal="center" vertical="center" wrapText="1"/>
    </xf>
    <xf numFmtId="0" fontId="81" fillId="24" borderId="10" xfId="0" applyFont="1" applyFill="1" applyBorder="1" applyAlignment="1" applyProtection="1">
      <alignment horizontal="center" vertical="center" wrapText="1"/>
    </xf>
    <xf numFmtId="0" fontId="81" fillId="24" borderId="43" xfId="0" applyFont="1" applyFill="1" applyBorder="1" applyAlignment="1" applyProtection="1">
      <alignment horizontal="center" vertical="center" wrapText="1"/>
    </xf>
    <xf numFmtId="165" fontId="19" fillId="0" borderId="10" xfId="29" applyNumberFormat="1" applyFont="1" applyFill="1" applyBorder="1" applyProtection="1">
      <protection locked="0"/>
    </xf>
    <xf numFmtId="165" fontId="18" fillId="32" borderId="17" xfId="29" applyNumberFormat="1" applyFont="1" applyFill="1" applyBorder="1" applyProtection="1"/>
    <xf numFmtId="2" fontId="19" fillId="0" borderId="10" xfId="29" applyNumberFormat="1" applyFont="1" applyFill="1" applyBorder="1" applyProtection="1"/>
    <xf numFmtId="49" fontId="19" fillId="24" borderId="0" xfId="0" applyNumberFormat="1" applyFont="1" applyFill="1" applyAlignment="1" applyProtection="1">
      <alignment horizontal="right" vertical="top"/>
    </xf>
    <xf numFmtId="0" fontId="0" fillId="24" borderId="0" xfId="0" applyFill="1" applyAlignment="1" applyProtection="1">
      <alignment vertical="top"/>
    </xf>
    <xf numFmtId="0" fontId="0" fillId="0" borderId="0" xfId="0" applyFill="1" applyAlignment="1" applyProtection="1">
      <alignment vertical="top"/>
    </xf>
    <xf numFmtId="165" fontId="13" fillId="24" borderId="10" xfId="29" applyNumberFormat="1" applyFont="1" applyFill="1" applyBorder="1" applyProtection="1"/>
    <xf numFmtId="165" fontId="19" fillId="0" borderId="10" xfId="29" applyNumberFormat="1" applyFont="1" applyFill="1" applyBorder="1" applyAlignment="1" applyProtection="1">
      <alignment horizontal="right"/>
    </xf>
    <xf numFmtId="3" fontId="13" fillId="29" borderId="25" xfId="40" applyNumberFormat="1" applyFont="1" applyFill="1" applyBorder="1" applyAlignment="1" applyProtection="1">
      <alignment vertical="center" wrapText="1"/>
      <protection locked="0"/>
    </xf>
    <xf numFmtId="0" fontId="9" fillId="25" borderId="10" xfId="40" applyFont="1" applyFill="1" applyBorder="1" applyAlignment="1" applyProtection="1">
      <alignment horizontal="left" vertical="center" wrapText="1"/>
    </xf>
    <xf numFmtId="0" fontId="6" fillId="31" borderId="0" xfId="0" applyFont="1" applyFill="1" applyAlignment="1" applyProtection="1">
      <alignment vertical="center"/>
    </xf>
    <xf numFmtId="0" fontId="1" fillId="31" borderId="0" xfId="0" applyFont="1" applyFill="1" applyAlignment="1" applyProtection="1">
      <alignment wrapText="1"/>
    </xf>
    <xf numFmtId="0" fontId="1" fillId="31" borderId="0" xfId="0" applyFont="1" applyFill="1" applyProtection="1"/>
    <xf numFmtId="0" fontId="1" fillId="31" borderId="0" xfId="0" applyFont="1" applyFill="1" applyAlignment="1" applyProtection="1">
      <alignment vertical="center" wrapText="1"/>
    </xf>
    <xf numFmtId="0" fontId="1" fillId="31" borderId="0" xfId="0" applyFont="1" applyFill="1" applyAlignment="1" applyProtection="1">
      <alignment horizontal="center" vertical="center" wrapText="1"/>
    </xf>
    <xf numFmtId="0" fontId="6" fillId="31" borderId="0" xfId="0" applyFont="1" applyFill="1" applyProtection="1"/>
    <xf numFmtId="0" fontId="1" fillId="31" borderId="27" xfId="0" applyFont="1" applyFill="1" applyBorder="1" applyProtection="1"/>
    <xf numFmtId="0" fontId="1" fillId="31" borderId="25" xfId="0" applyFont="1" applyFill="1" applyBorder="1" applyProtection="1"/>
    <xf numFmtId="0" fontId="1" fillId="31" borderId="35" xfId="0" applyFont="1" applyFill="1" applyBorder="1" applyProtection="1"/>
    <xf numFmtId="0" fontId="1" fillId="31" borderId="18" xfId="0" applyFont="1" applyFill="1" applyBorder="1" applyAlignment="1" applyProtection="1">
      <alignment horizontal="left" vertical="top" wrapText="1"/>
    </xf>
    <xf numFmtId="0" fontId="1" fillId="31" borderId="10" xfId="0" applyFont="1" applyFill="1" applyBorder="1" applyAlignment="1" applyProtection="1">
      <alignment horizontal="left" vertical="top" wrapText="1"/>
    </xf>
    <xf numFmtId="0" fontId="1" fillId="31" borderId="10" xfId="0" applyFont="1" applyFill="1" applyBorder="1" applyAlignment="1" applyProtection="1">
      <alignment horizontal="left" vertical="top"/>
    </xf>
    <xf numFmtId="0" fontId="1" fillId="31" borderId="36" xfId="0" applyFont="1" applyFill="1" applyBorder="1" applyAlignment="1" applyProtection="1">
      <alignment horizontal="left" vertical="top"/>
    </xf>
    <xf numFmtId="0" fontId="6" fillId="31" borderId="14" xfId="0" applyFont="1" applyFill="1" applyBorder="1" applyAlignment="1" applyProtection="1">
      <alignment horizontal="left" vertical="center"/>
    </xf>
    <xf numFmtId="0" fontId="6" fillId="31" borderId="15" xfId="0" applyFont="1" applyFill="1" applyBorder="1" applyAlignment="1" applyProtection="1">
      <alignment horizontal="left" vertical="center" wrapText="1"/>
    </xf>
    <xf numFmtId="0" fontId="6" fillId="31" borderId="17" xfId="0" applyFont="1" applyFill="1" applyBorder="1" applyAlignment="1" applyProtection="1">
      <alignment horizontal="left" vertical="center" wrapText="1"/>
    </xf>
    <xf numFmtId="0" fontId="6" fillId="31" borderId="15" xfId="0" applyFont="1" applyFill="1" applyBorder="1" applyAlignment="1" applyProtection="1">
      <alignment horizontal="center" vertical="center" wrapText="1"/>
    </xf>
    <xf numFmtId="0" fontId="2" fillId="0" borderId="10" xfId="36" quotePrefix="1" applyFill="1" applyBorder="1" applyAlignment="1" applyProtection="1">
      <alignment horizontal="center"/>
    </xf>
    <xf numFmtId="165" fontId="19" fillId="0" borderId="10" xfId="29" applyNumberFormat="1" applyFont="1" applyFill="1" applyBorder="1" applyAlignment="1" applyProtection="1">
      <alignment horizontal="left"/>
    </xf>
    <xf numFmtId="165" fontId="19" fillId="29" borderId="10" xfId="29" applyNumberFormat="1" applyFont="1" applyFill="1" applyBorder="1" applyAlignment="1" applyProtection="1">
      <alignment horizontal="center"/>
      <protection locked="0"/>
    </xf>
    <xf numFmtId="0" fontId="29" fillId="25" borderId="29" xfId="40" applyFont="1" applyFill="1" applyBorder="1" applyAlignment="1" applyProtection="1">
      <alignment vertical="center" wrapText="1"/>
    </xf>
    <xf numFmtId="0" fontId="29" fillId="25" borderId="42" xfId="40" applyFont="1" applyFill="1" applyBorder="1" applyAlignment="1" applyProtection="1">
      <alignment vertical="center" wrapText="1"/>
    </xf>
    <xf numFmtId="3" fontId="32" fillId="25" borderId="30" xfId="40" applyNumberFormat="1" applyFont="1" applyFill="1" applyBorder="1" applyAlignment="1" applyProtection="1">
      <alignment horizontal="right" vertical="center"/>
    </xf>
    <xf numFmtId="3" fontId="29" fillId="25" borderId="30" xfId="40" applyNumberFormat="1" applyFont="1" applyFill="1" applyBorder="1" applyAlignment="1" applyProtection="1">
      <alignment horizontal="right" vertical="center"/>
    </xf>
    <xf numFmtId="3" fontId="29" fillId="25" borderId="30" xfId="40" applyNumberFormat="1" applyFont="1" applyFill="1" applyBorder="1" applyAlignment="1" applyProtection="1">
      <alignment horizontal="center" vertical="center"/>
    </xf>
    <xf numFmtId="3" fontId="29" fillId="25" borderId="30" xfId="40" applyNumberFormat="1" applyFont="1" applyFill="1" applyBorder="1" applyAlignment="1" applyProtection="1">
      <alignment vertical="center"/>
    </xf>
    <xf numFmtId="3" fontId="29" fillId="25" borderId="31" xfId="40" applyNumberFormat="1" applyFont="1" applyFill="1" applyBorder="1" applyAlignment="1" applyProtection="1">
      <alignment vertical="center"/>
    </xf>
    <xf numFmtId="3" fontId="29" fillId="30" borderId="26" xfId="40" applyNumberFormat="1" applyFont="1" applyFill="1" applyBorder="1" applyAlignment="1" applyProtection="1">
      <alignment horizontal="right" vertical="center"/>
      <protection locked="0"/>
    </xf>
    <xf numFmtId="165" fontId="2" fillId="0" borderId="17" xfId="36" quotePrefix="1" applyNumberFormat="1" applyFill="1" applyBorder="1" applyAlignment="1" applyProtection="1">
      <alignment horizontal="center"/>
    </xf>
    <xf numFmtId="0" fontId="1" fillId="29" borderId="18" xfId="0" applyFont="1" applyFill="1" applyBorder="1" applyAlignment="1" applyProtection="1">
      <alignment horizontal="center" vertical="center"/>
      <protection locked="0"/>
    </xf>
    <xf numFmtId="0" fontId="1" fillId="29" borderId="28" xfId="0" applyFont="1" applyFill="1" applyBorder="1" applyAlignment="1" applyProtection="1">
      <alignment horizontal="left" vertical="top" wrapText="1"/>
      <protection locked="0"/>
    </xf>
    <xf numFmtId="0" fontId="1" fillId="29" borderId="10" xfId="0" applyFont="1" applyFill="1" applyBorder="1" applyAlignment="1" applyProtection="1">
      <alignment horizontal="center" vertical="center"/>
      <protection locked="0"/>
    </xf>
    <xf numFmtId="0" fontId="1" fillId="29" borderId="26" xfId="0" applyFont="1" applyFill="1" applyBorder="1" applyAlignment="1" applyProtection="1">
      <alignment horizontal="left" vertical="top" wrapText="1"/>
      <protection locked="0"/>
    </xf>
    <xf numFmtId="0" fontId="1" fillId="29" borderId="36" xfId="0" applyFont="1" applyFill="1" applyBorder="1" applyAlignment="1" applyProtection="1">
      <alignment horizontal="center" vertical="center"/>
      <protection locked="0"/>
    </xf>
    <xf numFmtId="0" fontId="1" fillId="29" borderId="37" xfId="0" applyFont="1" applyFill="1" applyBorder="1" applyAlignment="1" applyProtection="1">
      <alignment horizontal="left" vertical="top" wrapText="1"/>
      <protection locked="0"/>
    </xf>
    <xf numFmtId="0" fontId="0" fillId="0" borderId="10" xfId="0" applyBorder="1"/>
    <xf numFmtId="165" fontId="0" fillId="24" borderId="0" xfId="0" applyNumberFormat="1" applyFill="1" applyProtection="1"/>
    <xf numFmtId="165" fontId="0" fillId="24" borderId="0" xfId="29" applyNumberFormat="1" applyFont="1" applyFill="1" applyProtection="1"/>
    <xf numFmtId="168" fontId="0" fillId="24" borderId="0" xfId="28" applyNumberFormat="1" applyFont="1" applyFill="1" applyProtection="1"/>
    <xf numFmtId="3" fontId="19" fillId="29" borderId="10" xfId="40" applyNumberFormat="1" applyFont="1" applyFill="1" applyBorder="1" applyAlignment="1" applyProtection="1">
      <alignment horizontal="left" vertical="center" wrapText="1" indent="1"/>
      <protection locked="0"/>
    </xf>
    <xf numFmtId="168" fontId="19" fillId="25" borderId="0" xfId="28" applyNumberFormat="1" applyFont="1" applyFill="1" applyBorder="1" applyAlignment="1" applyProtection="1">
      <alignment horizontal="left" vertical="center" wrapText="1"/>
    </xf>
    <xf numFmtId="0" fontId="6" fillId="24" borderId="0" xfId="0" applyFont="1" applyFill="1" applyAlignment="1" applyProtection="1">
      <alignment wrapText="1"/>
    </xf>
    <xf numFmtId="0" fontId="67" fillId="25" borderId="0" xfId="40" applyFont="1" applyFill="1" applyBorder="1" applyProtection="1">
      <alignment vertical="top"/>
    </xf>
    <xf numFmtId="3" fontId="19" fillId="29" borderId="25" xfId="40" applyNumberFormat="1" applyFont="1" applyFill="1" applyBorder="1" applyAlignment="1" applyProtection="1">
      <alignment horizontal="left" vertical="center" wrapText="1" indent="1"/>
      <protection locked="0"/>
    </xf>
    <xf numFmtId="168" fontId="0" fillId="24" borderId="0" xfId="28" applyNumberFormat="1" applyFont="1" applyFill="1" applyAlignment="1" applyProtection="1">
      <alignment horizontal="center"/>
    </xf>
    <xf numFmtId="168" fontId="67" fillId="24" borderId="0" xfId="28" applyNumberFormat="1" applyFont="1" applyFill="1" applyProtection="1"/>
    <xf numFmtId="168" fontId="19" fillId="24" borderId="0" xfId="28" applyNumberFormat="1" applyFont="1" applyFill="1" applyBorder="1" applyAlignment="1" applyProtection="1">
      <alignment horizontal="right" vertical="top"/>
    </xf>
    <xf numFmtId="165" fontId="0" fillId="34" borderId="0" xfId="29" applyNumberFormat="1" applyFont="1" applyFill="1" applyProtection="1"/>
    <xf numFmtId="165" fontId="0" fillId="0" borderId="0" xfId="29" applyNumberFormat="1" applyFont="1" applyFill="1" applyProtection="1"/>
    <xf numFmtId="168" fontId="1" fillId="24" borderId="0" xfId="28" applyNumberFormat="1" applyFont="1" applyFill="1" applyProtection="1"/>
    <xf numFmtId="165" fontId="19" fillId="24" borderId="0" xfId="0" applyNumberFormat="1" applyFont="1" applyFill="1" applyProtection="1"/>
    <xf numFmtId="165" fontId="1" fillId="24" borderId="0" xfId="29" applyNumberFormat="1" applyFont="1" applyFill="1" applyProtection="1"/>
    <xf numFmtId="165" fontId="19" fillId="33" borderId="10" xfId="29" applyNumberFormat="1" applyFont="1" applyFill="1" applyBorder="1" applyProtection="1">
      <protection locked="0"/>
    </xf>
    <xf numFmtId="43" fontId="0" fillId="24" borderId="0" xfId="0" applyNumberFormat="1" applyFill="1" applyProtection="1"/>
    <xf numFmtId="0" fontId="4" fillId="24" borderId="0" xfId="0" applyFont="1" applyFill="1" applyAlignment="1" applyProtection="1">
      <alignment horizontal="left" vertical="top" wrapText="1" indent="7"/>
    </xf>
    <xf numFmtId="0" fontId="18" fillId="25" borderId="10" xfId="40" applyFont="1" applyFill="1" applyBorder="1" applyAlignment="1" applyProtection="1">
      <alignment horizontal="left" vertical="center" wrapText="1"/>
    </xf>
    <xf numFmtId="165" fontId="36" fillId="24" borderId="16" xfId="29" applyNumberFormat="1" applyFont="1" applyFill="1" applyBorder="1" applyProtection="1"/>
    <xf numFmtId="168" fontId="29" fillId="29" borderId="10" xfId="28" applyNumberFormat="1" applyFont="1" applyFill="1" applyBorder="1" applyAlignment="1" applyProtection="1">
      <alignment horizontal="right" vertical="center"/>
      <protection locked="0"/>
    </xf>
    <xf numFmtId="168" fontId="29" fillId="29" borderId="10" xfId="28" applyNumberFormat="1" applyFont="1" applyFill="1" applyBorder="1" applyAlignment="1" applyProtection="1">
      <alignment vertical="center"/>
      <protection locked="0"/>
    </xf>
    <xf numFmtId="168" fontId="29" fillId="25" borderId="26" xfId="28" applyNumberFormat="1" applyFont="1" applyFill="1" applyBorder="1" applyAlignment="1" applyProtection="1">
      <alignment vertical="center"/>
    </xf>
    <xf numFmtId="168" fontId="27" fillId="0" borderId="15" xfId="28" applyNumberFormat="1" applyFont="1" applyFill="1" applyBorder="1" applyAlignment="1" applyProtection="1">
      <alignment horizontal="right" vertical="center"/>
    </xf>
    <xf numFmtId="168" fontId="27" fillId="25" borderId="15" xfId="28" applyNumberFormat="1" applyFont="1" applyFill="1" applyBorder="1" applyAlignment="1" applyProtection="1">
      <alignment horizontal="right" vertical="center"/>
    </xf>
    <xf numFmtId="168" fontId="27" fillId="0" borderId="17" xfId="28" applyNumberFormat="1" applyFont="1" applyFill="1" applyBorder="1" applyAlignment="1" applyProtection="1">
      <alignment horizontal="right" vertical="center"/>
    </xf>
    <xf numFmtId="168" fontId="32" fillId="25" borderId="18" xfId="28" applyNumberFormat="1" applyFont="1" applyFill="1" applyBorder="1" applyAlignment="1" applyProtection="1">
      <alignment horizontal="right" vertical="center"/>
    </xf>
    <xf numFmtId="168" fontId="32" fillId="25" borderId="28" xfId="28" applyNumberFormat="1" applyFont="1" applyFill="1" applyBorder="1" applyAlignment="1" applyProtection="1">
      <alignment horizontal="right" vertical="center"/>
    </xf>
    <xf numFmtId="168" fontId="27" fillId="0" borderId="15" xfId="28" applyNumberFormat="1" applyFont="1" applyFill="1" applyBorder="1" applyAlignment="1" applyProtection="1">
      <alignment vertical="center"/>
    </xf>
    <xf numFmtId="168" fontId="27" fillId="25" borderId="15" xfId="28" applyNumberFormat="1" applyFont="1" applyFill="1" applyBorder="1" applyAlignment="1" applyProtection="1">
      <alignment vertical="center"/>
    </xf>
    <xf numFmtId="168" fontId="27" fillId="0" borderId="17" xfId="28" applyNumberFormat="1" applyFont="1" applyFill="1" applyBorder="1" applyAlignment="1" applyProtection="1">
      <alignment vertical="center"/>
    </xf>
    <xf numFmtId="0" fontId="2" fillId="25" borderId="11" xfId="36" quotePrefix="1" applyFill="1" applyBorder="1" applyAlignment="1" applyProtection="1">
      <alignment horizontal="center" vertical="top"/>
    </xf>
    <xf numFmtId="3" fontId="1" fillId="25" borderId="10" xfId="40" applyNumberFormat="1" applyFont="1" applyFill="1" applyBorder="1" applyAlignment="1" applyProtection="1">
      <alignment horizontal="right" vertical="center"/>
    </xf>
    <xf numFmtId="172" fontId="0" fillId="24" borderId="0" xfId="0" applyNumberFormat="1" applyFill="1" applyProtection="1"/>
    <xf numFmtId="172" fontId="37" fillId="24" borderId="0" xfId="0" applyNumberFormat="1" applyFont="1" applyFill="1" applyBorder="1" applyAlignment="1" applyProtection="1">
      <alignment horizontal="center"/>
    </xf>
    <xf numFmtId="172" fontId="18" fillId="25" borderId="10" xfId="40" applyNumberFormat="1" applyFont="1" applyFill="1" applyBorder="1" applyAlignment="1" applyProtection="1">
      <alignment horizontal="center" vertical="center" wrapText="1"/>
    </xf>
    <xf numFmtId="172" fontId="13" fillId="29" borderId="10" xfId="40" applyNumberFormat="1" applyFont="1" applyFill="1" applyBorder="1" applyAlignment="1" applyProtection="1">
      <alignment vertical="center" wrapText="1"/>
      <protection locked="0"/>
    </xf>
    <xf numFmtId="172" fontId="13" fillId="0" borderId="10" xfId="40" applyNumberFormat="1" applyFont="1" applyFill="1" applyBorder="1" applyAlignment="1" applyProtection="1">
      <alignment vertical="center" wrapText="1"/>
      <protection locked="0"/>
    </xf>
    <xf numFmtId="172" fontId="13" fillId="24" borderId="10" xfId="40" applyNumberFormat="1" applyFont="1" applyFill="1" applyBorder="1" applyAlignment="1" applyProtection="1">
      <alignment vertical="center" wrapText="1"/>
    </xf>
    <xf numFmtId="172" fontId="6" fillId="24" borderId="10" xfId="40" applyNumberFormat="1" applyFont="1" applyFill="1" applyBorder="1" applyAlignment="1" applyProtection="1">
      <alignment vertical="center" wrapText="1"/>
    </xf>
    <xf numFmtId="172" fontId="13" fillId="24" borderId="10" xfId="0" applyNumberFormat="1" applyFont="1" applyFill="1" applyBorder="1" applyProtection="1"/>
    <xf numFmtId="0" fontId="0" fillId="31" borderId="0" xfId="0" applyFill="1" applyProtection="1"/>
    <xf numFmtId="0" fontId="6" fillId="31" borderId="0" xfId="0" applyFont="1" applyFill="1" applyBorder="1" applyProtection="1"/>
    <xf numFmtId="168" fontId="0" fillId="31" borderId="0" xfId="28" applyNumberFormat="1" applyFont="1" applyFill="1" applyProtection="1"/>
    <xf numFmtId="168" fontId="0" fillId="31" borderId="16" xfId="28" applyNumberFormat="1" applyFont="1" applyFill="1" applyBorder="1" applyProtection="1"/>
    <xf numFmtId="168" fontId="6" fillId="31" borderId="0" xfId="28" applyNumberFormat="1" applyFont="1" applyFill="1" applyProtection="1"/>
    <xf numFmtId="0" fontId="1" fillId="24" borderId="0" xfId="0" applyFont="1" applyFill="1" applyAlignment="1" applyProtection="1">
      <alignment horizontal="left" wrapText="1"/>
    </xf>
    <xf numFmtId="165" fontId="13" fillId="24" borderId="0" xfId="29" applyNumberFormat="1" applyFont="1" applyFill="1" applyBorder="1" applyProtection="1"/>
    <xf numFmtId="3" fontId="18" fillId="24" borderId="0" xfId="0" applyNumberFormat="1" applyFont="1" applyFill="1" applyBorder="1" applyProtection="1"/>
    <xf numFmtId="0" fontId="2" fillId="29" borderId="55" xfId="36" applyFill="1" applyBorder="1" applyAlignment="1" applyProtection="1">
      <alignment horizontal="left" vertical="center"/>
      <protection locked="0"/>
    </xf>
    <xf numFmtId="0" fontId="1" fillId="29" borderId="56" xfId="0" applyFont="1" applyFill="1" applyBorder="1" applyAlignment="1" applyProtection="1">
      <alignment horizontal="left" vertical="center"/>
      <protection locked="0"/>
    </xf>
    <xf numFmtId="0" fontId="1" fillId="29" borderId="55" xfId="0" applyFont="1" applyFill="1" applyBorder="1" applyAlignment="1" applyProtection="1">
      <alignment horizontal="left" vertical="center"/>
      <protection locked="0"/>
    </xf>
    <xf numFmtId="0" fontId="1" fillId="28" borderId="52" xfId="0" applyFont="1" applyFill="1" applyBorder="1" applyAlignment="1" applyProtection="1">
      <alignment horizontal="left" vertical="center" wrapText="1"/>
      <protection locked="0"/>
    </xf>
    <xf numFmtId="0" fontId="1" fillId="28" borderId="53" xfId="0" applyFont="1" applyFill="1" applyBorder="1" applyAlignment="1" applyProtection="1">
      <alignment horizontal="left" vertical="center" wrapText="1"/>
      <protection locked="0"/>
    </xf>
    <xf numFmtId="0" fontId="14" fillId="24" borderId="0" xfId="0" applyNumberFormat="1" applyFont="1" applyFill="1" applyAlignment="1" applyProtection="1">
      <alignment horizontal="left" vertical="top" wrapText="1"/>
    </xf>
    <xf numFmtId="0" fontId="69"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1" fillId="31" borderId="0" xfId="0" applyFont="1" applyFill="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6" fillId="24" borderId="0" xfId="0" applyFont="1" applyFill="1" applyAlignment="1" applyProtection="1">
      <alignment horizontal="left" wrapText="1"/>
    </xf>
    <xf numFmtId="0" fontId="38" fillId="27" borderId="0" xfId="0" applyFont="1" applyFill="1" applyAlignment="1" applyProtection="1">
      <alignment horizontal="left" wrapText="1"/>
    </xf>
    <xf numFmtId="0" fontId="9" fillId="25" borderId="47"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2" xfId="40" applyFont="1" applyFill="1" applyBorder="1" applyAlignment="1" applyProtection="1">
      <alignment horizontal="left" vertical="center" wrapText="1"/>
    </xf>
    <xf numFmtId="0" fontId="22" fillId="25" borderId="48" xfId="40" applyFont="1" applyFill="1" applyBorder="1" applyAlignment="1" applyProtection="1">
      <alignment horizontal="center" vertical="center" wrapText="1"/>
    </xf>
    <xf numFmtId="0" fontId="22" fillId="25" borderId="21" xfId="40" applyFont="1" applyFill="1" applyBorder="1" applyAlignment="1" applyProtection="1">
      <alignment horizontal="center" vertical="center" wrapText="1"/>
    </xf>
    <xf numFmtId="0" fontId="22" fillId="25" borderId="49" xfId="40" applyFont="1" applyFill="1" applyBorder="1" applyAlignment="1" applyProtection="1">
      <alignment horizontal="center" vertical="center" wrapText="1"/>
    </xf>
    <xf numFmtId="0" fontId="18" fillId="25" borderId="47" xfId="40" applyFont="1" applyFill="1" applyBorder="1" applyAlignment="1" applyProtection="1">
      <alignment horizontal="left" vertical="center" wrapText="1"/>
    </xf>
    <xf numFmtId="0" fontId="18" fillId="25" borderId="12" xfId="40" applyFont="1" applyFill="1" applyBorder="1" applyAlignment="1" applyProtection="1">
      <alignment horizontal="left" vertical="center" wrapText="1"/>
    </xf>
    <xf numFmtId="0" fontId="18" fillId="25" borderId="32" xfId="40" applyFont="1" applyFill="1" applyBorder="1" applyAlignment="1" applyProtection="1">
      <alignment horizontal="left" vertical="center" wrapText="1"/>
    </xf>
    <xf numFmtId="0" fontId="18" fillId="25" borderId="23" xfId="40" applyFont="1" applyFill="1" applyBorder="1" applyAlignment="1" applyProtection="1">
      <alignment horizontal="left" vertical="center" wrapText="1"/>
    </xf>
    <xf numFmtId="0" fontId="18" fillId="25" borderId="16" xfId="40" applyFont="1" applyFill="1" applyBorder="1" applyAlignment="1" applyProtection="1">
      <alignment horizontal="left" vertical="center" wrapText="1"/>
    </xf>
    <xf numFmtId="0" fontId="18" fillId="25" borderId="24" xfId="40" applyFont="1" applyFill="1" applyBorder="1" applyAlignment="1" applyProtection="1">
      <alignment horizontal="left" vertical="center" wrapText="1"/>
    </xf>
    <xf numFmtId="0" fontId="18" fillId="24" borderId="11" xfId="0" applyFont="1" applyFill="1" applyBorder="1" applyAlignment="1" applyProtection="1">
      <alignment horizontal="left"/>
    </xf>
    <xf numFmtId="0" fontId="18" fillId="24" borderId="12" xfId="0" applyFont="1" applyFill="1" applyBorder="1" applyAlignment="1" applyProtection="1">
      <alignment horizontal="left"/>
    </xf>
    <xf numFmtId="0" fontId="18" fillId="24" borderId="19" xfId="0" applyFont="1" applyFill="1" applyBorder="1" applyAlignment="1" applyProtection="1">
      <alignment horizontal="left"/>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19" xfId="0" applyFont="1" applyFill="1" applyBorder="1" applyAlignment="1" applyProtection="1">
      <alignment horizontal="left"/>
    </xf>
    <xf numFmtId="0" fontId="1" fillId="24" borderId="0" xfId="0" applyFont="1" applyFill="1" applyAlignment="1" applyProtection="1">
      <alignment horizontal="left" wrapText="1"/>
    </xf>
    <xf numFmtId="0" fontId="37" fillId="24" borderId="46" xfId="0" applyFont="1" applyFill="1" applyBorder="1" applyAlignment="1" applyProtection="1">
      <alignment horizontal="center"/>
    </xf>
    <xf numFmtId="0" fontId="27" fillId="25" borderId="47" xfId="40" applyFont="1" applyFill="1" applyBorder="1" applyAlignment="1" applyProtection="1">
      <alignment horizontal="left" vertical="center" wrapText="1"/>
    </xf>
    <xf numFmtId="0" fontId="27" fillId="25" borderId="12" xfId="40" applyFont="1" applyFill="1" applyBorder="1" applyAlignment="1" applyProtection="1">
      <alignment horizontal="left" vertical="center" wrapText="1"/>
    </xf>
    <xf numFmtId="0" fontId="27" fillId="25" borderId="32"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9" fillId="25" borderId="10"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19" xfId="40" applyFont="1" applyFill="1" applyBorder="1" applyAlignment="1" applyProtection="1">
      <alignment horizontal="center" vertical="center" wrapText="1"/>
    </xf>
    <xf numFmtId="0" fontId="18" fillId="0" borderId="0" xfId="40" applyFont="1" applyFill="1" applyBorder="1" applyAlignment="1" applyProtection="1">
      <alignment horizontal="center" vertical="center"/>
    </xf>
    <xf numFmtId="0" fontId="19" fillId="24" borderId="0" xfId="0" applyFont="1" applyFill="1" applyBorder="1" applyAlignment="1" applyProtection="1">
      <alignment horizontal="left"/>
    </xf>
    <xf numFmtId="0" fontId="19" fillId="24" borderId="11" xfId="0" applyFont="1" applyFill="1" applyBorder="1" applyAlignment="1" applyProtection="1">
      <alignment horizontal="left" wrapText="1"/>
    </xf>
    <xf numFmtId="0" fontId="19" fillId="24" borderId="12" xfId="0" applyFont="1" applyFill="1" applyBorder="1" applyAlignment="1" applyProtection="1">
      <alignment horizontal="left" wrapText="1"/>
    </xf>
    <xf numFmtId="0" fontId="19" fillId="24" borderId="19" xfId="0" applyFont="1" applyFill="1" applyBorder="1" applyAlignment="1" applyProtection="1">
      <alignment horizontal="left" wrapText="1"/>
    </xf>
    <xf numFmtId="0" fontId="19" fillId="24" borderId="10" xfId="0" applyFont="1" applyFill="1" applyBorder="1" applyAlignment="1" applyProtection="1">
      <alignment horizontal="left"/>
    </xf>
    <xf numFmtId="0" fontId="0" fillId="0" borderId="0" xfId="0" applyAlignment="1">
      <alignment vertical="top" wrapText="1"/>
    </xf>
    <xf numFmtId="0" fontId="0" fillId="24" borderId="0" xfId="0" applyFill="1" applyAlignment="1" applyProtection="1">
      <alignment vertical="top" wrapText="1"/>
    </xf>
    <xf numFmtId="49" fontId="19" fillId="24" borderId="0" xfId="0" applyNumberFormat="1" applyFont="1" applyFill="1" applyAlignment="1" applyProtection="1">
      <alignment horizontal="left" vertical="top"/>
    </xf>
    <xf numFmtId="0" fontId="2" fillId="0" borderId="0" xfId="36" applyAlignment="1" applyProtection="1"/>
    <xf numFmtId="0" fontId="0" fillId="0" borderId="0" xfId="0" applyAlignment="1">
      <alignment vertical="top"/>
    </xf>
    <xf numFmtId="0" fontId="25" fillId="25" borderId="50" xfId="40" applyFont="1" applyFill="1" applyBorder="1" applyAlignment="1" applyProtection="1">
      <alignment horizontal="center" vertical="top"/>
    </xf>
    <xf numFmtId="0" fontId="25" fillId="25" borderId="51" xfId="40" applyFont="1" applyFill="1" applyBorder="1" applyAlignment="1" applyProtection="1">
      <alignment horizontal="center" vertical="top"/>
    </xf>
    <xf numFmtId="3" fontId="29" fillId="0" borderId="11" xfId="40" applyNumberFormat="1" applyFont="1" applyFill="1" applyBorder="1" applyAlignment="1" applyProtection="1">
      <alignment horizontal="center" vertical="center"/>
    </xf>
    <xf numFmtId="3" fontId="29" fillId="0" borderId="12" xfId="40" applyNumberFormat="1" applyFont="1" applyFill="1" applyBorder="1" applyAlignment="1" applyProtection="1">
      <alignment horizontal="center" vertical="center"/>
    </xf>
    <xf numFmtId="3" fontId="29" fillId="0" borderId="32" xfId="40" applyNumberFormat="1" applyFont="1" applyFill="1" applyBorder="1" applyAlignment="1" applyProtection="1">
      <alignment horizontal="center" vertical="center"/>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181" xfId="48" xr:uid="{D3D846FB-431A-4AA1-A1E0-DA78E6DA4EDE}"/>
    <cellStyle name="Normal_SIMPIL_MODEL_2004_ver2.6 (for rates application)" xfId="40" xr:uid="{00000000-0005-0000-0000-000028000000}"/>
    <cellStyle name="Normal_Tax Rates for 2006-2012_Sep42008"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76">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200024</xdr:rowOff>
    </xdr:from>
    <xdr:to>
      <xdr:col>8</xdr:col>
      <xdr:colOff>76200</xdr:colOff>
      <xdr:row>38</xdr:row>
      <xdr:rowOff>206374</xdr:rowOff>
    </xdr:to>
    <xdr:sp macro="" textlink="">
      <xdr:nvSpPr>
        <xdr:cNvPr id="25" name="Text Box 50">
          <a:extLst>
            <a:ext uri="{FF2B5EF4-FFF2-40B4-BE49-F238E27FC236}">
              <a16:creationId xmlns:a16="http://schemas.microsoft.com/office/drawing/2014/main" id="{00000000-0008-0000-0000-000019000000}"/>
            </a:ext>
          </a:extLst>
        </xdr:cNvPr>
        <xdr:cNvSpPr txBox="1">
          <a:spLocks noChangeArrowheads="1"/>
        </xdr:cNvSpPr>
      </xdr:nvSpPr>
      <xdr:spPr bwMode="auto">
        <a:xfrm>
          <a:off x="38100" y="6184899"/>
          <a:ext cx="9483725" cy="18637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8100" y="47625"/>
          <a:ext cx="9089942" cy="1897837"/>
          <a:chOff x="-7962901" y="-2409824"/>
          <a:chExt cx="8857420" cy="1915766"/>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T0</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a:t>
          </a:r>
          <a:r>
            <a:rPr lang="en-CA" sz="1100" baseline="0">
              <a:solidFill>
                <a:schemeClr val="dk1"/>
              </a:solidFill>
              <a:effectLst/>
              <a:latin typeface="Arial" pitchFamily="34" charset="0"/>
              <a:ea typeface="+mn-ea"/>
              <a:cs typeface="Arial" pitchFamily="34" charset="0"/>
            </a:rPr>
            <a:t> </a:t>
          </a:r>
          <a:r>
            <a:rPr lang="en-CA" sz="1100">
              <a:solidFill>
                <a:schemeClr val="dk1"/>
              </a:solidFill>
              <a:effectLst/>
              <a:latin typeface="Arial" pitchFamily="34" charset="0"/>
              <a:ea typeface="+mn-ea"/>
              <a:cs typeface="Arial" pitchFamily="34" charset="0"/>
            </a:rPr>
            <a:t>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7D4E08F-3727-4BA6-A818-863DE00F1D1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6</xdr:col>
      <xdr:colOff>1301751</xdr:colOff>
      <xdr:row>4</xdr:row>
      <xdr:rowOff>190500</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1" y="0"/>
          <a:ext cx="10001250" cy="1730375"/>
          <a:chOff x="-7962901" y="-2409824"/>
          <a:chExt cx="8857420" cy="1915766"/>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D1024F-1C35-44CF-ACED-6EDF3A4896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28574</xdr:colOff>
      <xdr:row>0</xdr:row>
      <xdr:rowOff>0</xdr:rowOff>
    </xdr:from>
    <xdr:to>
      <xdr:col>5</xdr:col>
      <xdr:colOff>1104900</xdr:colOff>
      <xdr:row>5</xdr:row>
      <xdr:rowOff>485775</xdr:rowOff>
    </xdr:to>
    <xdr:grpSp>
      <xdr:nvGrpSpPr>
        <xdr:cNvPr id="10" name="Group 9">
          <a:extLst>
            <a:ext uri="{FF2B5EF4-FFF2-40B4-BE49-F238E27FC236}">
              <a16:creationId xmlns:a16="http://schemas.microsoft.com/office/drawing/2014/main" id="{00000000-0008-0000-0A00-00000A000000}"/>
            </a:ext>
          </a:extLst>
        </xdr:cNvPr>
        <xdr:cNvGrpSpPr/>
      </xdr:nvGrpSpPr>
      <xdr:grpSpPr>
        <a:xfrm>
          <a:off x="473074" y="0"/>
          <a:ext cx="6854826" cy="1581150"/>
          <a:chOff x="-7962901" y="-2409824"/>
          <a:chExt cx="8857420" cy="1915766"/>
        </a:xfrm>
      </xdr:grpSpPr>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A00-00000C000000}"/>
              </a:ext>
            </a:extLst>
          </xdr:cNvPr>
          <xdr:cNvSpPr/>
        </xdr:nvSpPr>
        <xdr:spPr>
          <a:xfrm>
            <a:off x="-6735203" y="-1715695"/>
            <a:ext cx="6379981" cy="5540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xdr:col>
      <xdr:colOff>3175</xdr:colOff>
      <xdr:row>0</xdr:row>
      <xdr:rowOff>3175</xdr:rowOff>
    </xdr:from>
    <xdr:to>
      <xdr:col>1</xdr:col>
      <xdr:colOff>66675</xdr:colOff>
      <xdr:row>0</xdr:row>
      <xdr:rowOff>105767</xdr:rowOff>
    </xdr:to>
    <xdr:sp macro="" textlink="">
      <xdr:nvSpPr>
        <xdr:cNvPr id="2" name="TextBox 1">
          <a:extLst>
            <a:ext uri="{FF2B5EF4-FFF2-40B4-BE49-F238E27FC236}">
              <a16:creationId xmlns:a16="http://schemas.microsoft.com/office/drawing/2014/main" id="{FFCC9953-C25C-45F0-A71A-9786739E2F76}"/>
            </a:ext>
          </a:extLst>
        </xdr:cNvPr>
        <xdr:cNvSpPr txBox="1"/>
      </xdr:nvSpPr>
      <xdr:spPr>
        <a:xfrm>
          <a:off x="17462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D1CFD96-D16C-48AC-963A-63F43E1EEF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X10A1T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0" y="0"/>
          <a:ext cx="10336970" cy="1893541"/>
          <a:chOff x="-7962901" y="-2409824"/>
          <a:chExt cx="8857420" cy="1915766"/>
        </a:xfrm>
      </xdr:grpSpPr>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027CE20-1031-421E-AD9B-663E5499EC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38102</xdr:colOff>
      <xdr:row>0</xdr:row>
      <xdr:rowOff>28575</xdr:rowOff>
    </xdr:from>
    <xdr:to>
      <xdr:col>6</xdr:col>
      <xdr:colOff>15876</xdr:colOff>
      <xdr:row>3</xdr:row>
      <xdr:rowOff>285750</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38102" y="28575"/>
          <a:ext cx="10423524" cy="1971675"/>
          <a:chOff x="-7962901" y="-2409824"/>
          <a:chExt cx="8857420" cy="1915766"/>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C00-00000C000000}"/>
              </a:ext>
            </a:extLst>
          </xdr:cNvPr>
          <xdr:cNvSpPr/>
        </xdr:nvSpPr>
        <xdr:spPr>
          <a:xfrm>
            <a:off x="-6215630" y="-1730775"/>
            <a:ext cx="5959746" cy="56914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47C5175-50C5-4F4B-B1A1-CEF055362E6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47625</xdr:colOff>
      <xdr:row>4</xdr:row>
      <xdr:rowOff>0</xdr:rowOff>
    </xdr:to>
    <xdr:grpSp>
      <xdr:nvGrpSpPr>
        <xdr:cNvPr id="10" name="Group 9">
          <a:extLst>
            <a:ext uri="{FF2B5EF4-FFF2-40B4-BE49-F238E27FC236}">
              <a16:creationId xmlns:a16="http://schemas.microsoft.com/office/drawing/2014/main" id="{00000000-0008-0000-0D00-00000A000000}"/>
            </a:ext>
          </a:extLst>
        </xdr:cNvPr>
        <xdr:cNvGrpSpPr/>
      </xdr:nvGrpSpPr>
      <xdr:grpSpPr>
        <a:xfrm>
          <a:off x="254000" y="0"/>
          <a:ext cx="5937250" cy="1397000"/>
          <a:chOff x="-7962901" y="-2409824"/>
          <a:chExt cx="8857420" cy="1915766"/>
        </a:xfrm>
      </xdr:grpSpPr>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D00-00000C000000}"/>
              </a:ext>
            </a:extLst>
          </xdr:cNvPr>
          <xdr:cNvSpPr/>
        </xdr:nvSpPr>
        <xdr:spPr>
          <a:xfrm>
            <a:off x="-6728310" y="-1676399"/>
            <a:ext cx="5897743" cy="45761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0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92F3C9B-995A-415B-A550-42306FEF86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10" name="Group 9">
          <a:extLst>
            <a:ext uri="{FF2B5EF4-FFF2-40B4-BE49-F238E27FC236}">
              <a16:creationId xmlns:a16="http://schemas.microsoft.com/office/drawing/2014/main" id="{00000000-0008-0000-0E00-00000A000000}"/>
            </a:ext>
          </a:extLst>
        </xdr:cNvPr>
        <xdr:cNvGrpSpPr/>
      </xdr:nvGrpSpPr>
      <xdr:grpSpPr>
        <a:xfrm>
          <a:off x="142875" y="76200"/>
          <a:ext cx="9852102" cy="1332020"/>
          <a:chOff x="-7962901" y="-2409824"/>
          <a:chExt cx="8857420" cy="1915766"/>
        </a:xfrm>
      </xdr:grpSpPr>
      <xdr:pic>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946F941-8E7A-439A-A39A-F9E6CEFD21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156835</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id="{00000000-0008-0000-0F00-00000A000000}"/>
            </a:ext>
          </a:extLst>
        </xdr:cNvPr>
        <xdr:cNvGrpSpPr/>
      </xdr:nvGrpSpPr>
      <xdr:grpSpPr>
        <a:xfrm>
          <a:off x="156835" y="0"/>
          <a:ext cx="9961060" cy="1884016"/>
          <a:chOff x="-7825690" y="-2409824"/>
          <a:chExt cx="8720209" cy="1915766"/>
        </a:xfrm>
      </xdr:grpSpPr>
      <xdr:pic>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529577" y="-2409824"/>
            <a:ext cx="8424096"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290420" y="-220229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F00-00000E000000}"/>
              </a:ext>
            </a:extLst>
          </xdr:cNvPr>
          <xdr:cNvSpPr/>
        </xdr:nvSpPr>
        <xdr:spPr>
          <a:xfrm>
            <a:off x="-6674879"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1000-00000A000000}"/>
            </a:ext>
          </a:extLst>
        </xdr:cNvPr>
        <xdr:cNvGrpSpPr/>
      </xdr:nvGrpSpPr>
      <xdr:grpSpPr>
        <a:xfrm>
          <a:off x="0" y="0"/>
          <a:ext cx="8606595" cy="1893541"/>
          <a:chOff x="-7962901" y="-2409824"/>
          <a:chExt cx="8857420" cy="1915766"/>
        </a:xfrm>
      </xdr:grpSpPr>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4BFC2E-8BA4-4871-BDBE-064AB2F55F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1</xdr:rowOff>
    </xdr:from>
    <xdr:to>
      <xdr:col>5</xdr:col>
      <xdr:colOff>88899</xdr:colOff>
      <xdr:row>6</xdr:row>
      <xdr:rowOff>1</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158750" y="1"/>
          <a:ext cx="7137399" cy="1476375"/>
          <a:chOff x="-7962901" y="-2409824"/>
          <a:chExt cx="8857420" cy="1915766"/>
        </a:xfrm>
      </xdr:grpSpPr>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1100-000004000000}"/>
              </a:ext>
            </a:extLst>
          </xdr:cNvPr>
          <xdr:cNvSpPr/>
        </xdr:nvSpPr>
        <xdr:spPr>
          <a:xfrm>
            <a:off x="-6262478" y="-1659754"/>
            <a:ext cx="5238558" cy="4626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2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1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5EA1E3DE-FCBD-4640-80A9-D597F2121F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682625</xdr:colOff>
      <xdr:row>6</xdr:row>
      <xdr:rowOff>39341</xdr:rowOff>
    </xdr:to>
    <xdr:grpSp>
      <xdr:nvGrpSpPr>
        <xdr:cNvPr id="10" name="Group 9">
          <a:extLst>
            <a:ext uri="{FF2B5EF4-FFF2-40B4-BE49-F238E27FC236}">
              <a16:creationId xmlns:a16="http://schemas.microsoft.com/office/drawing/2014/main" id="{00000000-0008-0000-1200-00000A000000}"/>
            </a:ext>
          </a:extLst>
        </xdr:cNvPr>
        <xdr:cNvGrpSpPr/>
      </xdr:nvGrpSpPr>
      <xdr:grpSpPr>
        <a:xfrm>
          <a:off x="0" y="0"/>
          <a:ext cx="8778875" cy="1896716"/>
          <a:chOff x="-7962901" y="-2409824"/>
          <a:chExt cx="8857420" cy="1915766"/>
        </a:xfrm>
      </xdr:grpSpPr>
      <xdr:pic>
        <xdr:nvPicPr>
          <xdr:cNvPr id="11" name="Picture 10">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200-00000C000000}"/>
              </a:ext>
            </a:extLst>
          </xdr:cNvPr>
          <xdr:cNvSpPr/>
        </xdr:nvSpPr>
        <xdr:spPr>
          <a:xfrm>
            <a:off x="-7962901" y="-1676194"/>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2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2C0A7E-6E24-4413-AC32-74B499111F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28575" y="47625"/>
          <a:ext cx="8879645" cy="1864966"/>
          <a:chOff x="-7962901" y="-2409824"/>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2022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142875" y="76200"/>
          <a:ext cx="10378245" cy="1896716"/>
          <a:chOff x="-7962901" y="-2409824"/>
          <a:chExt cx="8857420" cy="1915766"/>
        </a:xfrm>
      </xdr:grpSpPr>
      <xdr:pic>
        <xdr:nvPicPr>
          <xdr:cNvPr id="9" name="Picture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1300-00000F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1300-000011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8C3D0A2-4F7C-4B92-AF3F-CC5A5C831F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id="{00000000-0008-0000-1400-00000A000000}"/>
            </a:ext>
          </a:extLst>
        </xdr:cNvPr>
        <xdr:cNvGrpSpPr/>
      </xdr:nvGrpSpPr>
      <xdr:grpSpPr>
        <a:xfrm>
          <a:off x="0" y="0"/>
          <a:ext cx="10359195" cy="1896716"/>
          <a:chOff x="-7962901" y="-2409824"/>
          <a:chExt cx="8857420" cy="1915766"/>
        </a:xfrm>
      </xdr:grpSpPr>
      <xdr:pic>
        <xdr:nvPicPr>
          <xdr:cNvPr id="11" name="Picture 10">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71C963C-77AD-4DCF-AE5B-4F9BF3181D5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X20A0T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600075</xdr:colOff>
      <xdr:row>5</xdr:row>
      <xdr:rowOff>608968</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7839075" cy="1767843"/>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445D88B-1012-4A61-8628-0A24F0BC2F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35195" cy="1884016"/>
          <a:chOff x="-7962901" y="-2409824"/>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E65178F-4185-456B-AE27-7276D286D4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0" y="0"/>
          <a:ext cx="9565480" cy="1913385"/>
          <a:chOff x="-7962901" y="-2409824"/>
          <a:chExt cx="8857420" cy="1915766"/>
        </a:xfrm>
      </xdr:grpSpPr>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FFD14DE-8E2E-435C-9441-7F6EC7A33E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130345" cy="1903066"/>
          <a:chOff x="-7962901" y="-2409824"/>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56DEFCE-D042-4DE4-A254-4C7EF2BF49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95251</xdr:colOff>
      <xdr:row>0</xdr:row>
      <xdr:rowOff>0</xdr:rowOff>
    </xdr:from>
    <xdr:to>
      <xdr:col>6</xdr:col>
      <xdr:colOff>866776</xdr:colOff>
      <xdr:row>7</xdr:row>
      <xdr:rowOff>19050</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295276" y="0"/>
          <a:ext cx="9048750" cy="1781175"/>
          <a:chOff x="-7962901" y="-2409824"/>
          <a:chExt cx="8857420" cy="1915766"/>
        </a:xfrm>
      </xdr:grpSpPr>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B54FA8F-9B58-4696-8E06-7A240BA7BE0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444500</xdr:colOff>
      <xdr:row>6</xdr:row>
      <xdr:rowOff>1241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0" y="0"/>
          <a:ext cx="9239250" cy="1890366"/>
          <a:chOff x="-7962901" y="-2409824"/>
          <a:chExt cx="8857420" cy="1915766"/>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2023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142EE2-6A0D-4A5D-A7B4-3565F04116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X8A0T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picd@miltonhydro.com"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9l1];/" TargetMode="External"/><Relationship Id="rId1" Type="http://schemas.openxmlformats.org/officeDocument/2006/relationships/hyperlink" Target="http://[s9l0];/"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12l2];/" TargetMode="External"/><Relationship Id="rId2" Type="http://schemas.openxmlformats.org/officeDocument/2006/relationships/hyperlink" Target="http://[s12l1];/" TargetMode="External"/><Relationship Id="rId1" Type="http://schemas.openxmlformats.org/officeDocument/2006/relationships/hyperlink" Target="http://[s12l0];/"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http://[s12l3];/"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s13l2];/" TargetMode="External"/><Relationship Id="rId7" Type="http://schemas.openxmlformats.org/officeDocument/2006/relationships/hyperlink" Target="http://[s13l6];/" TargetMode="External"/><Relationship Id="rId2" Type="http://schemas.openxmlformats.org/officeDocument/2006/relationships/hyperlink" Target="http://[s13l1];/" TargetMode="External"/><Relationship Id="rId1" Type="http://schemas.openxmlformats.org/officeDocument/2006/relationships/hyperlink" Target="http://[s13l0];/" TargetMode="External"/><Relationship Id="rId6" Type="http://schemas.openxmlformats.org/officeDocument/2006/relationships/hyperlink" Target="http://[s13l5];/" TargetMode="External"/><Relationship Id="rId5" Type="http://schemas.openxmlformats.org/officeDocument/2006/relationships/hyperlink" Target="http://[s13l4];/" TargetMode="External"/><Relationship Id="rId4" Type="http://schemas.openxmlformats.org/officeDocument/2006/relationships/hyperlink" Target="http://[s13l3];/" TargetMode="External"/><Relationship Id="rId9"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drawing" Target="../drawings/drawing15.xml"/><Relationship Id="rId3" Type="http://schemas.openxmlformats.org/officeDocument/2006/relationships/hyperlink" Target="http://[s14l2];/" TargetMode="External"/><Relationship Id="rId7" Type="http://schemas.openxmlformats.org/officeDocument/2006/relationships/printerSettings" Target="../printerSettings/printerSettings15.bin"/><Relationship Id="rId2" Type="http://schemas.openxmlformats.org/officeDocument/2006/relationships/hyperlink" Target="http://[s14l1];/" TargetMode="External"/><Relationship Id="rId1" Type="http://schemas.openxmlformats.org/officeDocument/2006/relationships/hyperlink" Target="http://[s14l0];/" TargetMode="External"/><Relationship Id="rId6" Type="http://schemas.openxmlformats.org/officeDocument/2006/relationships/hyperlink" Target="http://[s14l4];/" TargetMode="External"/><Relationship Id="rId5" Type="http://schemas.openxmlformats.org/officeDocument/2006/relationships/hyperlink" Target="http://[s14l3];/" TargetMode="External"/><Relationship Id="rId4" Type="http://schemas.openxmlformats.org/officeDocument/2006/relationships/hyperlink" Target="https://www.canada.ca/content/dam/cra-arc/formspubs/pbg/t2sch8/t2sch8-19e.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15l7];/" TargetMode="External"/><Relationship Id="rId3" Type="http://schemas.openxmlformats.org/officeDocument/2006/relationships/hyperlink" Target="http://[s15l2];/" TargetMode="External"/><Relationship Id="rId7" Type="http://schemas.openxmlformats.org/officeDocument/2006/relationships/hyperlink" Target="http://[s15l6];/" TargetMode="External"/><Relationship Id="rId12" Type="http://schemas.openxmlformats.org/officeDocument/2006/relationships/drawing" Target="../drawings/drawing16.xml"/><Relationship Id="rId2" Type="http://schemas.openxmlformats.org/officeDocument/2006/relationships/hyperlink" Target="http://[s15l1];/" TargetMode="External"/><Relationship Id="rId1" Type="http://schemas.openxmlformats.org/officeDocument/2006/relationships/hyperlink" Target="http://[s15l0];/" TargetMode="External"/><Relationship Id="rId6" Type="http://schemas.openxmlformats.org/officeDocument/2006/relationships/hyperlink" Target="http://[s15l5];/" TargetMode="External"/><Relationship Id="rId11" Type="http://schemas.openxmlformats.org/officeDocument/2006/relationships/printerSettings" Target="../printerSettings/printerSettings16.bin"/><Relationship Id="rId5" Type="http://schemas.openxmlformats.org/officeDocument/2006/relationships/hyperlink" Target="http://[s15l4];/" TargetMode="External"/><Relationship Id="rId10" Type="http://schemas.openxmlformats.org/officeDocument/2006/relationships/hyperlink" Target="http://[s15l9];/" TargetMode="External"/><Relationship Id="rId4" Type="http://schemas.openxmlformats.org/officeDocument/2006/relationships/hyperlink" Target="http://[s15l3];/" TargetMode="External"/><Relationship Id="rId9" Type="http://schemas.openxmlformats.org/officeDocument/2006/relationships/hyperlink" Target="http://[s15l8];/"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16l2];/" TargetMode="External"/><Relationship Id="rId2" Type="http://schemas.openxmlformats.org/officeDocument/2006/relationships/hyperlink" Target="http://[s16l1];/" TargetMode="External"/><Relationship Id="rId1" Type="http://schemas.openxmlformats.org/officeDocument/2006/relationships/hyperlink" Target="http://[s16l0];/" TargetMode="External"/><Relationship Id="rId5" Type="http://schemas.openxmlformats.org/officeDocument/2006/relationships/drawing" Target="../drawings/drawing17.xm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s17l7];/" TargetMode="External"/><Relationship Id="rId13" Type="http://schemas.openxmlformats.org/officeDocument/2006/relationships/drawing" Target="../drawings/drawing18.xml"/><Relationship Id="rId3" Type="http://schemas.openxmlformats.org/officeDocument/2006/relationships/hyperlink" Target="http://[s17l2];/" TargetMode="External"/><Relationship Id="rId7" Type="http://schemas.openxmlformats.org/officeDocument/2006/relationships/hyperlink" Target="http://[s17l6];/" TargetMode="External"/><Relationship Id="rId12" Type="http://schemas.openxmlformats.org/officeDocument/2006/relationships/printerSettings" Target="../printerSettings/printerSettings18.bin"/><Relationship Id="rId2" Type="http://schemas.openxmlformats.org/officeDocument/2006/relationships/hyperlink" Target="http://[s17l1];/" TargetMode="External"/><Relationship Id="rId1" Type="http://schemas.openxmlformats.org/officeDocument/2006/relationships/hyperlink" Target="http://[s17l0];/" TargetMode="External"/><Relationship Id="rId6" Type="http://schemas.openxmlformats.org/officeDocument/2006/relationships/hyperlink" Target="http://[s17l5];/" TargetMode="External"/><Relationship Id="rId11" Type="http://schemas.openxmlformats.org/officeDocument/2006/relationships/hyperlink" Target="http://[s17l10];/" TargetMode="External"/><Relationship Id="rId5" Type="http://schemas.openxmlformats.org/officeDocument/2006/relationships/hyperlink" Target="http://[s17l4];/" TargetMode="External"/><Relationship Id="rId10" Type="http://schemas.openxmlformats.org/officeDocument/2006/relationships/hyperlink" Target="http://[s17l9];/" TargetMode="External"/><Relationship Id="rId4" Type="http://schemas.openxmlformats.org/officeDocument/2006/relationships/hyperlink" Target="http://[s17l3];/" TargetMode="External"/><Relationship Id="rId9" Type="http://schemas.openxmlformats.org/officeDocument/2006/relationships/hyperlink" Target="http://[s17l8];/"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18l2];/" TargetMode="External"/><Relationship Id="rId7" Type="http://schemas.openxmlformats.org/officeDocument/2006/relationships/drawing" Target="../drawings/drawing19.xml"/><Relationship Id="rId2" Type="http://schemas.openxmlformats.org/officeDocument/2006/relationships/hyperlink" Target="http://[s18l1];/" TargetMode="External"/><Relationship Id="rId1" Type="http://schemas.openxmlformats.org/officeDocument/2006/relationships/hyperlink" Target="http://[s18l0];/" TargetMode="External"/><Relationship Id="rId6" Type="http://schemas.openxmlformats.org/officeDocument/2006/relationships/printerSettings" Target="../printerSettings/printerSettings19.bin"/><Relationship Id="rId5" Type="http://schemas.openxmlformats.org/officeDocument/2006/relationships/hyperlink" Target="http://[s18l4];/" TargetMode="External"/><Relationship Id="rId4" Type="http://schemas.openxmlformats.org/officeDocument/2006/relationships/hyperlink" Target="http://[s18l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18" Type="http://schemas.openxmlformats.org/officeDocument/2006/relationships/hyperlink" Target="http://[s1l17];/" TargetMode="External"/><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2" Type="http://schemas.openxmlformats.org/officeDocument/2006/relationships/hyperlink" Target="http://[s1l1];/" TargetMode="External"/><Relationship Id="rId16" Type="http://schemas.openxmlformats.org/officeDocument/2006/relationships/hyperlink" Target="http://[s1l15];/" TargetMode="External"/><Relationship Id="rId20" Type="http://schemas.openxmlformats.org/officeDocument/2006/relationships/drawing" Target="../drawings/drawing2.xm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5" Type="http://schemas.openxmlformats.org/officeDocument/2006/relationships/hyperlink" Target="http://[s1l14];/" TargetMode="External"/><Relationship Id="rId10" Type="http://schemas.openxmlformats.org/officeDocument/2006/relationships/hyperlink" Target="http://[s1l9];/" TargetMode="External"/><Relationship Id="rId19" Type="http://schemas.openxmlformats.org/officeDocument/2006/relationships/printerSettings" Target="../printerSettings/printerSettings2.bin"/><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hyperlink" Target="http://[s1l13];/" TargetMode="External"/></Relationships>
</file>

<file path=xl/worksheets/_rels/sheet2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canada.ca/content/dam/cra-arc/formspubs/pbg/t2sch8/t2sch8-19e.pdf" TargetMode="External"/><Relationship Id="rId7" Type="http://schemas.openxmlformats.org/officeDocument/2006/relationships/vmlDrawing" Target="../drawings/vmlDrawing2.vml"/><Relationship Id="rId2" Type="http://schemas.openxmlformats.org/officeDocument/2006/relationships/hyperlink" Target="http://[s19l1];/" TargetMode="External"/><Relationship Id="rId1" Type="http://schemas.openxmlformats.org/officeDocument/2006/relationships/hyperlink" Target="http://[s19l0];/" TargetMode="External"/><Relationship Id="rId6" Type="http://schemas.openxmlformats.org/officeDocument/2006/relationships/drawing" Target="../drawings/drawing20.xml"/><Relationship Id="rId5" Type="http://schemas.openxmlformats.org/officeDocument/2006/relationships/printerSettings" Target="../printerSettings/printerSettings20.bin"/><Relationship Id="rId4" Type="http://schemas.openxmlformats.org/officeDocument/2006/relationships/hyperlink" Target="http://[s19l2];/"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20l2];/" TargetMode="External"/><Relationship Id="rId2" Type="http://schemas.openxmlformats.org/officeDocument/2006/relationships/hyperlink" Target="http://[s20l1];/" TargetMode="External"/><Relationship Id="rId1" Type="http://schemas.openxmlformats.org/officeDocument/2006/relationships/hyperlink" Target="http://[s20l0];/" TargetMode="External"/><Relationship Id="rId6" Type="http://schemas.openxmlformats.org/officeDocument/2006/relationships/drawing" Target="../drawings/drawing21.xml"/><Relationship Id="rId5" Type="http://schemas.openxmlformats.org/officeDocument/2006/relationships/printerSettings" Target="../printerSettings/printerSettings21.bin"/><Relationship Id="rId4" Type="http://schemas.openxmlformats.org/officeDocument/2006/relationships/hyperlink" Target="http://[s20l3];/"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2l3];/" TargetMode="External"/><Relationship Id="rId7" Type="http://schemas.openxmlformats.org/officeDocument/2006/relationships/printerSettings" Target="../printerSettings/printerSettings3.bin"/><Relationship Id="rId2" Type="http://schemas.openxmlformats.org/officeDocument/2006/relationships/hyperlink" Target="http://[s2l2];/" TargetMode="External"/><Relationship Id="rId1" Type="http://schemas.openxmlformats.org/officeDocument/2006/relationships/hyperlink" Target="http://[s2l0];/" TargetMode="External"/><Relationship Id="rId6" Type="http://schemas.openxmlformats.org/officeDocument/2006/relationships/hyperlink" Target="http://[s2l6];/" TargetMode="External"/><Relationship Id="rId5" Type="http://schemas.openxmlformats.org/officeDocument/2006/relationships/hyperlink" Target="http://[s2l5];/" TargetMode="External"/><Relationship Id="rId4" Type="http://schemas.openxmlformats.org/officeDocument/2006/relationships/hyperlink" Target="http://[s2l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8l1];/" TargetMode="External"/><Relationship Id="rId1" Type="http://schemas.openxmlformats.org/officeDocument/2006/relationships/hyperlink" Target="http://[s8l0];/"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H240"/>
  <sheetViews>
    <sheetView showGridLines="0" view="pageBreakPreview" zoomScale="85" zoomScaleNormal="100" zoomScaleSheetLayoutView="85" workbookViewId="0">
      <selection activeCell="I32" sqref="I32"/>
    </sheetView>
  </sheetViews>
  <sheetFormatPr defaultColWidth="9.140625" defaultRowHeight="0" customHeight="1" zeroHeight="1" x14ac:dyDescent="0.25"/>
  <cols>
    <col min="1" max="1" width="14.85546875" style="343" customWidth="1"/>
    <col min="2" max="2" width="11.42578125" style="343" hidden="1" customWidth="1"/>
    <col min="3" max="3" width="29.85546875" style="343" customWidth="1"/>
    <col min="4" max="4" width="34.42578125" style="343" customWidth="1"/>
    <col min="5" max="5" width="30.85546875" style="229" customWidth="1"/>
    <col min="6" max="6" width="13.5703125" style="343" customWidth="1"/>
    <col min="7" max="25" width="9.140625" style="343"/>
    <col min="26" max="26" width="8.5703125" style="343" customWidth="1"/>
    <col min="27" max="27" width="3.85546875" style="346" customWidth="1"/>
    <col min="28" max="28" width="67.85546875" style="346" hidden="1" customWidth="1"/>
    <col min="29" max="29" width="17" style="346" hidden="1" customWidth="1"/>
    <col min="30" max="31" width="16.140625" style="346" customWidth="1"/>
    <col min="32" max="32" width="13.85546875" style="347" customWidth="1"/>
    <col min="33" max="33" width="24.42578125" style="347" customWidth="1"/>
    <col min="34" max="34" width="6.140625" style="343" customWidth="1"/>
    <col min="35" max="35" width="9.140625" style="343" customWidth="1"/>
    <col min="36" max="36" width="45.140625" style="343" customWidth="1"/>
    <col min="37" max="16384" width="9.140625" style="343"/>
  </cols>
  <sheetData>
    <row r="1" spans="1:34" ht="12.75" customHeight="1" x14ac:dyDescent="0.25">
      <c r="AB1" s="520" t="s">
        <v>476</v>
      </c>
      <c r="AC1" s="411"/>
    </row>
    <row r="2" spans="1:34" ht="12.75" customHeight="1" x14ac:dyDescent="0.25">
      <c r="C2" s="415"/>
      <c r="D2" s="415"/>
      <c r="E2" s="415"/>
      <c r="F2" s="415"/>
      <c r="G2" s="415"/>
      <c r="H2" s="415"/>
      <c r="I2" s="415"/>
      <c r="J2" s="415"/>
      <c r="AB2" s="520" t="s">
        <v>477</v>
      </c>
      <c r="AC2" s="411"/>
      <c r="AF2" s="346"/>
      <c r="AG2" s="346"/>
      <c r="AH2" s="346"/>
    </row>
    <row r="3" spans="1:34" ht="12.75" customHeight="1" x14ac:dyDescent="0.25">
      <c r="C3" s="415"/>
      <c r="D3" s="415"/>
      <c r="E3" s="415"/>
      <c r="F3" s="415"/>
      <c r="G3" s="415"/>
      <c r="H3" s="415"/>
      <c r="I3" s="415"/>
      <c r="J3" s="415"/>
      <c r="AB3" s="520" t="s">
        <v>478</v>
      </c>
      <c r="AC3" s="411"/>
    </row>
    <row r="4" spans="1:34" ht="12.75" customHeight="1" x14ac:dyDescent="0.25">
      <c r="C4" s="415"/>
      <c r="D4" s="415"/>
      <c r="E4" s="415"/>
      <c r="F4" s="415"/>
      <c r="G4" s="415"/>
      <c r="H4" s="415"/>
      <c r="I4" s="415"/>
      <c r="J4" s="415"/>
      <c r="AB4" s="520" t="s">
        <v>479</v>
      </c>
      <c r="AC4" s="411"/>
    </row>
    <row r="5" spans="1:34" ht="18" x14ac:dyDescent="0.25">
      <c r="C5" s="415"/>
      <c r="D5" s="415"/>
      <c r="E5" s="415"/>
      <c r="F5" s="415"/>
      <c r="G5" s="415"/>
      <c r="H5" s="415"/>
      <c r="I5" s="415"/>
      <c r="J5" s="415"/>
      <c r="AB5" s="520" t="s">
        <v>480</v>
      </c>
      <c r="AC5" s="411"/>
    </row>
    <row r="6" spans="1:34" ht="15.75" x14ac:dyDescent="0.25">
      <c r="AB6" s="520" t="s">
        <v>189</v>
      </c>
      <c r="AC6" s="411"/>
    </row>
    <row r="7" spans="1:34" ht="15.75" x14ac:dyDescent="0.25">
      <c r="AB7" s="520" t="s">
        <v>215</v>
      </c>
      <c r="AC7" s="411"/>
    </row>
    <row r="8" spans="1:34" ht="15.75" x14ac:dyDescent="0.25">
      <c r="AB8" s="520" t="s">
        <v>273</v>
      </c>
      <c r="AC8" s="411"/>
    </row>
    <row r="9" spans="1:34" ht="15.75" x14ac:dyDescent="0.25">
      <c r="AB9" s="520" t="s">
        <v>190</v>
      </c>
      <c r="AC9" s="411"/>
    </row>
    <row r="10" spans="1:34" ht="26.25" x14ac:dyDescent="0.4">
      <c r="C10" s="230"/>
      <c r="AB10" s="520" t="s">
        <v>191</v>
      </c>
      <c r="AC10" s="411"/>
    </row>
    <row r="11" spans="1:34" ht="15.75" x14ac:dyDescent="0.25">
      <c r="AB11" s="520" t="s">
        <v>481</v>
      </c>
      <c r="AC11" s="411"/>
    </row>
    <row r="12" spans="1:34" ht="20.25" x14ac:dyDescent="0.3">
      <c r="F12" s="348" t="s">
        <v>272</v>
      </c>
      <c r="G12" s="397">
        <v>1</v>
      </c>
      <c r="AB12" s="520" t="s">
        <v>192</v>
      </c>
      <c r="AC12" s="411"/>
    </row>
    <row r="13" spans="1:34" ht="16.5" thickBot="1" x14ac:dyDescent="0.3">
      <c r="F13" s="229"/>
      <c r="G13" s="229"/>
      <c r="H13" s="229"/>
      <c r="AB13" s="520" t="s">
        <v>286</v>
      </c>
      <c r="AC13" s="411"/>
    </row>
    <row r="14" spans="1:34" ht="17.25" thickTop="1" thickBot="1" x14ac:dyDescent="0.3">
      <c r="A14" s="279"/>
      <c r="B14" s="279"/>
      <c r="C14" s="349" t="s">
        <v>249</v>
      </c>
      <c r="D14" s="574" t="s">
        <v>497</v>
      </c>
      <c r="E14" s="575"/>
      <c r="F14" s="229"/>
      <c r="G14" s="229"/>
      <c r="H14" s="229"/>
      <c r="AB14" s="520" t="s">
        <v>193</v>
      </c>
      <c r="AC14" s="411"/>
    </row>
    <row r="15" spans="1:34" ht="16.5" thickBot="1" x14ac:dyDescent="0.3">
      <c r="A15" s="279"/>
      <c r="B15" s="279"/>
      <c r="C15" s="279"/>
      <c r="AB15" s="520" t="s">
        <v>194</v>
      </c>
      <c r="AC15" s="411"/>
    </row>
    <row r="16" spans="1:34" ht="16.5" thickTop="1" x14ac:dyDescent="0.25">
      <c r="A16" s="279"/>
      <c r="B16" s="279"/>
      <c r="C16" s="350" t="s">
        <v>250</v>
      </c>
      <c r="D16" s="351" t="s">
        <v>514</v>
      </c>
      <c r="AB16" s="520" t="s">
        <v>482</v>
      </c>
      <c r="AC16" s="411"/>
    </row>
    <row r="17" spans="1:33" ht="16.5" thickBot="1" x14ac:dyDescent="0.3">
      <c r="A17" s="279"/>
      <c r="B17" s="279"/>
      <c r="C17" s="279"/>
      <c r="AB17" s="520" t="s">
        <v>483</v>
      </c>
      <c r="AC17" s="425"/>
    </row>
    <row r="18" spans="1:33" ht="16.5" customHeight="1" thickTop="1" x14ac:dyDescent="0.2">
      <c r="A18" s="279"/>
      <c r="B18" s="279"/>
      <c r="C18" s="350" t="s">
        <v>251</v>
      </c>
      <c r="D18" s="573" t="s">
        <v>515</v>
      </c>
      <c r="E18" s="572"/>
      <c r="F18" s="231"/>
      <c r="G18" s="231"/>
      <c r="H18" s="231"/>
      <c r="AB18" s="520" t="s">
        <v>502</v>
      </c>
      <c r="AC18" s="425"/>
    </row>
    <row r="19" spans="1:33" ht="16.5" thickBot="1" x14ac:dyDescent="0.3">
      <c r="A19" s="279"/>
      <c r="B19" s="279"/>
      <c r="C19" s="279"/>
      <c r="AA19" s="176"/>
      <c r="AB19" s="520" t="s">
        <v>484</v>
      </c>
      <c r="AC19" s="411"/>
      <c r="AD19" s="176"/>
      <c r="AE19" s="176"/>
      <c r="AF19" s="177"/>
      <c r="AG19" s="177"/>
    </row>
    <row r="20" spans="1:33" ht="16.5" thickTop="1" x14ac:dyDescent="0.25">
      <c r="A20" s="279"/>
      <c r="B20" s="279"/>
      <c r="C20" s="350" t="s">
        <v>252</v>
      </c>
      <c r="D20" s="352" t="s">
        <v>516</v>
      </c>
      <c r="AB20" s="520" t="s">
        <v>485</v>
      </c>
      <c r="AC20" s="411"/>
      <c r="AE20" s="343"/>
      <c r="AF20" s="353"/>
      <c r="AG20" s="354"/>
    </row>
    <row r="21" spans="1:33" ht="15" customHeight="1" thickBot="1" x14ac:dyDescent="0.25">
      <c r="A21" s="279"/>
      <c r="B21" s="279"/>
      <c r="C21" s="279"/>
      <c r="E21" s="231"/>
      <c r="AB21" s="520" t="s">
        <v>373</v>
      </c>
      <c r="AC21" s="411"/>
      <c r="AE21" s="343"/>
      <c r="AF21" s="353"/>
      <c r="AG21" s="354"/>
    </row>
    <row r="22" spans="1:33" ht="15.75" customHeight="1" thickTop="1" x14ac:dyDescent="0.2">
      <c r="A22" s="279"/>
      <c r="B22" s="279"/>
      <c r="C22" s="350" t="s">
        <v>253</v>
      </c>
      <c r="D22" s="571" t="s">
        <v>517</v>
      </c>
      <c r="E22" s="572"/>
      <c r="AB22" s="520" t="s">
        <v>486</v>
      </c>
      <c r="AD22" s="343"/>
      <c r="AE22" s="353"/>
      <c r="AF22" s="354"/>
      <c r="AG22" s="343"/>
    </row>
    <row r="23" spans="1:33" ht="16.5" thickBot="1" x14ac:dyDescent="0.3">
      <c r="A23" s="279"/>
      <c r="B23" s="279"/>
      <c r="C23" s="279"/>
      <c r="AB23" s="520" t="s">
        <v>487</v>
      </c>
      <c r="AD23" s="343"/>
      <c r="AE23" s="353"/>
      <c r="AF23" s="354"/>
      <c r="AG23" s="343"/>
    </row>
    <row r="24" spans="1:33" ht="16.5" thickTop="1" x14ac:dyDescent="0.25">
      <c r="A24" s="279"/>
      <c r="B24" s="279"/>
      <c r="C24" s="350" t="s">
        <v>254</v>
      </c>
      <c r="D24" s="352" t="s">
        <v>518</v>
      </c>
      <c r="F24" s="232"/>
      <c r="G24" s="232"/>
      <c r="H24" s="232"/>
      <c r="AB24" s="520" t="s">
        <v>488</v>
      </c>
      <c r="AC24" s="411"/>
      <c r="AE24" s="343"/>
      <c r="AF24" s="353"/>
      <c r="AG24" s="354"/>
    </row>
    <row r="25" spans="1:33" ht="16.5" thickBot="1" x14ac:dyDescent="0.3">
      <c r="A25" s="279"/>
      <c r="B25" s="279"/>
      <c r="C25" s="280"/>
      <c r="D25" s="233"/>
      <c r="F25" s="355"/>
      <c r="I25" s="355"/>
      <c r="AB25" s="520" t="s">
        <v>195</v>
      </c>
      <c r="AC25" s="411"/>
      <c r="AE25" s="343"/>
      <c r="AF25" s="353"/>
      <c r="AG25" s="354"/>
    </row>
    <row r="26" spans="1:33" ht="16.5" thickTop="1" x14ac:dyDescent="0.25">
      <c r="A26" s="279"/>
      <c r="B26" s="279"/>
      <c r="C26" s="356" t="s">
        <v>255</v>
      </c>
      <c r="D26" s="234">
        <v>2016</v>
      </c>
      <c r="AB26" s="520" t="s">
        <v>196</v>
      </c>
      <c r="AC26" s="411"/>
      <c r="AE26" s="343"/>
      <c r="AF26" s="353"/>
      <c r="AG26" s="354"/>
    </row>
    <row r="27" spans="1:33" ht="15.75" x14ac:dyDescent="0.25">
      <c r="AB27" s="520" t="s">
        <v>197</v>
      </c>
      <c r="AC27" s="411"/>
      <c r="AE27" s="343"/>
      <c r="AF27" s="353"/>
      <c r="AG27" s="354"/>
    </row>
    <row r="28" spans="1:33" ht="15.75" x14ac:dyDescent="0.25">
      <c r="C28" s="356"/>
      <c r="AB28" s="520" t="s">
        <v>198</v>
      </c>
      <c r="AC28" s="411"/>
      <c r="AE28" s="343"/>
      <c r="AF28" s="353"/>
      <c r="AG28" s="354"/>
    </row>
    <row r="29" spans="1:33" ht="15.75" x14ac:dyDescent="0.25">
      <c r="A29" s="235" t="s">
        <v>256</v>
      </c>
      <c r="C29" s="356"/>
      <c r="AB29" s="520" t="s">
        <v>489</v>
      </c>
      <c r="AC29" s="411"/>
      <c r="AE29" s="343"/>
      <c r="AF29" s="353"/>
      <c r="AG29" s="354"/>
    </row>
    <row r="30" spans="1:33" ht="15.75" x14ac:dyDescent="0.25">
      <c r="C30" s="356"/>
      <c r="AB30" s="520" t="s">
        <v>216</v>
      </c>
      <c r="AC30" s="411"/>
      <c r="AE30" s="343"/>
      <c r="AF30" s="353"/>
      <c r="AG30" s="354"/>
    </row>
    <row r="31" spans="1:33" ht="15.75" x14ac:dyDescent="0.25">
      <c r="AB31" s="520" t="s">
        <v>490</v>
      </c>
      <c r="AC31" s="411"/>
      <c r="AE31" s="343"/>
      <c r="AF31" s="353"/>
      <c r="AG31" s="354"/>
    </row>
    <row r="32" spans="1:33" ht="15.75" x14ac:dyDescent="0.25">
      <c r="C32" s="357"/>
      <c r="AB32" s="520" t="s">
        <v>217</v>
      </c>
      <c r="AC32" s="411"/>
      <c r="AE32" s="343"/>
      <c r="AF32" s="353"/>
      <c r="AG32" s="354"/>
    </row>
    <row r="33" spans="3:33" ht="15.75" x14ac:dyDescent="0.25">
      <c r="F33" s="358"/>
      <c r="G33" s="358"/>
      <c r="H33" s="358"/>
      <c r="I33" s="358"/>
      <c r="J33" s="358"/>
      <c r="K33" s="358"/>
      <c r="AB33" s="520" t="s">
        <v>199</v>
      </c>
      <c r="AC33" s="411"/>
      <c r="AE33" s="343"/>
      <c r="AF33" s="353"/>
      <c r="AG33" s="354"/>
    </row>
    <row r="34" spans="3:33" ht="15.75" x14ac:dyDescent="0.25">
      <c r="F34" s="358"/>
      <c r="G34" s="358"/>
      <c r="H34" s="358"/>
      <c r="I34" s="358"/>
      <c r="J34" s="358"/>
      <c r="K34" s="358"/>
      <c r="AB34" s="520" t="s">
        <v>290</v>
      </c>
      <c r="AC34" s="411"/>
      <c r="AE34" s="343"/>
      <c r="AF34" s="353"/>
      <c r="AG34" s="354"/>
    </row>
    <row r="35" spans="3:33" ht="15.75" x14ac:dyDescent="0.25">
      <c r="F35" s="358"/>
      <c r="G35" s="358"/>
      <c r="H35" s="358"/>
      <c r="I35" s="358"/>
      <c r="J35" s="358"/>
      <c r="K35" s="358"/>
      <c r="AB35" s="520" t="s">
        <v>491</v>
      </c>
      <c r="AC35" s="411"/>
      <c r="AE35" s="343"/>
      <c r="AF35" s="353"/>
      <c r="AG35" s="354"/>
    </row>
    <row r="36" spans="3:33" ht="15.75" x14ac:dyDescent="0.25">
      <c r="D36" s="359"/>
      <c r="E36" s="343"/>
      <c r="F36" s="237"/>
      <c r="G36" s="237"/>
      <c r="H36" s="237"/>
      <c r="I36" s="237"/>
      <c r="J36" s="237"/>
      <c r="K36" s="237"/>
      <c r="AB36" s="520" t="s">
        <v>492</v>
      </c>
      <c r="AC36" s="411"/>
      <c r="AE36" s="343"/>
      <c r="AF36" s="353"/>
      <c r="AG36" s="354"/>
    </row>
    <row r="37" spans="3:33" ht="15.75" x14ac:dyDescent="0.25">
      <c r="D37" s="235"/>
      <c r="E37" s="343"/>
      <c r="F37" s="238"/>
      <c r="G37" s="358"/>
      <c r="H37" s="358"/>
      <c r="I37" s="358"/>
      <c r="J37" s="358"/>
      <c r="K37" s="358"/>
      <c r="AB37" s="520" t="s">
        <v>493</v>
      </c>
      <c r="AC37" s="411"/>
      <c r="AE37" s="343"/>
      <c r="AF37" s="353"/>
      <c r="AG37" s="354"/>
    </row>
    <row r="38" spans="3:33" ht="15.75" x14ac:dyDescent="0.25">
      <c r="D38" s="359"/>
      <c r="E38" s="343"/>
      <c r="F38" s="237"/>
      <c r="G38" s="237"/>
      <c r="H38" s="237"/>
      <c r="I38" s="237"/>
      <c r="J38" s="237"/>
      <c r="K38" s="237"/>
      <c r="AB38" s="520" t="s">
        <v>494</v>
      </c>
      <c r="AC38" s="411"/>
      <c r="AE38" s="343"/>
      <c r="AF38" s="353"/>
      <c r="AG38" s="354"/>
    </row>
    <row r="39" spans="3:33" ht="15.75" x14ac:dyDescent="0.25">
      <c r="D39" s="235"/>
      <c r="E39" s="343"/>
      <c r="F39" s="238"/>
      <c r="G39" s="358"/>
      <c r="H39" s="358"/>
      <c r="I39" s="358"/>
      <c r="J39" s="358"/>
      <c r="K39" s="358"/>
      <c r="AB39" s="520" t="s">
        <v>218</v>
      </c>
      <c r="AC39" s="411"/>
      <c r="AE39" s="343"/>
      <c r="AF39" s="353"/>
      <c r="AG39" s="354"/>
    </row>
    <row r="40" spans="3:33" ht="15.75" x14ac:dyDescent="0.25">
      <c r="D40" s="359"/>
      <c r="E40" s="360"/>
      <c r="F40" s="237"/>
      <c r="G40" s="237"/>
      <c r="H40" s="237"/>
      <c r="I40" s="237"/>
      <c r="J40" s="237"/>
      <c r="K40" s="237"/>
      <c r="AB40" s="520" t="s">
        <v>495</v>
      </c>
      <c r="AC40" s="411"/>
      <c r="AE40" s="343"/>
      <c r="AF40" s="353"/>
      <c r="AG40" s="354"/>
    </row>
    <row r="41" spans="3:33" ht="12.75" customHeight="1" x14ac:dyDescent="0.25">
      <c r="D41" s="235"/>
      <c r="E41" s="343"/>
      <c r="F41" s="239"/>
      <c r="G41" s="358"/>
      <c r="H41" s="358"/>
      <c r="I41" s="358"/>
      <c r="J41" s="358"/>
      <c r="K41" s="358"/>
      <c r="AB41" s="520" t="s">
        <v>200</v>
      </c>
      <c r="AC41" s="411"/>
      <c r="AE41" s="343"/>
      <c r="AF41" s="353"/>
      <c r="AG41" s="354"/>
    </row>
    <row r="42" spans="3:33" ht="15.75" x14ac:dyDescent="0.25">
      <c r="D42" s="361"/>
      <c r="E42" s="362"/>
      <c r="F42" s="237"/>
      <c r="G42" s="237"/>
      <c r="H42" s="237"/>
      <c r="I42" s="237"/>
      <c r="J42" s="237"/>
      <c r="K42" s="237"/>
      <c r="AB42" s="520" t="s">
        <v>201</v>
      </c>
      <c r="AC42" s="411"/>
      <c r="AE42" s="343"/>
      <c r="AF42" s="353"/>
      <c r="AG42" s="354"/>
    </row>
    <row r="43" spans="3:33" ht="12.75" x14ac:dyDescent="0.2">
      <c r="E43" s="343"/>
      <c r="F43" s="358"/>
      <c r="G43" s="358"/>
      <c r="H43" s="358"/>
      <c r="I43" s="358"/>
      <c r="J43" s="358"/>
      <c r="K43" s="358"/>
      <c r="AB43" s="520" t="s">
        <v>219</v>
      </c>
      <c r="AC43" s="411"/>
      <c r="AE43" s="343"/>
      <c r="AF43" s="353"/>
      <c r="AG43" s="354"/>
    </row>
    <row r="44" spans="3:33" ht="15.75" x14ac:dyDescent="0.25">
      <c r="D44" s="361"/>
      <c r="E44" s="361"/>
      <c r="F44" s="363"/>
      <c r="G44" s="363"/>
      <c r="H44" s="240"/>
      <c r="I44" s="240"/>
      <c r="J44" s="240"/>
      <c r="K44" s="240"/>
      <c r="AB44" s="520" t="s">
        <v>202</v>
      </c>
      <c r="AC44" s="411"/>
      <c r="AE44" s="343"/>
      <c r="AF44" s="353"/>
      <c r="AG44" s="354"/>
    </row>
    <row r="45" spans="3:33" ht="12.75" x14ac:dyDescent="0.2">
      <c r="E45" s="343"/>
      <c r="F45" s="358"/>
      <c r="G45" s="358"/>
      <c r="H45" s="358"/>
      <c r="I45" s="358"/>
      <c r="J45" s="358"/>
      <c r="K45" s="358"/>
      <c r="AB45" s="520" t="s">
        <v>496</v>
      </c>
      <c r="AC45" s="411"/>
      <c r="AE45" s="343"/>
      <c r="AF45" s="353"/>
      <c r="AG45" s="354"/>
    </row>
    <row r="46" spans="3:33" ht="15.75" x14ac:dyDescent="0.2">
      <c r="D46" s="364"/>
      <c r="E46" s="364"/>
      <c r="F46" s="365"/>
      <c r="G46" s="365"/>
      <c r="H46" s="365"/>
      <c r="I46" s="241"/>
      <c r="J46" s="241"/>
      <c r="K46" s="241"/>
      <c r="AB46" s="520" t="s">
        <v>203</v>
      </c>
      <c r="AC46" s="411"/>
      <c r="AE46" s="343"/>
      <c r="AF46" s="353"/>
      <c r="AG46" s="354"/>
    </row>
    <row r="47" spans="3:33" ht="15.75" x14ac:dyDescent="0.2">
      <c r="C47" s="364"/>
      <c r="D47" s="364"/>
      <c r="E47" s="364"/>
      <c r="F47" s="365"/>
      <c r="G47" s="365"/>
      <c r="H47" s="365"/>
      <c r="I47" s="241"/>
      <c r="J47" s="241"/>
      <c r="K47" s="241"/>
      <c r="AB47" s="520" t="s">
        <v>497</v>
      </c>
      <c r="AC47" s="411"/>
      <c r="AE47" s="343"/>
      <c r="AF47" s="353"/>
      <c r="AG47" s="354"/>
    </row>
    <row r="48" spans="3:33" ht="12.75" x14ac:dyDescent="0.2">
      <c r="E48" s="343"/>
      <c r="F48" s="358"/>
      <c r="G48" s="358"/>
      <c r="H48" s="358"/>
      <c r="I48" s="358"/>
      <c r="J48" s="358"/>
      <c r="K48" s="358"/>
      <c r="AB48" s="520" t="s">
        <v>498</v>
      </c>
      <c r="AC48" s="411"/>
      <c r="AE48" s="343"/>
      <c r="AF48" s="353"/>
      <c r="AG48" s="354"/>
    </row>
    <row r="49" spans="5:33" ht="12.75" x14ac:dyDescent="0.2">
      <c r="E49" s="343"/>
      <c r="F49" s="358"/>
      <c r="G49" s="358"/>
      <c r="H49" s="358"/>
      <c r="I49" s="358"/>
      <c r="J49" s="358"/>
      <c r="K49" s="358"/>
      <c r="AB49" s="520" t="s">
        <v>499</v>
      </c>
      <c r="AC49" s="411"/>
      <c r="AE49" s="343"/>
      <c r="AF49" s="353"/>
      <c r="AG49" s="354"/>
    </row>
    <row r="50" spans="5:33" ht="12.75" x14ac:dyDescent="0.2">
      <c r="E50" s="343"/>
      <c r="AB50" s="520" t="s">
        <v>287</v>
      </c>
      <c r="AC50" s="411"/>
      <c r="AE50" s="343"/>
      <c r="AF50" s="353"/>
      <c r="AG50" s="354"/>
    </row>
    <row r="51" spans="5:33" ht="12.75" x14ac:dyDescent="0.2">
      <c r="E51" s="343"/>
      <c r="AB51" s="520" t="s">
        <v>204</v>
      </c>
      <c r="AC51" s="411"/>
      <c r="AE51" s="343"/>
      <c r="AF51" s="353"/>
      <c r="AG51" s="354"/>
    </row>
    <row r="52" spans="5:33" ht="12.75" x14ac:dyDescent="0.2">
      <c r="E52" s="343"/>
      <c r="AB52" s="520" t="s">
        <v>503</v>
      </c>
      <c r="AC52" s="411"/>
      <c r="AE52" s="343"/>
      <c r="AF52" s="353"/>
      <c r="AG52" s="354"/>
    </row>
    <row r="53" spans="5:33" ht="12.75" x14ac:dyDescent="0.2">
      <c r="E53" s="343"/>
      <c r="AB53" s="520" t="s">
        <v>504</v>
      </c>
      <c r="AC53" s="411"/>
      <c r="AE53" s="343"/>
      <c r="AF53" s="353"/>
      <c r="AG53" s="354"/>
    </row>
    <row r="54" spans="5:33" ht="12.75" x14ac:dyDescent="0.2">
      <c r="E54" s="343"/>
      <c r="AB54" s="520" t="s">
        <v>205</v>
      </c>
      <c r="AC54" s="411"/>
      <c r="AE54" s="343"/>
      <c r="AF54" s="353"/>
      <c r="AG54" s="354"/>
    </row>
    <row r="55" spans="5:33" ht="12.75" x14ac:dyDescent="0.2">
      <c r="E55" s="343"/>
      <c r="AB55" s="520" t="s">
        <v>274</v>
      </c>
      <c r="AC55" s="411"/>
      <c r="AE55" s="343"/>
      <c r="AF55" s="353"/>
      <c r="AG55" s="354"/>
    </row>
    <row r="56" spans="5:33" ht="12.75" x14ac:dyDescent="0.2">
      <c r="E56" s="343"/>
      <c r="AB56" s="520" t="s">
        <v>206</v>
      </c>
      <c r="AC56" s="411"/>
      <c r="AE56" s="343"/>
      <c r="AF56" s="353"/>
      <c r="AG56" s="354"/>
    </row>
    <row r="57" spans="5:33" ht="12.75" x14ac:dyDescent="0.2">
      <c r="E57" s="343"/>
      <c r="AB57" s="520" t="s">
        <v>275</v>
      </c>
      <c r="AC57" s="411"/>
      <c r="AE57" s="343"/>
      <c r="AF57" s="353"/>
      <c r="AG57" s="354"/>
    </row>
    <row r="58" spans="5:33" ht="12.75" x14ac:dyDescent="0.2">
      <c r="E58" s="343"/>
      <c r="AB58" s="520" t="s">
        <v>220</v>
      </c>
      <c r="AC58" s="411"/>
      <c r="AE58" s="343"/>
      <c r="AF58" s="353"/>
      <c r="AG58" s="354"/>
    </row>
    <row r="59" spans="5:33" ht="12.75" x14ac:dyDescent="0.2">
      <c r="E59" s="343"/>
      <c r="AB59" s="520" t="s">
        <v>207</v>
      </c>
      <c r="AC59" s="411"/>
      <c r="AE59" s="343"/>
      <c r="AF59" s="353"/>
      <c r="AG59" s="354"/>
    </row>
    <row r="60" spans="5:33" ht="12.75" x14ac:dyDescent="0.2">
      <c r="E60" s="343"/>
      <c r="AB60" s="520" t="s">
        <v>276</v>
      </c>
      <c r="AC60" s="411"/>
      <c r="AE60" s="343"/>
      <c r="AF60" s="353"/>
      <c r="AG60" s="354"/>
    </row>
    <row r="61" spans="5:33" ht="12.75" x14ac:dyDescent="0.2">
      <c r="E61" s="343"/>
      <c r="AB61" s="520" t="s">
        <v>208</v>
      </c>
      <c r="AC61" s="411"/>
      <c r="AE61" s="343"/>
      <c r="AF61" s="353"/>
      <c r="AG61" s="354"/>
    </row>
    <row r="62" spans="5:33" ht="12.75" x14ac:dyDescent="0.2">
      <c r="E62" s="343"/>
      <c r="AB62" s="520" t="s">
        <v>209</v>
      </c>
      <c r="AC62" s="411"/>
      <c r="AE62" s="343"/>
      <c r="AF62" s="353"/>
      <c r="AG62" s="354"/>
    </row>
    <row r="63" spans="5:33" ht="12.75" x14ac:dyDescent="0.2">
      <c r="E63" s="343"/>
      <c r="AB63" s="520" t="s">
        <v>221</v>
      </c>
      <c r="AC63" s="411"/>
      <c r="AE63" s="343"/>
      <c r="AF63" s="353"/>
      <c r="AG63" s="354"/>
    </row>
    <row r="64" spans="5:33" ht="12.75" x14ac:dyDescent="0.2">
      <c r="E64" s="343"/>
      <c r="AA64" s="343"/>
      <c r="AB64" s="520" t="s">
        <v>210</v>
      </c>
      <c r="AC64" s="411"/>
      <c r="AE64" s="343"/>
      <c r="AF64" s="353"/>
      <c r="AG64" s="354"/>
    </row>
    <row r="65" spans="5:33" ht="12.75" x14ac:dyDescent="0.2">
      <c r="E65" s="343"/>
      <c r="AA65" s="343"/>
      <c r="AB65" s="520" t="s">
        <v>500</v>
      </c>
      <c r="AC65" s="411"/>
      <c r="AE65" s="343"/>
      <c r="AF65" s="353"/>
      <c r="AG65" s="354"/>
    </row>
    <row r="66" spans="5:33" ht="12.75" x14ac:dyDescent="0.2">
      <c r="E66" s="343"/>
      <c r="AA66" s="343"/>
      <c r="AB66" s="520" t="s">
        <v>501</v>
      </c>
      <c r="AC66" s="411"/>
      <c r="AE66" s="343"/>
      <c r="AF66" s="353"/>
      <c r="AG66" s="354"/>
    </row>
    <row r="67" spans="5:33" ht="12.75" x14ac:dyDescent="0.2">
      <c r="E67" s="343"/>
      <c r="AA67" s="343"/>
      <c r="AB67" s="520" t="s">
        <v>211</v>
      </c>
      <c r="AC67" s="411"/>
      <c r="AE67" s="343"/>
      <c r="AF67" s="353"/>
      <c r="AG67" s="354"/>
    </row>
    <row r="68" spans="5:33" ht="12.75" x14ac:dyDescent="0.2">
      <c r="E68" s="343"/>
      <c r="AA68" s="343"/>
      <c r="AB68" s="520" t="s">
        <v>222</v>
      </c>
      <c r="AC68" s="411"/>
      <c r="AE68" s="343"/>
      <c r="AF68" s="353"/>
      <c r="AG68" s="354"/>
    </row>
    <row r="69" spans="5:33" ht="12.75" x14ac:dyDescent="0.2">
      <c r="E69" s="343"/>
      <c r="AA69" s="343"/>
      <c r="AB69" s="520" t="s">
        <v>212</v>
      </c>
      <c r="AC69" s="411"/>
      <c r="AE69" s="343"/>
      <c r="AF69" s="353"/>
      <c r="AG69" s="354"/>
    </row>
    <row r="70" spans="5:33" ht="12.75" x14ac:dyDescent="0.2">
      <c r="E70" s="343"/>
      <c r="AA70" s="343"/>
      <c r="AB70" s="520" t="s">
        <v>213</v>
      </c>
      <c r="AC70" s="411"/>
      <c r="AE70" s="343"/>
      <c r="AF70" s="353"/>
      <c r="AG70" s="354"/>
    </row>
    <row r="71" spans="5:33" ht="12.75" x14ac:dyDescent="0.2">
      <c r="E71" s="343"/>
      <c r="AA71" s="343"/>
      <c r="AB71" s="520" t="s">
        <v>277</v>
      </c>
      <c r="AC71" s="411"/>
      <c r="AE71" s="343"/>
      <c r="AF71" s="353"/>
      <c r="AG71" s="354"/>
    </row>
    <row r="72" spans="5:33" ht="12.75" x14ac:dyDescent="0.2">
      <c r="E72" s="343"/>
      <c r="AA72" s="343"/>
      <c r="AB72" s="520" t="s">
        <v>223</v>
      </c>
      <c r="AC72" s="411"/>
      <c r="AE72" s="343"/>
      <c r="AF72" s="353"/>
      <c r="AG72" s="354"/>
    </row>
    <row r="73" spans="5:33" ht="12.75" x14ac:dyDescent="0.2">
      <c r="E73" s="343"/>
      <c r="AA73" s="343"/>
      <c r="AB73" s="520" t="s">
        <v>214</v>
      </c>
      <c r="AC73" s="411"/>
      <c r="AE73" s="343"/>
      <c r="AF73" s="353"/>
      <c r="AG73" s="354"/>
    </row>
    <row r="74" spans="5:33" ht="12.75" x14ac:dyDescent="0.2">
      <c r="E74" s="343"/>
      <c r="AA74" s="343"/>
      <c r="AB74" s="520"/>
      <c r="AC74" s="411"/>
      <c r="AE74" s="343"/>
      <c r="AF74" s="353"/>
      <c r="AG74" s="354"/>
    </row>
    <row r="75" spans="5:33" ht="12.75" x14ac:dyDescent="0.2">
      <c r="E75" s="343"/>
      <c r="AA75" s="343"/>
      <c r="AB75" s="411"/>
      <c r="AC75" s="411"/>
      <c r="AE75" s="343"/>
      <c r="AF75" s="353"/>
      <c r="AG75" s="354"/>
    </row>
    <row r="76" spans="5:33" ht="12.75" x14ac:dyDescent="0.2">
      <c r="E76" s="343"/>
      <c r="AA76" s="343"/>
      <c r="AB76" s="411"/>
      <c r="AC76" s="411"/>
      <c r="AE76" s="343"/>
      <c r="AF76" s="353"/>
      <c r="AG76" s="354"/>
    </row>
    <row r="77" spans="5:33" ht="12.75" x14ac:dyDescent="0.2">
      <c r="E77" s="343"/>
      <c r="AA77" s="343"/>
      <c r="AB77" s="411"/>
      <c r="AC77" s="411"/>
      <c r="AE77" s="343"/>
      <c r="AF77" s="353"/>
      <c r="AG77" s="354"/>
    </row>
    <row r="78" spans="5:33" ht="12.75" x14ac:dyDescent="0.2">
      <c r="E78" s="343"/>
      <c r="AA78" s="343"/>
      <c r="AB78" s="411"/>
      <c r="AC78" s="411"/>
      <c r="AE78" s="343"/>
      <c r="AF78" s="353"/>
      <c r="AG78" s="354"/>
    </row>
    <row r="79" spans="5:33" ht="12.75" x14ac:dyDescent="0.2">
      <c r="E79" s="343"/>
      <c r="AA79" s="343"/>
      <c r="AB79" s="411"/>
      <c r="AC79" s="411"/>
      <c r="AE79" s="343"/>
      <c r="AF79" s="353"/>
      <c r="AG79" s="354"/>
    </row>
    <row r="80" spans="5:33" ht="12.75" x14ac:dyDescent="0.2">
      <c r="E80" s="343"/>
      <c r="AA80" s="343"/>
      <c r="AB80" s="411"/>
      <c r="AC80" s="411"/>
      <c r="AE80" s="343"/>
      <c r="AF80" s="353"/>
      <c r="AG80" s="354"/>
    </row>
    <row r="81" spans="5:33" ht="12.75" x14ac:dyDescent="0.2">
      <c r="E81" s="343"/>
      <c r="AA81" s="343"/>
      <c r="AB81" s="411"/>
      <c r="AC81" s="411"/>
      <c r="AE81" s="343"/>
      <c r="AF81" s="353"/>
      <c r="AG81" s="354"/>
    </row>
    <row r="82" spans="5:33" ht="12.75" x14ac:dyDescent="0.2">
      <c r="E82" s="343"/>
      <c r="AA82" s="343"/>
      <c r="AB82" s="411"/>
      <c r="AC82" s="411"/>
      <c r="AE82" s="343"/>
      <c r="AF82" s="353"/>
      <c r="AG82" s="354"/>
    </row>
    <row r="83" spans="5:33" ht="12.75" x14ac:dyDescent="0.2">
      <c r="E83" s="343"/>
      <c r="AA83" s="343"/>
      <c r="AB83" s="411"/>
      <c r="AC83" s="411"/>
      <c r="AE83" s="343"/>
      <c r="AF83" s="353"/>
      <c r="AG83" s="354"/>
    </row>
    <row r="84" spans="5:33" ht="12.75" x14ac:dyDescent="0.2">
      <c r="E84" s="343"/>
      <c r="AA84" s="343"/>
      <c r="AB84" s="411"/>
      <c r="AC84" s="411"/>
      <c r="AE84" s="343"/>
      <c r="AF84" s="353"/>
      <c r="AG84" s="354"/>
    </row>
    <row r="85" spans="5:33" ht="12.75" x14ac:dyDescent="0.2">
      <c r="E85" s="343"/>
      <c r="AA85" s="343"/>
      <c r="AB85" s="411"/>
      <c r="AC85" s="411"/>
      <c r="AE85" s="343"/>
      <c r="AF85" s="353"/>
      <c r="AG85" s="354"/>
    </row>
    <row r="86" spans="5:33" ht="12.75" x14ac:dyDescent="0.2">
      <c r="E86" s="343"/>
      <c r="AA86" s="343"/>
      <c r="AB86" s="343"/>
      <c r="AC86" s="411"/>
      <c r="AE86" s="343"/>
      <c r="AF86" s="353"/>
      <c r="AG86" s="354"/>
    </row>
    <row r="87" spans="5:33" ht="12.75" x14ac:dyDescent="0.2">
      <c r="E87" s="343"/>
      <c r="AA87" s="343"/>
      <c r="AB87" s="343"/>
      <c r="AC87" s="411"/>
      <c r="AE87" s="343"/>
      <c r="AF87" s="354"/>
      <c r="AG87" s="354"/>
    </row>
    <row r="88" spans="5:33" ht="12.75" x14ac:dyDescent="0.2">
      <c r="E88" s="343"/>
      <c r="AA88" s="343"/>
      <c r="AB88" s="343"/>
      <c r="AC88" s="411"/>
      <c r="AE88" s="343"/>
      <c r="AF88" s="354"/>
      <c r="AG88" s="354"/>
    </row>
    <row r="89" spans="5:33" ht="12.75" x14ac:dyDescent="0.2">
      <c r="E89" s="343"/>
      <c r="AA89" s="343"/>
      <c r="AB89" s="343"/>
      <c r="AC89" s="411"/>
      <c r="AE89" s="343"/>
      <c r="AF89" s="354"/>
      <c r="AG89" s="354"/>
    </row>
    <row r="90" spans="5:33" ht="12.75" x14ac:dyDescent="0.2">
      <c r="E90" s="343"/>
      <c r="AA90" s="343"/>
      <c r="AB90" s="343"/>
      <c r="AC90" s="366"/>
      <c r="AF90" s="354"/>
      <c r="AG90" s="354"/>
    </row>
    <row r="91" spans="5:33" ht="12.75" x14ac:dyDescent="0.2">
      <c r="E91" s="343"/>
      <c r="AA91" s="343"/>
      <c r="AB91" s="343"/>
      <c r="AC91" s="366"/>
      <c r="AF91" s="354"/>
      <c r="AG91" s="354"/>
    </row>
    <row r="92" spans="5:33" ht="12.75" x14ac:dyDescent="0.2">
      <c r="E92" s="343"/>
      <c r="AA92" s="343"/>
      <c r="AB92" s="343"/>
      <c r="AC92" s="366"/>
      <c r="AF92" s="354"/>
      <c r="AG92" s="354"/>
    </row>
    <row r="93" spans="5:33" ht="12.75" x14ac:dyDescent="0.2">
      <c r="E93" s="343"/>
      <c r="AA93" s="343"/>
      <c r="AB93" s="343"/>
      <c r="AC93" s="366"/>
      <c r="AF93" s="354"/>
      <c r="AG93" s="354"/>
    </row>
    <row r="94" spans="5:33" ht="12.75" x14ac:dyDescent="0.2">
      <c r="E94" s="343"/>
      <c r="AA94" s="343"/>
      <c r="AB94" s="343"/>
      <c r="AC94" s="366"/>
      <c r="AF94" s="354"/>
      <c r="AG94" s="354"/>
    </row>
    <row r="95" spans="5:33" ht="12.75" x14ac:dyDescent="0.2">
      <c r="E95" s="343"/>
      <c r="AA95" s="343"/>
      <c r="AB95" s="343"/>
      <c r="AC95" s="366"/>
      <c r="AF95" s="354"/>
      <c r="AG95" s="354"/>
    </row>
    <row r="96" spans="5:33" ht="12.75" x14ac:dyDescent="0.2">
      <c r="E96" s="343"/>
      <c r="AA96" s="343"/>
      <c r="AB96" s="343"/>
      <c r="AC96" s="366"/>
      <c r="AF96" s="354"/>
      <c r="AG96" s="354"/>
    </row>
    <row r="97" spans="5:33" ht="12.75" x14ac:dyDescent="0.2">
      <c r="E97" s="343"/>
      <c r="AA97" s="343"/>
      <c r="AB97" s="343"/>
      <c r="AC97" s="366"/>
      <c r="AF97" s="354"/>
      <c r="AG97" s="354"/>
    </row>
    <row r="98" spans="5:33" ht="12.75" x14ac:dyDescent="0.2">
      <c r="E98" s="343"/>
      <c r="AA98" s="343"/>
      <c r="AB98" s="343"/>
      <c r="AC98" s="366"/>
      <c r="AF98" s="354"/>
      <c r="AG98" s="354"/>
    </row>
    <row r="99" spans="5:33" ht="12.75" x14ac:dyDescent="0.2">
      <c r="E99" s="343"/>
      <c r="AA99" s="343"/>
      <c r="AB99" s="343"/>
      <c r="AC99" s="366"/>
      <c r="AF99" s="354"/>
      <c r="AG99" s="354"/>
    </row>
    <row r="100" spans="5:33" ht="12.75" x14ac:dyDescent="0.2">
      <c r="E100" s="343"/>
      <c r="AA100" s="343"/>
      <c r="AB100" s="343"/>
      <c r="AC100" s="366"/>
      <c r="AF100" s="354"/>
      <c r="AG100" s="354"/>
    </row>
    <row r="101" spans="5:33" ht="12.75" x14ac:dyDescent="0.2">
      <c r="E101" s="343"/>
      <c r="AA101" s="343"/>
      <c r="AB101" s="343"/>
      <c r="AC101" s="366"/>
      <c r="AF101" s="354"/>
      <c r="AG101" s="354"/>
    </row>
    <row r="102" spans="5:33" ht="12.75" x14ac:dyDescent="0.2">
      <c r="E102" s="343"/>
      <c r="AA102" s="343"/>
      <c r="AB102" s="343"/>
      <c r="AC102" s="366"/>
      <c r="AF102" s="354"/>
      <c r="AG102" s="354"/>
    </row>
    <row r="103" spans="5:33" ht="12.75" x14ac:dyDescent="0.2">
      <c r="E103" s="343"/>
      <c r="AA103" s="343"/>
      <c r="AB103" s="343"/>
      <c r="AC103" s="366"/>
      <c r="AF103" s="354"/>
      <c r="AG103" s="354"/>
    </row>
    <row r="104" spans="5:33" ht="12.75" x14ac:dyDescent="0.2">
      <c r="E104" s="343"/>
      <c r="AA104" s="343"/>
      <c r="AB104" s="343"/>
      <c r="AC104" s="366"/>
      <c r="AF104" s="354"/>
      <c r="AG104" s="354"/>
    </row>
    <row r="105" spans="5:33" ht="12.75" x14ac:dyDescent="0.2">
      <c r="E105" s="343"/>
      <c r="AA105" s="343"/>
      <c r="AC105" s="366"/>
      <c r="AF105" s="354"/>
      <c r="AG105" s="354"/>
    </row>
    <row r="106" spans="5:33" ht="12.75" x14ac:dyDescent="0.2">
      <c r="E106" s="343"/>
      <c r="AA106" s="343"/>
      <c r="AC106" s="366"/>
      <c r="AF106" s="354"/>
      <c r="AG106" s="354"/>
    </row>
    <row r="107" spans="5:33" ht="12.75" x14ac:dyDescent="0.2">
      <c r="E107" s="343"/>
      <c r="AA107" s="343"/>
      <c r="AC107" s="366"/>
      <c r="AF107" s="354"/>
      <c r="AG107" s="354"/>
    </row>
    <row r="108" spans="5:33" ht="12.75" x14ac:dyDescent="0.2">
      <c r="E108" s="343"/>
      <c r="AA108" s="343"/>
      <c r="AC108" s="366"/>
      <c r="AF108" s="354"/>
      <c r="AG108" s="354"/>
    </row>
    <row r="109" spans="5:33" ht="12.75" x14ac:dyDescent="0.2">
      <c r="E109" s="343"/>
      <c r="AA109" s="343"/>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sheetData>
  <mergeCells count="3">
    <mergeCell ref="D22:E22"/>
    <mergeCell ref="D18:E18"/>
    <mergeCell ref="D14:E14"/>
  </mergeCells>
  <phoneticPr fontId="3" type="noConversion"/>
  <dataValidations disablePrompts="1" count="4">
    <dataValidation type="list" allowBlank="1" showInputMessage="1" showErrorMessage="1" sqref="D26" xr:uid="{00000000-0002-0000-0000-000000000000}">
      <formula1>"2011,2012, 2013, 2014, 2015,2016,2017,2018,2019"</formula1>
    </dataValidation>
    <dataValidation allowBlank="1" showInputMessage="1" showErrorMessage="1" promptTitle="Inputting Date" prompt="Please Use the following format:_x000a__x000a_E.g:  May 1, 2012" sqref="H44:K44" xr:uid="{00000000-0002-0000-0000-000001000000}"/>
    <dataValidation type="list" allowBlank="1" showInputMessage="1" showErrorMessage="1" sqref="I46:K47" xr:uid="{00000000-0002-0000-0000-000002000000}">
      <formula1>"Excel 2000, Excel 2003, Excel 2007, Excel 2010"</formula1>
    </dataValidation>
    <dataValidation type="list" allowBlank="1" showInputMessage="1" showErrorMessage="1" sqref="D14:E14" xr:uid="{00000000-0002-0000-0000-000003000000}">
      <formula1>$AB$1:$AB$74</formula1>
    </dataValidation>
  </dataValidations>
  <hyperlinks>
    <hyperlink ref="A1" location="Index" display="Back to Index" xr:uid="{00000000-0004-0000-0000-000000000000}"/>
    <hyperlink ref="D22" r:id="rId1" xr:uid="{6A40EAA3-7683-4A14-A3E2-B4280D2AAC45}"/>
  </hyperlinks>
  <pageMargins left="0.74803149606299213" right="0.74803149606299213" top="0.98425196850393704" bottom="0.98425196850393704" header="0.51181102362204722" footer="0.51181102362204722"/>
  <pageSetup scale="64"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S51"/>
  <sheetViews>
    <sheetView view="pageBreakPreview" zoomScale="60" zoomScaleNormal="100" workbookViewId="0">
      <selection activeCell="I32" sqref="I32"/>
    </sheetView>
  </sheetViews>
  <sheetFormatPr defaultColWidth="9.140625" defaultRowHeight="12.75" x14ac:dyDescent="0.2"/>
  <cols>
    <col min="1" max="1" width="3.85546875" style="9" customWidth="1"/>
    <col min="2" max="2" width="3.140625" style="9" customWidth="1"/>
    <col min="3" max="3" width="11.5703125" style="9" bestFit="1" customWidth="1"/>
    <col min="4" max="4" width="66.85546875" style="9" customWidth="1"/>
    <col min="5" max="5" width="20.85546875" style="9" customWidth="1"/>
    <col min="6" max="6" width="24.140625" style="9" customWidth="1"/>
    <col min="7" max="7" width="24.5703125" style="9" customWidth="1"/>
    <col min="8" max="8" width="3.140625" style="9" customWidth="1"/>
    <col min="9" max="10" width="9.140625" style="9"/>
    <col min="11" max="11" width="14" style="563" bestFit="1" customWidth="1"/>
    <col min="12" max="12" width="10.28515625" style="563" bestFit="1" customWidth="1"/>
    <col min="13" max="13" width="9.140625" style="563"/>
    <col min="14" max="14" width="14" style="563" bestFit="1" customWidth="1"/>
    <col min="15" max="15" width="11.28515625" style="563" bestFit="1" customWidth="1"/>
    <col min="16" max="19" width="9.140625" style="563"/>
    <col min="20" max="16384" width="9.140625" style="9"/>
  </cols>
  <sheetData>
    <row r="1" spans="1:15" ht="21.75" x14ac:dyDescent="0.2">
      <c r="A1" s="209"/>
      <c r="C1" s="583"/>
      <c r="D1" s="583"/>
      <c r="E1" s="583"/>
      <c r="F1" s="1"/>
    </row>
    <row r="2" spans="1:15" ht="18" x14ac:dyDescent="0.25">
      <c r="C2" s="584"/>
      <c r="D2" s="584"/>
      <c r="E2" s="584"/>
      <c r="F2" s="584"/>
      <c r="G2" s="584"/>
      <c r="H2" s="584"/>
      <c r="I2" s="584"/>
      <c r="J2" s="584"/>
    </row>
    <row r="3" spans="1:15" ht="41.25" customHeight="1" x14ac:dyDescent="0.25">
      <c r="C3" s="584"/>
      <c r="D3" s="584"/>
      <c r="E3" s="584"/>
      <c r="F3" s="584"/>
      <c r="G3" s="584"/>
      <c r="H3" s="584"/>
      <c r="I3" s="584"/>
      <c r="J3" s="584"/>
    </row>
    <row r="4" spans="1:15" ht="41.25" customHeight="1" x14ac:dyDescent="0.25">
      <c r="C4" s="584"/>
      <c r="D4" s="584"/>
      <c r="E4" s="584"/>
      <c r="F4" s="584"/>
      <c r="G4" s="584"/>
      <c r="H4" s="584"/>
      <c r="I4" s="584"/>
      <c r="J4" s="584"/>
    </row>
    <row r="5" spans="1:15" ht="41.25" customHeight="1" x14ac:dyDescent="0.2"/>
    <row r="6" spans="1:15" ht="18" x14ac:dyDescent="0.25">
      <c r="C6" s="245" t="s">
        <v>259</v>
      </c>
    </row>
    <row r="10" spans="1:15" ht="14.25" customHeight="1" thickBot="1" x14ac:dyDescent="0.4">
      <c r="C10" s="606"/>
      <c r="D10" s="606"/>
      <c r="E10" s="606"/>
      <c r="F10" s="606"/>
      <c r="G10" s="606"/>
      <c r="H10" s="194"/>
    </row>
    <row r="11" spans="1:15" ht="48" x14ac:dyDescent="0.2">
      <c r="C11" s="98" t="s">
        <v>68</v>
      </c>
      <c r="D11" s="99" t="s">
        <v>69</v>
      </c>
      <c r="E11" s="100" t="s">
        <v>278</v>
      </c>
      <c r="F11" s="100" t="s">
        <v>70</v>
      </c>
      <c r="G11" s="300" t="s">
        <v>279</v>
      </c>
      <c r="H11" s="299"/>
      <c r="I11" s="299" t="s">
        <v>310</v>
      </c>
      <c r="N11" s="564"/>
      <c r="O11" s="490"/>
    </row>
    <row r="12" spans="1:15" x14ac:dyDescent="0.2">
      <c r="C12" s="456">
        <v>1</v>
      </c>
      <c r="D12" s="30" t="s">
        <v>405</v>
      </c>
      <c r="E12" s="443">
        <v>17656851.839999996</v>
      </c>
      <c r="F12" s="443"/>
      <c r="G12" s="481">
        <f>+E12-F12</f>
        <v>17656851.839999996</v>
      </c>
      <c r="H12" s="569"/>
      <c r="I12" s="291" t="s">
        <v>309</v>
      </c>
      <c r="N12" s="565"/>
      <c r="O12" s="565"/>
    </row>
    <row r="13" spans="1:15" x14ac:dyDescent="0.2">
      <c r="C13" s="456" t="s">
        <v>394</v>
      </c>
      <c r="D13" s="30" t="s">
        <v>396</v>
      </c>
      <c r="E13" s="443">
        <v>7330027.8799999999</v>
      </c>
      <c r="F13" s="443"/>
      <c r="G13" s="481">
        <f>+E13-F13</f>
        <v>7330027.8799999999</v>
      </c>
      <c r="H13" s="569"/>
      <c r="I13" s="291" t="s">
        <v>309</v>
      </c>
      <c r="N13" s="565"/>
      <c r="O13" s="565"/>
    </row>
    <row r="14" spans="1:15" x14ac:dyDescent="0.2">
      <c r="C14" s="456">
        <v>2</v>
      </c>
      <c r="D14" s="30" t="s">
        <v>398</v>
      </c>
      <c r="E14" s="443"/>
      <c r="F14" s="443"/>
      <c r="G14" s="481">
        <f t="shared" ref="G14:G44" si="0">+E14-F14</f>
        <v>0</v>
      </c>
      <c r="H14" s="569"/>
      <c r="I14" s="291" t="s">
        <v>309</v>
      </c>
    </row>
    <row r="15" spans="1:15" x14ac:dyDescent="0.2">
      <c r="C15" s="456">
        <v>3</v>
      </c>
      <c r="D15" s="30" t="s">
        <v>404</v>
      </c>
      <c r="E15" s="443"/>
      <c r="F15" s="443"/>
      <c r="G15" s="481">
        <f t="shared" si="0"/>
        <v>0</v>
      </c>
      <c r="H15" s="569"/>
      <c r="I15" s="291" t="s">
        <v>309</v>
      </c>
    </row>
    <row r="16" spans="1:15" x14ac:dyDescent="0.2">
      <c r="C16" s="456">
        <v>6</v>
      </c>
      <c r="D16" s="30" t="s">
        <v>395</v>
      </c>
      <c r="E16" s="443"/>
      <c r="F16" s="443"/>
      <c r="G16" s="481">
        <f t="shared" ref="G16" si="1">+E16-F16</f>
        <v>0</v>
      </c>
      <c r="H16" s="569"/>
      <c r="I16" s="291" t="s">
        <v>309</v>
      </c>
    </row>
    <row r="17" spans="3:15" x14ac:dyDescent="0.2">
      <c r="C17" s="456">
        <v>8</v>
      </c>
      <c r="D17" s="30" t="s">
        <v>411</v>
      </c>
      <c r="E17" s="443">
        <v>2051044.9</v>
      </c>
      <c r="F17" s="443"/>
      <c r="G17" s="481">
        <f t="shared" si="0"/>
        <v>2051044.9</v>
      </c>
      <c r="H17" s="569"/>
      <c r="I17" s="291" t="s">
        <v>309</v>
      </c>
      <c r="N17" s="565"/>
      <c r="O17" s="565"/>
    </row>
    <row r="18" spans="3:15" x14ac:dyDescent="0.2">
      <c r="C18" s="456">
        <v>10</v>
      </c>
      <c r="D18" s="30" t="s">
        <v>410</v>
      </c>
      <c r="E18" s="443">
        <v>411492.94999999949</v>
      </c>
      <c r="F18" s="443"/>
      <c r="G18" s="481">
        <f t="shared" si="0"/>
        <v>411492.94999999949</v>
      </c>
      <c r="H18" s="569"/>
      <c r="I18" s="291" t="s">
        <v>309</v>
      </c>
      <c r="N18" s="565"/>
      <c r="O18" s="565"/>
    </row>
    <row r="19" spans="3:15" x14ac:dyDescent="0.2">
      <c r="C19" s="456">
        <v>10.1</v>
      </c>
      <c r="D19" s="30" t="s">
        <v>71</v>
      </c>
      <c r="E19" s="443"/>
      <c r="F19" s="443"/>
      <c r="G19" s="481">
        <f t="shared" si="0"/>
        <v>0</v>
      </c>
      <c r="H19" s="569"/>
      <c r="I19" s="291" t="s">
        <v>309</v>
      </c>
      <c r="N19" s="565"/>
      <c r="O19" s="565"/>
    </row>
    <row r="20" spans="3:15" x14ac:dyDescent="0.2">
      <c r="C20" s="456">
        <v>12</v>
      </c>
      <c r="D20" s="30" t="s">
        <v>407</v>
      </c>
      <c r="E20" s="443"/>
      <c r="F20" s="443"/>
      <c r="G20" s="481">
        <f t="shared" si="0"/>
        <v>0</v>
      </c>
      <c r="H20" s="569"/>
      <c r="I20" s="291" t="s">
        <v>309</v>
      </c>
      <c r="N20" s="565"/>
      <c r="O20" s="565"/>
    </row>
    <row r="21" spans="3:15" ht="13.5" x14ac:dyDescent="0.25">
      <c r="C21" s="457" t="s">
        <v>399</v>
      </c>
      <c r="D21" s="30" t="s">
        <v>72</v>
      </c>
      <c r="E21" s="443"/>
      <c r="F21" s="443"/>
      <c r="G21" s="481">
        <f t="shared" si="0"/>
        <v>0</v>
      </c>
      <c r="H21" s="569"/>
      <c r="I21" s="291" t="s">
        <v>309</v>
      </c>
      <c r="N21" s="565"/>
      <c r="O21" s="565"/>
    </row>
    <row r="22" spans="3:15" ht="13.5" x14ac:dyDescent="0.25">
      <c r="C22" s="457" t="s">
        <v>400</v>
      </c>
      <c r="D22" s="30" t="s">
        <v>393</v>
      </c>
      <c r="E22" s="443"/>
      <c r="F22" s="443"/>
      <c r="G22" s="481">
        <f t="shared" si="0"/>
        <v>0</v>
      </c>
      <c r="H22" s="569"/>
      <c r="I22" s="291" t="s">
        <v>309</v>
      </c>
      <c r="N22" s="565"/>
      <c r="O22" s="565"/>
    </row>
    <row r="23" spans="3:15" ht="13.5" x14ac:dyDescent="0.25">
      <c r="C23" s="457" t="s">
        <v>401</v>
      </c>
      <c r="D23" s="30" t="s">
        <v>73</v>
      </c>
      <c r="E23" s="443"/>
      <c r="F23" s="443"/>
      <c r="G23" s="481">
        <f t="shared" si="0"/>
        <v>0</v>
      </c>
      <c r="H23" s="569"/>
      <c r="I23" s="291" t="s">
        <v>309</v>
      </c>
      <c r="N23" s="565"/>
      <c r="O23" s="565"/>
    </row>
    <row r="24" spans="3:15" ht="13.5" x14ac:dyDescent="0.25">
      <c r="C24" s="457" t="s">
        <v>402</v>
      </c>
      <c r="D24" s="30" t="s">
        <v>74</v>
      </c>
      <c r="E24" s="443"/>
      <c r="F24" s="443"/>
      <c r="G24" s="481">
        <f t="shared" si="0"/>
        <v>0</v>
      </c>
      <c r="H24" s="569"/>
      <c r="I24" s="291" t="s">
        <v>309</v>
      </c>
      <c r="N24" s="565"/>
      <c r="O24" s="565"/>
    </row>
    <row r="25" spans="3:15" x14ac:dyDescent="0.2">
      <c r="C25" s="456">
        <v>14</v>
      </c>
      <c r="D25" s="30" t="s">
        <v>397</v>
      </c>
      <c r="E25" s="443"/>
      <c r="F25" s="443"/>
      <c r="G25" s="481">
        <f t="shared" si="0"/>
        <v>0</v>
      </c>
      <c r="H25" s="569"/>
      <c r="I25" s="291" t="s">
        <v>309</v>
      </c>
      <c r="N25" s="565"/>
      <c r="O25" s="565"/>
    </row>
    <row r="26" spans="3:15" x14ac:dyDescent="0.2">
      <c r="C26" s="448">
        <v>14.1</v>
      </c>
      <c r="D26" s="449" t="s">
        <v>417</v>
      </c>
      <c r="E26" s="443"/>
      <c r="F26" s="443"/>
      <c r="G26" s="481">
        <f>+E26-F26</f>
        <v>0</v>
      </c>
      <c r="H26" s="569"/>
      <c r="I26" s="291" t="s">
        <v>309</v>
      </c>
      <c r="N26" s="565"/>
      <c r="O26" s="565"/>
    </row>
    <row r="27" spans="3:15" x14ac:dyDescent="0.2">
      <c r="C27" s="448">
        <v>14.1</v>
      </c>
      <c r="D27" s="449" t="s">
        <v>416</v>
      </c>
      <c r="E27" s="443">
        <v>1624351.1500000004</v>
      </c>
      <c r="F27" s="443"/>
      <c r="G27" s="481">
        <f>+E27-F27</f>
        <v>1624351.1500000004</v>
      </c>
      <c r="H27" s="569"/>
      <c r="I27" s="291" t="s">
        <v>309</v>
      </c>
      <c r="N27" s="565"/>
      <c r="O27" s="565"/>
    </row>
    <row r="28" spans="3:15" ht="13.5" customHeight="1" x14ac:dyDescent="0.2">
      <c r="C28" s="456">
        <v>17</v>
      </c>
      <c r="D28" s="30" t="s">
        <v>412</v>
      </c>
      <c r="E28" s="443"/>
      <c r="F28" s="443"/>
      <c r="G28" s="481">
        <f t="shared" si="0"/>
        <v>0</v>
      </c>
      <c r="H28" s="569"/>
      <c r="I28" s="291" t="s">
        <v>309</v>
      </c>
      <c r="N28" s="565"/>
      <c r="O28" s="565"/>
    </row>
    <row r="29" spans="3:15" x14ac:dyDescent="0.2">
      <c r="C29" s="456">
        <v>42</v>
      </c>
      <c r="D29" s="30" t="s">
        <v>226</v>
      </c>
      <c r="E29" s="443"/>
      <c r="F29" s="443"/>
      <c r="G29" s="481">
        <f t="shared" ref="G29:G35" si="2">+E29-F29</f>
        <v>0</v>
      </c>
      <c r="H29" s="569"/>
      <c r="I29" s="291" t="s">
        <v>309</v>
      </c>
      <c r="N29" s="565"/>
      <c r="O29" s="565"/>
    </row>
    <row r="30" spans="3:15" x14ac:dyDescent="0.2">
      <c r="C30" s="456">
        <v>43.1</v>
      </c>
      <c r="D30" s="30" t="s">
        <v>406</v>
      </c>
      <c r="E30" s="443"/>
      <c r="F30" s="443"/>
      <c r="G30" s="481">
        <f t="shared" si="2"/>
        <v>0</v>
      </c>
      <c r="H30" s="569"/>
      <c r="I30" s="291" t="s">
        <v>309</v>
      </c>
      <c r="N30" s="565"/>
      <c r="O30" s="565"/>
    </row>
    <row r="31" spans="3:15" x14ac:dyDescent="0.2">
      <c r="C31" s="456">
        <v>43.2</v>
      </c>
      <c r="D31" s="30" t="s">
        <v>406</v>
      </c>
      <c r="E31" s="443"/>
      <c r="F31" s="443"/>
      <c r="G31" s="481">
        <f t="shared" si="2"/>
        <v>0</v>
      </c>
      <c r="H31" s="569"/>
      <c r="I31" s="291" t="s">
        <v>309</v>
      </c>
      <c r="N31" s="565"/>
      <c r="O31" s="565"/>
    </row>
    <row r="32" spans="3:15" x14ac:dyDescent="0.2">
      <c r="C32" s="456">
        <v>45</v>
      </c>
      <c r="D32" s="30" t="s">
        <v>409</v>
      </c>
      <c r="E32" s="443">
        <v>23.65</v>
      </c>
      <c r="F32" s="443"/>
      <c r="G32" s="481">
        <f t="shared" si="2"/>
        <v>23.65</v>
      </c>
      <c r="H32" s="569"/>
      <c r="I32" s="291" t="s">
        <v>309</v>
      </c>
      <c r="O32" s="565"/>
    </row>
    <row r="33" spans="3:15" x14ac:dyDescent="0.2">
      <c r="C33" s="456">
        <v>46</v>
      </c>
      <c r="D33" s="30" t="s">
        <v>75</v>
      </c>
      <c r="E33" s="443"/>
      <c r="F33" s="443"/>
      <c r="G33" s="481">
        <f t="shared" si="2"/>
        <v>0</v>
      </c>
      <c r="H33" s="569"/>
      <c r="I33" s="291" t="s">
        <v>309</v>
      </c>
      <c r="O33" s="565"/>
    </row>
    <row r="34" spans="3:15" x14ac:dyDescent="0.2">
      <c r="C34" s="456">
        <v>47</v>
      </c>
      <c r="D34" s="30" t="s">
        <v>403</v>
      </c>
      <c r="E34" s="443">
        <v>45949060.986400001</v>
      </c>
      <c r="F34" s="443"/>
      <c r="G34" s="481">
        <f t="shared" si="2"/>
        <v>45949060.986400001</v>
      </c>
      <c r="H34" s="569"/>
      <c r="I34" s="291" t="s">
        <v>309</v>
      </c>
      <c r="O34" s="565"/>
    </row>
    <row r="35" spans="3:15" x14ac:dyDescent="0.2">
      <c r="C35" s="456">
        <v>50</v>
      </c>
      <c r="D35" s="30" t="s">
        <v>408</v>
      </c>
      <c r="E35" s="443">
        <v>40995.903000000006</v>
      </c>
      <c r="F35" s="443"/>
      <c r="G35" s="481">
        <f t="shared" si="2"/>
        <v>40995.903000000006</v>
      </c>
      <c r="H35" s="569"/>
      <c r="I35" s="291" t="s">
        <v>309</v>
      </c>
      <c r="O35" s="565"/>
    </row>
    <row r="36" spans="3:15" ht="13.5" thickBot="1" x14ac:dyDescent="0.25">
      <c r="C36" s="458">
        <v>95</v>
      </c>
      <c r="D36" s="455" t="s">
        <v>230</v>
      </c>
      <c r="E36" s="443">
        <v>6679110.3999999994</v>
      </c>
      <c r="F36" s="443"/>
      <c r="G36" s="481">
        <f t="shared" si="0"/>
        <v>6679110.3999999994</v>
      </c>
      <c r="H36" s="569"/>
      <c r="I36" s="291" t="s">
        <v>309</v>
      </c>
      <c r="O36" s="566"/>
    </row>
    <row r="37" spans="3:15" hidden="1" x14ac:dyDescent="0.2">
      <c r="C37" s="246"/>
      <c r="D37" s="247"/>
      <c r="E37" s="443"/>
      <c r="F37" s="443"/>
      <c r="G37" s="481">
        <f t="shared" si="0"/>
        <v>0</v>
      </c>
      <c r="H37" s="569"/>
      <c r="O37" s="565"/>
    </row>
    <row r="38" spans="3:15" hidden="1" x14ac:dyDescent="0.2">
      <c r="C38" s="246"/>
      <c r="D38" s="247"/>
      <c r="E38" s="443"/>
      <c r="F38" s="443"/>
      <c r="G38" s="481">
        <f t="shared" si="0"/>
        <v>0</v>
      </c>
      <c r="H38" s="569"/>
      <c r="O38" s="565"/>
    </row>
    <row r="39" spans="3:15" hidden="1" x14ac:dyDescent="0.2">
      <c r="C39" s="246"/>
      <c r="D39" s="247"/>
      <c r="E39" s="443"/>
      <c r="F39" s="443"/>
      <c r="G39" s="481">
        <f t="shared" si="0"/>
        <v>0</v>
      </c>
      <c r="H39" s="569"/>
      <c r="O39" s="565"/>
    </row>
    <row r="40" spans="3:15" hidden="1" x14ac:dyDescent="0.2">
      <c r="C40" s="246"/>
      <c r="D40" s="247"/>
      <c r="E40" s="443"/>
      <c r="F40" s="443"/>
      <c r="G40" s="481">
        <f t="shared" si="0"/>
        <v>0</v>
      </c>
      <c r="H40" s="569"/>
      <c r="O40" s="565"/>
    </row>
    <row r="41" spans="3:15" hidden="1" x14ac:dyDescent="0.2">
      <c r="C41" s="246"/>
      <c r="D41" s="247"/>
      <c r="E41" s="443"/>
      <c r="F41" s="443"/>
      <c r="G41" s="481">
        <f t="shared" si="0"/>
        <v>0</v>
      </c>
      <c r="H41" s="569"/>
      <c r="O41" s="565"/>
    </row>
    <row r="42" spans="3:15" hidden="1" x14ac:dyDescent="0.2">
      <c r="C42" s="246"/>
      <c r="D42" s="247"/>
      <c r="E42" s="443"/>
      <c r="F42" s="443"/>
      <c r="G42" s="481">
        <f t="shared" si="0"/>
        <v>0</v>
      </c>
      <c r="H42" s="569"/>
      <c r="O42" s="565"/>
    </row>
    <row r="43" spans="3:15" hidden="1" x14ac:dyDescent="0.2">
      <c r="C43" s="246"/>
      <c r="D43" s="247"/>
      <c r="E43" s="443"/>
      <c r="F43" s="443"/>
      <c r="G43" s="481">
        <f t="shared" si="0"/>
        <v>0</v>
      </c>
      <c r="H43" s="569"/>
      <c r="O43" s="565"/>
    </row>
    <row r="44" spans="3:15" ht="13.5" hidden="1" thickBot="1" x14ac:dyDescent="0.25">
      <c r="C44" s="246"/>
      <c r="D44" s="247"/>
      <c r="E44" s="443"/>
      <c r="F44" s="443"/>
      <c r="G44" s="481">
        <f t="shared" si="0"/>
        <v>0</v>
      </c>
      <c r="H44" s="569"/>
      <c r="O44" s="565"/>
    </row>
    <row r="45" spans="3:15" ht="13.5" thickBot="1" x14ac:dyDescent="0.25">
      <c r="C45" s="31"/>
      <c r="D45" s="32" t="s">
        <v>76</v>
      </c>
      <c r="E45" s="33">
        <f>SUM(E12:E44)</f>
        <v>81742959.659399986</v>
      </c>
      <c r="F45" s="33">
        <f>SUM(F12:F44)</f>
        <v>0</v>
      </c>
      <c r="G45" s="34">
        <f>SUM(G12:G44)</f>
        <v>81742959.659399986</v>
      </c>
      <c r="H45" s="570"/>
      <c r="O45" s="567"/>
    </row>
    <row r="47" spans="3:15" ht="26.25" customHeight="1" x14ac:dyDescent="0.2">
      <c r="C47" s="605"/>
      <c r="D47" s="605"/>
      <c r="E47" s="605"/>
      <c r="F47" s="605"/>
      <c r="G47" s="605"/>
      <c r="H47" s="568"/>
    </row>
    <row r="49" spans="2:3" x14ac:dyDescent="0.2">
      <c r="C49" s="326" t="s">
        <v>506</v>
      </c>
    </row>
    <row r="50" spans="2:3" x14ac:dyDescent="0.2">
      <c r="B50" s="287" t="s">
        <v>505</v>
      </c>
      <c r="C50" s="287" t="s">
        <v>507</v>
      </c>
    </row>
    <row r="51" spans="2:3" x14ac:dyDescent="0.2">
      <c r="B51" s="287" t="s">
        <v>505</v>
      </c>
      <c r="C51" s="287" t="s">
        <v>508</v>
      </c>
    </row>
  </sheetData>
  <mergeCells count="6">
    <mergeCell ref="C47:G47"/>
    <mergeCell ref="C10:G10"/>
    <mergeCell ref="C1:E1"/>
    <mergeCell ref="C2:J2"/>
    <mergeCell ref="C3:J3"/>
    <mergeCell ref="C4:J4"/>
  </mergeCells>
  <phoneticPr fontId="3" type="noConversion"/>
  <conditionalFormatting sqref="G12:H14 G17:H44">
    <cfRule type="cellIs" dxfId="69" priority="14" stopIfTrue="1" operator="lessThan">
      <formula>0</formula>
    </cfRule>
  </conditionalFormatting>
  <conditionalFormatting sqref="C36:D44 C26:D27">
    <cfRule type="expression" dxfId="68" priority="15" stopIfTrue="1">
      <formula>ISBLANK(C26)</formula>
    </cfRule>
  </conditionalFormatting>
  <conditionalFormatting sqref="G15:H15">
    <cfRule type="cellIs" dxfId="67" priority="11" stopIfTrue="1" operator="lessThan">
      <formula>0</formula>
    </cfRule>
  </conditionalFormatting>
  <conditionalFormatting sqref="G16:H16">
    <cfRule type="cellIs" dxfId="66" priority="7" stopIfTrue="1" operator="lessThan">
      <formula>0</formula>
    </cfRule>
  </conditionalFormatting>
  <conditionalFormatting sqref="E37:F44 F12:F36">
    <cfRule type="expression" dxfId="65" priority="2" stopIfTrue="1">
      <formula>ISBLANK(E12)</formula>
    </cfRule>
  </conditionalFormatting>
  <conditionalFormatting sqref="E12:E36">
    <cfRule type="expression" dxfId="64" priority="1" stopIfTrue="1">
      <formula>ISBLANK(E12)</formula>
    </cfRule>
  </conditionalFormatting>
  <hyperlinks>
    <hyperlink ref="I12" r:id="rId1" location="'B8 Sch 8 CCA Bridge'!A1" xr:uid="{00000000-0004-0000-0900-000000000000}"/>
    <hyperlink ref="I13:I36" r:id="rId2" location="'B8 Sch 8 CCA Bridge'!A1" display="B8" xr:uid="{00000000-0004-0000-0900-000001000000}"/>
  </hyperlinks>
  <pageMargins left="0.35433070866141736" right="0.35433070866141736" top="0.39370078740157483" bottom="0.39370078740157483" header="0.51181102362204722" footer="0.51181102362204722"/>
  <pageSetup scale="60" orientation="portrait" r:id="rId3"/>
  <headerFooter alignWithMargins="0"/>
  <colBreaks count="1" manualBreakCount="1">
    <brk id="12" max="1048575" man="1"/>
  </colBreaks>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51"/>
  <sheetViews>
    <sheetView view="pageBreakPreview" zoomScale="60" zoomScaleNormal="100" workbookViewId="0">
      <selection activeCell="I32" sqref="I32"/>
    </sheetView>
  </sheetViews>
  <sheetFormatPr defaultColWidth="9.140625" defaultRowHeight="12.75" x14ac:dyDescent="0.2"/>
  <cols>
    <col min="1" max="1" width="2.5703125" style="9" customWidth="1"/>
    <col min="2" max="2" width="4.140625" style="9" customWidth="1"/>
    <col min="3" max="3" width="50.5703125" style="9" customWidth="1"/>
    <col min="4" max="6" width="18.140625" style="9" customWidth="1"/>
    <col min="7" max="16384" width="9.140625" style="9"/>
  </cols>
  <sheetData>
    <row r="1" spans="1:9" ht="21.75" x14ac:dyDescent="0.2">
      <c r="A1" s="209"/>
      <c r="C1" s="583"/>
      <c r="D1" s="583"/>
      <c r="E1" s="583"/>
    </row>
    <row r="2" spans="1:9" ht="18" x14ac:dyDescent="0.25">
      <c r="C2" s="584"/>
      <c r="D2" s="584"/>
      <c r="E2" s="584"/>
      <c r="F2" s="584"/>
      <c r="G2" s="584"/>
      <c r="H2" s="584"/>
      <c r="I2" s="584"/>
    </row>
    <row r="3" spans="1:9" ht="18" x14ac:dyDescent="0.25">
      <c r="C3" s="584"/>
      <c r="D3" s="584"/>
      <c r="E3" s="584"/>
      <c r="F3" s="584"/>
      <c r="G3" s="584"/>
      <c r="H3" s="584"/>
      <c r="I3" s="584"/>
    </row>
    <row r="4" spans="1:9" ht="18" x14ac:dyDescent="0.25">
      <c r="C4" s="584"/>
      <c r="D4" s="584"/>
      <c r="E4" s="584"/>
      <c r="F4" s="584"/>
      <c r="G4" s="584"/>
      <c r="H4" s="584"/>
      <c r="I4" s="584"/>
    </row>
    <row r="6" spans="1:9" ht="48.75" customHeight="1" x14ac:dyDescent="0.2"/>
    <row r="8" spans="1:9" ht="18" x14ac:dyDescent="0.25">
      <c r="C8" s="245" t="s">
        <v>260</v>
      </c>
    </row>
    <row r="10" spans="1:9" ht="18" x14ac:dyDescent="0.2">
      <c r="C10" s="248" t="s">
        <v>261</v>
      </c>
      <c r="D10" s="39"/>
      <c r="E10" s="39"/>
      <c r="F10" s="39"/>
    </row>
    <row r="11" spans="1:9" x14ac:dyDescent="0.2">
      <c r="C11" s="41"/>
      <c r="D11" s="39"/>
      <c r="F11" s="39"/>
    </row>
    <row r="12" spans="1:9" ht="13.5" thickBot="1" x14ac:dyDescent="0.25"/>
    <row r="13" spans="1:9" ht="24.75" thickBot="1" x14ac:dyDescent="0.25">
      <c r="C13" s="42" t="s">
        <v>79</v>
      </c>
      <c r="D13" s="43" t="s">
        <v>163</v>
      </c>
      <c r="E13" s="43" t="s">
        <v>80</v>
      </c>
      <c r="F13" s="45" t="s">
        <v>164</v>
      </c>
    </row>
    <row r="14" spans="1:9" x14ac:dyDescent="0.2">
      <c r="C14" s="114"/>
      <c r="D14" s="112"/>
      <c r="E14" s="113"/>
      <c r="F14" s="115"/>
    </row>
    <row r="15" spans="1:9" x14ac:dyDescent="0.2">
      <c r="C15" s="116" t="s">
        <v>462</v>
      </c>
      <c r="D15" s="542"/>
      <c r="E15" s="543"/>
      <c r="F15" s="544">
        <f>D15-E15</f>
        <v>0</v>
      </c>
      <c r="G15" s="291" t="s">
        <v>311</v>
      </c>
    </row>
    <row r="16" spans="1:9" x14ac:dyDescent="0.2">
      <c r="C16" s="607" t="s">
        <v>461</v>
      </c>
      <c r="D16" s="608"/>
      <c r="E16" s="608"/>
      <c r="F16" s="609"/>
    </row>
    <row r="17" spans="3:7" x14ac:dyDescent="0.2">
      <c r="C17" s="118" t="s">
        <v>86</v>
      </c>
      <c r="D17" s="542"/>
      <c r="E17" s="542"/>
      <c r="F17" s="544">
        <f t="shared" ref="F17:F21" si="0">D17-E17</f>
        <v>0</v>
      </c>
      <c r="G17" s="291" t="s">
        <v>311</v>
      </c>
    </row>
    <row r="18" spans="3:7" ht="24" x14ac:dyDescent="0.2">
      <c r="C18" s="116" t="s">
        <v>465</v>
      </c>
      <c r="D18" s="542"/>
      <c r="E18" s="542"/>
      <c r="F18" s="544">
        <f t="shared" si="0"/>
        <v>0</v>
      </c>
      <c r="G18" s="291" t="s">
        <v>311</v>
      </c>
    </row>
    <row r="19" spans="3:7" x14ac:dyDescent="0.2">
      <c r="C19" s="116" t="s">
        <v>88</v>
      </c>
      <c r="D19" s="542"/>
      <c r="E19" s="542"/>
      <c r="F19" s="544">
        <f t="shared" si="0"/>
        <v>0</v>
      </c>
      <c r="G19" s="291" t="s">
        <v>311</v>
      </c>
    </row>
    <row r="20" spans="3:7" x14ac:dyDescent="0.2">
      <c r="C20" s="116" t="s">
        <v>460</v>
      </c>
      <c r="D20" s="542"/>
      <c r="E20" s="542"/>
      <c r="F20" s="544">
        <f t="shared" si="0"/>
        <v>0</v>
      </c>
      <c r="G20" s="291" t="s">
        <v>311</v>
      </c>
    </row>
    <row r="21" spans="3:7" ht="13.5" thickBot="1" x14ac:dyDescent="0.25">
      <c r="C21" s="116" t="s">
        <v>90</v>
      </c>
      <c r="D21" s="542"/>
      <c r="E21" s="542"/>
      <c r="F21" s="544">
        <f t="shared" si="0"/>
        <v>0</v>
      </c>
      <c r="G21" s="291" t="s">
        <v>311</v>
      </c>
    </row>
    <row r="22" spans="3:7" ht="19.5" thickBot="1" x14ac:dyDescent="0.25">
      <c r="C22" s="53" t="s">
        <v>3</v>
      </c>
      <c r="D22" s="545">
        <f>SUM(D17:D21)</f>
        <v>0</v>
      </c>
      <c r="E22" s="546">
        <f>SUM(E17:E21)</f>
        <v>0</v>
      </c>
      <c r="F22" s="547">
        <f>SUM(F17:F21)</f>
        <v>0</v>
      </c>
    </row>
    <row r="23" spans="3:7" x14ac:dyDescent="0.2">
      <c r="C23" s="119"/>
      <c r="D23" s="548"/>
      <c r="E23" s="548"/>
      <c r="F23" s="549"/>
    </row>
    <row r="24" spans="3:7" ht="12.75" customHeight="1" x14ac:dyDescent="0.2">
      <c r="C24" s="607" t="s">
        <v>91</v>
      </c>
      <c r="D24" s="608"/>
      <c r="E24" s="608"/>
      <c r="F24" s="609"/>
    </row>
    <row r="25" spans="3:7" x14ac:dyDescent="0.2">
      <c r="C25" s="116" t="s">
        <v>459</v>
      </c>
      <c r="D25" s="542"/>
      <c r="E25" s="543"/>
      <c r="F25" s="544">
        <f t="shared" ref="F25:F45" si="1">D25-E25</f>
        <v>0</v>
      </c>
      <c r="G25" s="291" t="s">
        <v>311</v>
      </c>
    </row>
    <row r="26" spans="3:7" x14ac:dyDescent="0.2">
      <c r="C26" s="116" t="s">
        <v>93</v>
      </c>
      <c r="D26" s="542"/>
      <c r="E26" s="543"/>
      <c r="F26" s="544">
        <f t="shared" si="1"/>
        <v>0</v>
      </c>
      <c r="G26" s="291" t="s">
        <v>311</v>
      </c>
    </row>
    <row r="27" spans="3:7" x14ac:dyDescent="0.2">
      <c r="C27" s="116" t="s">
        <v>94</v>
      </c>
      <c r="D27" s="542"/>
      <c r="E27" s="543"/>
      <c r="F27" s="544">
        <f t="shared" si="1"/>
        <v>0</v>
      </c>
      <c r="G27" s="291" t="s">
        <v>311</v>
      </c>
    </row>
    <row r="28" spans="3:7" x14ac:dyDescent="0.2">
      <c r="C28" s="120" t="s">
        <v>95</v>
      </c>
      <c r="D28" s="542">
        <v>617629</v>
      </c>
      <c r="E28" s="543"/>
      <c r="F28" s="544">
        <f t="shared" si="1"/>
        <v>617629</v>
      </c>
      <c r="G28" s="291" t="s">
        <v>311</v>
      </c>
    </row>
    <row r="29" spans="3:7" x14ac:dyDescent="0.2">
      <c r="C29" s="120" t="s">
        <v>96</v>
      </c>
      <c r="D29" s="542"/>
      <c r="E29" s="543"/>
      <c r="F29" s="544">
        <f t="shared" si="1"/>
        <v>0</v>
      </c>
      <c r="G29" s="291" t="s">
        <v>311</v>
      </c>
    </row>
    <row r="30" spans="3:7" x14ac:dyDescent="0.2">
      <c r="C30" s="120" t="s">
        <v>97</v>
      </c>
      <c r="D30" s="542"/>
      <c r="E30" s="543"/>
      <c r="F30" s="544">
        <f t="shared" si="1"/>
        <v>0</v>
      </c>
      <c r="G30" s="291" t="s">
        <v>311</v>
      </c>
    </row>
    <row r="31" spans="3:7" x14ac:dyDescent="0.2">
      <c r="C31" s="120" t="s">
        <v>98</v>
      </c>
      <c r="D31" s="542"/>
      <c r="E31" s="543"/>
      <c r="F31" s="544">
        <f t="shared" si="1"/>
        <v>0</v>
      </c>
      <c r="G31" s="291" t="s">
        <v>311</v>
      </c>
    </row>
    <row r="32" spans="3:7" x14ac:dyDescent="0.2">
      <c r="C32" s="120" t="s">
        <v>99</v>
      </c>
      <c r="D32" s="542"/>
      <c r="E32" s="543"/>
      <c r="F32" s="544">
        <f t="shared" si="1"/>
        <v>0</v>
      </c>
      <c r="G32" s="291" t="s">
        <v>311</v>
      </c>
    </row>
    <row r="33" spans="3:7" x14ac:dyDescent="0.2">
      <c r="C33" s="116" t="s">
        <v>100</v>
      </c>
      <c r="D33" s="542"/>
      <c r="E33" s="543"/>
      <c r="F33" s="544">
        <f t="shared" si="1"/>
        <v>0</v>
      </c>
      <c r="G33" s="291" t="s">
        <v>311</v>
      </c>
    </row>
    <row r="34" spans="3:7" x14ac:dyDescent="0.2">
      <c r="C34" s="116" t="s">
        <v>101</v>
      </c>
      <c r="D34" s="542"/>
      <c r="E34" s="543"/>
      <c r="F34" s="544">
        <f t="shared" si="1"/>
        <v>0</v>
      </c>
      <c r="G34" s="291" t="s">
        <v>311</v>
      </c>
    </row>
    <row r="35" spans="3:7" x14ac:dyDescent="0.2">
      <c r="C35" s="116" t="s">
        <v>102</v>
      </c>
      <c r="D35" s="542"/>
      <c r="E35" s="543"/>
      <c r="F35" s="544">
        <f t="shared" si="1"/>
        <v>0</v>
      </c>
      <c r="G35" s="291" t="s">
        <v>311</v>
      </c>
    </row>
    <row r="36" spans="3:7" x14ac:dyDescent="0.2">
      <c r="C36" s="116" t="s">
        <v>103</v>
      </c>
      <c r="D36" s="542"/>
      <c r="E36" s="543"/>
      <c r="F36" s="544">
        <f t="shared" si="1"/>
        <v>0</v>
      </c>
      <c r="G36" s="291" t="s">
        <v>311</v>
      </c>
    </row>
    <row r="37" spans="3:7" x14ac:dyDescent="0.2">
      <c r="C37" s="116" t="s">
        <v>104</v>
      </c>
      <c r="D37" s="542"/>
      <c r="E37" s="543"/>
      <c r="F37" s="544">
        <f t="shared" si="1"/>
        <v>0</v>
      </c>
      <c r="G37" s="291" t="s">
        <v>311</v>
      </c>
    </row>
    <row r="38" spans="3:7" ht="24" x14ac:dyDescent="0.2">
      <c r="C38" s="116" t="s">
        <v>105</v>
      </c>
      <c r="D38" s="542"/>
      <c r="E38" s="543"/>
      <c r="F38" s="544">
        <f t="shared" si="1"/>
        <v>0</v>
      </c>
      <c r="G38" s="291" t="s">
        <v>311</v>
      </c>
    </row>
    <row r="39" spans="3:7" ht="24.75" thickBot="1" x14ac:dyDescent="0.25">
      <c r="C39" s="116" t="s">
        <v>106</v>
      </c>
      <c r="D39" s="542"/>
      <c r="E39" s="543"/>
      <c r="F39" s="544">
        <f t="shared" si="1"/>
        <v>0</v>
      </c>
      <c r="G39" s="291" t="s">
        <v>311</v>
      </c>
    </row>
    <row r="40" spans="3:7" ht="12.75" hidden="1" customHeight="1" x14ac:dyDescent="0.2">
      <c r="C40" s="116" t="s">
        <v>107</v>
      </c>
      <c r="D40" s="542"/>
      <c r="E40" s="543"/>
      <c r="F40" s="544">
        <f t="shared" si="1"/>
        <v>0</v>
      </c>
      <c r="G40" s="291" t="s">
        <v>311</v>
      </c>
    </row>
    <row r="41" spans="3:7" ht="12.75" hidden="1" customHeight="1" x14ac:dyDescent="0.2">
      <c r="C41" s="250"/>
      <c r="D41" s="542"/>
      <c r="E41" s="543"/>
      <c r="F41" s="544"/>
    </row>
    <row r="42" spans="3:7" ht="12.75" hidden="1" customHeight="1" x14ac:dyDescent="0.2">
      <c r="C42" s="250"/>
      <c r="D42" s="542"/>
      <c r="E42" s="543"/>
      <c r="F42" s="544"/>
    </row>
    <row r="43" spans="3:7" ht="12.75" hidden="1" customHeight="1" x14ac:dyDescent="0.2">
      <c r="C43" s="250"/>
      <c r="D43" s="542"/>
      <c r="E43" s="543"/>
      <c r="F43" s="544"/>
    </row>
    <row r="44" spans="3:7" ht="12.75" hidden="1" customHeight="1" x14ac:dyDescent="0.2">
      <c r="C44" s="250"/>
      <c r="D44" s="542"/>
      <c r="E44" s="543"/>
      <c r="F44" s="544">
        <f t="shared" si="1"/>
        <v>0</v>
      </c>
    </row>
    <row r="45" spans="3:7" ht="16.5" hidden="1" customHeight="1" thickBot="1" x14ac:dyDescent="0.25">
      <c r="C45" s="251"/>
      <c r="D45" s="542"/>
      <c r="E45" s="543"/>
      <c r="F45" s="544">
        <f t="shared" si="1"/>
        <v>0</v>
      </c>
    </row>
    <row r="46" spans="3:7" ht="19.5" thickBot="1" x14ac:dyDescent="0.25">
      <c r="C46" s="53" t="s">
        <v>108</v>
      </c>
      <c r="D46" s="550">
        <f>SUM(D25:D45)</f>
        <v>617629</v>
      </c>
      <c r="E46" s="551">
        <f>SUM(E25:E45)</f>
        <v>0</v>
      </c>
      <c r="F46" s="552">
        <f>SUM(F25:F45)</f>
        <v>617629</v>
      </c>
    </row>
    <row r="51" spans="3:3" x14ac:dyDescent="0.2">
      <c r="C51" s="326"/>
    </row>
  </sheetData>
  <mergeCells count="6">
    <mergeCell ref="C16:F16"/>
    <mergeCell ref="C24:F24"/>
    <mergeCell ref="C1:E1"/>
    <mergeCell ref="C2:I2"/>
    <mergeCell ref="C3:I3"/>
    <mergeCell ref="C4:I4"/>
  </mergeCells>
  <phoneticPr fontId="3" type="noConversion"/>
  <conditionalFormatting sqref="E22">
    <cfRule type="cellIs" dxfId="63" priority="2" stopIfTrue="1" operator="notEqual">
      <formula>$C$14</formula>
    </cfRule>
  </conditionalFormatting>
  <conditionalFormatting sqref="E46">
    <cfRule type="cellIs" dxfId="62" priority="4" stopIfTrue="1" operator="notEqual">
      <formula>$B$32</formula>
    </cfRule>
  </conditionalFormatting>
  <conditionalFormatting sqref="F15 F25:F45 F17:F21">
    <cfRule type="cellIs" dxfId="61" priority="6" stopIfTrue="1" operator="lessThan">
      <formula>0</formula>
    </cfRule>
  </conditionalFormatting>
  <conditionalFormatting sqref="D17:E21 D15:E15 C41:C45 D25:E45">
    <cfRule type="expression" dxfId="60" priority="7" stopIfTrue="1">
      <formula>ISBLANK(C15)</formula>
    </cfRule>
  </conditionalFormatting>
  <hyperlinks>
    <hyperlink ref="G15" location="'B13 Sch 13 Reserves Bridge'!A1" display="B13" xr:uid="{00000000-0004-0000-0A00-000000000000}"/>
    <hyperlink ref="G17" location="'B13 Sch 13 Reserves Bridge'!A1" display="B13" xr:uid="{00000000-0004-0000-0A00-000001000000}"/>
    <hyperlink ref="G18:G21" location="'B13 Sch 13 Reserves Bridge'!A1" display="B13" xr:uid="{00000000-0004-0000-0A00-000002000000}"/>
    <hyperlink ref="G25:G40" location="'B13 Sch 13 Reserves Bridge'!A1" display="B13" xr:uid="{00000000-0004-0000-0A00-000003000000}"/>
  </hyperlinks>
  <pageMargins left="0.39370078740157483" right="0.31496062992125984" top="0.39370078740157483" bottom="0.39370078740157483" header="0.51181102362204722" footer="0.51181102362204722"/>
  <pageSetup scale="8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M37"/>
  <sheetViews>
    <sheetView view="pageBreakPreview" zoomScale="60" zoomScaleNormal="100" workbookViewId="0">
      <selection activeCell="I32" sqref="I32"/>
    </sheetView>
  </sheetViews>
  <sheetFormatPr defaultColWidth="9.140625" defaultRowHeight="12.75" x14ac:dyDescent="0.2"/>
  <cols>
    <col min="1" max="1" width="4.140625" style="9" customWidth="1"/>
    <col min="2" max="2" width="13.140625" style="9" customWidth="1"/>
    <col min="3" max="3" width="32.140625" style="9" customWidth="1"/>
    <col min="4" max="4" width="42.85546875" style="9" customWidth="1"/>
    <col min="5" max="5" width="11.42578125" style="9" bestFit="1" customWidth="1"/>
    <col min="6" max="6" width="12.42578125" style="9" customWidth="1"/>
    <col min="7" max="7" width="16.140625" style="9" bestFit="1" customWidth="1"/>
    <col min="8" max="8" width="16.140625" style="9" customWidth="1"/>
    <col min="9" max="9" width="10.42578125" style="9" customWidth="1"/>
    <col min="10" max="10" width="16.140625" style="9" bestFit="1" customWidth="1"/>
    <col min="11" max="11" width="11.85546875" style="9" bestFit="1" customWidth="1"/>
    <col min="12" max="12" width="4.5703125" style="9" customWidth="1"/>
    <col min="13" max="13" width="10.28515625" style="9" bestFit="1" customWidth="1"/>
    <col min="14" max="14" width="11.28515625" style="9" bestFit="1" customWidth="1"/>
    <col min="15" max="16384" width="9.140625" style="9"/>
  </cols>
  <sheetData>
    <row r="1" spans="1:13" ht="21.75" x14ac:dyDescent="0.2">
      <c r="A1" s="209"/>
      <c r="C1" s="583"/>
      <c r="D1" s="583"/>
      <c r="E1" s="583"/>
      <c r="F1" s="583"/>
      <c r="G1" s="583"/>
      <c r="H1" s="417"/>
      <c r="I1" s="417"/>
    </row>
    <row r="2" spans="1:13" ht="18" x14ac:dyDescent="0.25">
      <c r="C2" s="584"/>
      <c r="D2" s="584"/>
      <c r="E2" s="584"/>
      <c r="F2" s="584"/>
      <c r="G2" s="584"/>
      <c r="H2" s="584"/>
      <c r="I2" s="584"/>
      <c r="J2" s="584"/>
      <c r="K2" s="584"/>
      <c r="L2" s="584"/>
      <c r="M2" s="584"/>
    </row>
    <row r="3" spans="1:13" ht="18" x14ac:dyDescent="0.25">
      <c r="C3" s="584"/>
      <c r="D3" s="584"/>
      <c r="E3" s="584"/>
      <c r="F3" s="584"/>
      <c r="G3" s="584"/>
      <c r="H3" s="584"/>
      <c r="I3" s="584"/>
      <c r="J3" s="584"/>
      <c r="K3" s="584"/>
      <c r="L3" s="584"/>
      <c r="M3" s="584"/>
    </row>
    <row r="4" spans="1:13" ht="50.25" customHeight="1" x14ac:dyDescent="0.25">
      <c r="C4" s="584"/>
      <c r="D4" s="584"/>
      <c r="E4" s="584"/>
      <c r="F4" s="584"/>
      <c r="G4" s="584"/>
      <c r="H4" s="584"/>
      <c r="I4" s="584"/>
      <c r="J4" s="584"/>
      <c r="K4" s="584"/>
      <c r="L4" s="584"/>
      <c r="M4" s="584"/>
    </row>
    <row r="5" spans="1:13" ht="50.25" customHeight="1" x14ac:dyDescent="0.2"/>
    <row r="6" spans="1:13" ht="18" x14ac:dyDescent="0.25">
      <c r="B6" s="245" t="s">
        <v>267</v>
      </c>
    </row>
    <row r="8" spans="1:13" ht="18" x14ac:dyDescent="0.2">
      <c r="C8" s="86"/>
      <c r="D8" s="86"/>
      <c r="E8" s="81"/>
      <c r="F8" s="81"/>
      <c r="G8" s="81"/>
      <c r="H8" s="81"/>
      <c r="I8" s="81"/>
      <c r="J8" s="273" t="s">
        <v>263</v>
      </c>
      <c r="K8" s="87"/>
    </row>
    <row r="9" spans="1:13" x14ac:dyDescent="0.2">
      <c r="C9" s="86"/>
      <c r="D9" s="86"/>
      <c r="E9" s="81"/>
      <c r="F9" s="81"/>
      <c r="G9" s="81"/>
      <c r="H9" s="81"/>
      <c r="I9" s="298" t="s">
        <v>306</v>
      </c>
      <c r="J9" s="21"/>
      <c r="K9" s="87"/>
    </row>
    <row r="10" spans="1:13" x14ac:dyDescent="0.2">
      <c r="C10" s="88" t="s">
        <v>156</v>
      </c>
      <c r="D10" s="88"/>
      <c r="E10" s="81"/>
      <c r="F10" s="81"/>
      <c r="G10" s="81"/>
      <c r="H10" s="81"/>
      <c r="I10" s="289" t="s">
        <v>308</v>
      </c>
      <c r="J10" s="180">
        <f>'B1 Sch 1 Taxable Income Bridge'!F90</f>
        <v>-190394.64156541228</v>
      </c>
      <c r="K10" s="174" t="s">
        <v>0</v>
      </c>
    </row>
    <row r="11" spans="1:13" x14ac:dyDescent="0.2">
      <c r="C11" s="89"/>
      <c r="D11" s="89"/>
      <c r="E11" s="81"/>
      <c r="F11" s="81"/>
      <c r="G11" s="81"/>
      <c r="H11" s="81"/>
      <c r="I11" s="81"/>
      <c r="J11" s="81"/>
      <c r="K11" s="175"/>
    </row>
    <row r="12" spans="1:13" ht="51" x14ac:dyDescent="0.2">
      <c r="C12" s="385"/>
      <c r="D12" s="389" t="s">
        <v>353</v>
      </c>
      <c r="E12" s="389" t="s">
        <v>357</v>
      </c>
      <c r="F12" s="389" t="s">
        <v>354</v>
      </c>
      <c r="G12" s="390" t="s">
        <v>355</v>
      </c>
      <c r="H12" s="81"/>
      <c r="I12" s="81"/>
      <c r="J12" s="81"/>
      <c r="K12" s="175"/>
    </row>
    <row r="13" spans="1:13" x14ac:dyDescent="0.2">
      <c r="C13" s="385" t="s">
        <v>358</v>
      </c>
      <c r="D13" s="386">
        <v>0.115</v>
      </c>
      <c r="E13" s="386">
        <f>IF('A. Data Input Sheet'!H9&lt;=10000000, ontario_SB, IF('A. Data Input Sheet'!H9&gt;=15000000, ontariotax, IF(AND('A. Data Input Sheet'!H9&gt;10000000, 'A. Data Input Sheet'!H9&lt;15000000), ontario_SB+ ('A. Data Input Sheet'!H9 - 10000000)*(ontariotax - ontario_SB)/(15000000-10000000))))</f>
        <v>0.115</v>
      </c>
      <c r="F13" s="391">
        <f>IF(J10&lt;500000,J10,500000)*E13+IF(J10&gt;500000,J10-500000,0)*D13</f>
        <v>-21895.383780022414</v>
      </c>
      <c r="G13" s="386">
        <f>IF(F13=0,0,+F13/J10)</f>
        <v>0.115</v>
      </c>
      <c r="H13" s="172" t="s">
        <v>134</v>
      </c>
      <c r="I13" s="81"/>
      <c r="J13" s="81"/>
      <c r="K13" s="175"/>
    </row>
    <row r="14" spans="1:13" x14ac:dyDescent="0.2">
      <c r="C14" s="385" t="s">
        <v>359</v>
      </c>
      <c r="D14" s="386">
        <v>0.15</v>
      </c>
      <c r="E14" s="392">
        <f>IF('A. Data Input Sheet'!H9&lt;=10000000, Fed_SB_Bridge, IF('A. Data Input Sheet'!H9&gt;=15000000, FedTax, IF(AND('A. Data Input Sheet'!H9&gt;10000000, 'A. Data Input Sheet'!H9&lt;15000000), Fed_SB_Bridge+ ('A. Data Input Sheet'!H9 - 10000000)*(FedTax -Fed_SB_Bridge)/(15000000-10000000))))</f>
        <v>0.15000000000000002</v>
      </c>
      <c r="F14" s="391">
        <f>E14*IF(J10&lt;500000,J10,500000)+IF(J10&gt;500000,J10-500000,0)*D14</f>
        <v>-28559.196234811847</v>
      </c>
      <c r="G14" s="386">
        <f>IF(F14=0,0,+F14/J10)</f>
        <v>0.15000000000000002</v>
      </c>
      <c r="H14" s="172" t="s">
        <v>295</v>
      </c>
      <c r="I14" s="81"/>
      <c r="J14" s="81"/>
      <c r="K14" s="175"/>
    </row>
    <row r="15" spans="1:13" ht="12.75" customHeight="1" x14ac:dyDescent="0.2">
      <c r="C15" s="89"/>
      <c r="D15" s="89"/>
      <c r="E15" s="81"/>
      <c r="F15" s="81"/>
      <c r="G15" s="81"/>
      <c r="H15" s="81"/>
      <c r="I15" s="173"/>
      <c r="J15" s="81"/>
      <c r="K15" s="175"/>
    </row>
    <row r="16" spans="1:13" ht="14.25" x14ac:dyDescent="0.2">
      <c r="C16" s="385" t="s">
        <v>360</v>
      </c>
      <c r="D16" s="105"/>
      <c r="E16" s="81"/>
      <c r="F16" s="81"/>
      <c r="I16" s="173"/>
      <c r="J16" s="182">
        <f>SUM(G13:G14)</f>
        <v>0.26500000000000001</v>
      </c>
      <c r="K16" s="174" t="s">
        <v>296</v>
      </c>
    </row>
    <row r="17" spans="3:11" x14ac:dyDescent="0.2">
      <c r="C17" s="89"/>
      <c r="D17" s="89"/>
      <c r="E17" s="81"/>
      <c r="F17" s="81"/>
      <c r="G17" s="81"/>
      <c r="H17" s="81"/>
      <c r="I17" s="173"/>
      <c r="J17" s="81"/>
      <c r="K17" s="175"/>
    </row>
    <row r="18" spans="3:11" x14ac:dyDescent="0.2">
      <c r="C18" s="81"/>
      <c r="D18" s="81"/>
      <c r="E18" s="81"/>
      <c r="F18" s="81"/>
      <c r="G18" s="81"/>
      <c r="H18" s="81"/>
      <c r="I18" s="173"/>
      <c r="J18" s="81"/>
      <c r="K18" s="175"/>
    </row>
    <row r="19" spans="3:11" x14ac:dyDescent="0.2">
      <c r="C19" s="83" t="s">
        <v>120</v>
      </c>
      <c r="D19" s="83"/>
      <c r="E19" s="81"/>
      <c r="F19" s="81"/>
      <c r="G19" s="81"/>
      <c r="H19" s="81"/>
      <c r="I19" s="320"/>
      <c r="J19" s="183">
        <f>J10*J16</f>
        <v>-50454.580014834261</v>
      </c>
      <c r="K19" s="174" t="s">
        <v>297</v>
      </c>
    </row>
    <row r="20" spans="3:11" ht="6.75" customHeight="1" x14ac:dyDescent="0.2">
      <c r="C20" s="81"/>
      <c r="D20" s="81"/>
      <c r="E20" s="81"/>
      <c r="F20" s="81"/>
      <c r="G20" s="81"/>
      <c r="H20" s="81"/>
      <c r="I20" s="173"/>
      <c r="J20" s="84"/>
      <c r="K20" s="175"/>
    </row>
    <row r="21" spans="3:11" x14ac:dyDescent="0.2">
      <c r="C21" s="89" t="s">
        <v>121</v>
      </c>
      <c r="D21" s="81"/>
      <c r="E21" s="81"/>
      <c r="F21" s="81"/>
      <c r="G21" s="81"/>
      <c r="H21" s="81"/>
      <c r="I21" s="173"/>
      <c r="J21" s="258">
        <v>-66853.508727065055</v>
      </c>
      <c r="K21" s="174" t="s">
        <v>298</v>
      </c>
    </row>
    <row r="22" spans="3:11" x14ac:dyDescent="0.2">
      <c r="C22" s="89" t="s">
        <v>122</v>
      </c>
      <c r="D22" s="81"/>
      <c r="E22" s="81"/>
      <c r="F22" s="81"/>
      <c r="G22" s="81"/>
      <c r="H22" s="81"/>
      <c r="I22" s="173"/>
      <c r="J22" s="258"/>
      <c r="K22" s="174" t="s">
        <v>299</v>
      </c>
    </row>
    <row r="23" spans="3:11" x14ac:dyDescent="0.2">
      <c r="C23" s="83" t="s">
        <v>182</v>
      </c>
      <c r="D23" s="81"/>
      <c r="E23" s="81"/>
      <c r="F23" s="81"/>
      <c r="G23" s="81"/>
      <c r="H23" s="81"/>
      <c r="I23" s="173"/>
      <c r="J23" s="183">
        <f>SUM(J21:J22)</f>
        <v>-66853.508727065055</v>
      </c>
      <c r="K23" s="174" t="s">
        <v>300</v>
      </c>
    </row>
    <row r="24" spans="3:11" x14ac:dyDescent="0.2">
      <c r="C24" s="81"/>
      <c r="D24" s="81"/>
      <c r="E24" s="81"/>
      <c r="F24" s="81"/>
      <c r="G24" s="81"/>
      <c r="H24" s="81"/>
      <c r="I24" s="173"/>
      <c r="J24" s="90"/>
      <c r="K24" s="175"/>
    </row>
    <row r="25" spans="3:11" x14ac:dyDescent="0.2">
      <c r="C25" s="83" t="s">
        <v>245</v>
      </c>
      <c r="D25" s="83"/>
      <c r="E25" s="81"/>
      <c r="F25" s="81"/>
      <c r="G25" s="81"/>
      <c r="H25" s="81"/>
      <c r="I25" s="173"/>
      <c r="J25" s="183">
        <f>J19-J23</f>
        <v>16398.928712230794</v>
      </c>
      <c r="K25" s="174" t="s">
        <v>361</v>
      </c>
    </row>
    <row r="26" spans="3:11" x14ac:dyDescent="0.2">
      <c r="C26" s="81"/>
      <c r="D26" s="81"/>
      <c r="E26" s="81"/>
      <c r="F26" s="81"/>
      <c r="G26" s="81"/>
      <c r="H26" s="81"/>
      <c r="I26" s="173"/>
      <c r="J26" s="91"/>
      <c r="K26" s="175"/>
    </row>
    <row r="27" spans="3:11" x14ac:dyDescent="0.2">
      <c r="C27" s="81"/>
      <c r="D27" s="81"/>
      <c r="E27" s="81"/>
      <c r="F27" s="81"/>
      <c r="G27" s="181"/>
      <c r="H27" s="181"/>
      <c r="I27" s="172"/>
      <c r="J27" s="207"/>
      <c r="K27" s="172"/>
    </row>
    <row r="28" spans="3:11" x14ac:dyDescent="0.2">
      <c r="C28" s="80"/>
      <c r="D28" s="80"/>
      <c r="E28" s="81"/>
      <c r="F28" s="81"/>
      <c r="G28" s="81"/>
      <c r="H28" s="81"/>
      <c r="I28" s="81"/>
      <c r="J28" s="82"/>
      <c r="K28" s="173"/>
    </row>
    <row r="29" spans="3:11" x14ac:dyDescent="0.2">
      <c r="C29" s="38" t="s">
        <v>187</v>
      </c>
      <c r="G29" s="81"/>
      <c r="H29" s="81"/>
      <c r="I29" s="81"/>
      <c r="J29" s="82"/>
      <c r="K29" s="173"/>
    </row>
    <row r="30" spans="3:11" ht="32.25" customHeight="1" x14ac:dyDescent="0.2">
      <c r="C30" s="585" t="s">
        <v>248</v>
      </c>
      <c r="D30" s="585"/>
      <c r="E30" s="585"/>
      <c r="F30" s="585"/>
      <c r="G30" s="81"/>
      <c r="H30" s="81"/>
      <c r="I30" s="81"/>
      <c r="J30" s="207"/>
      <c r="K30" s="172"/>
    </row>
    <row r="31" spans="3:11" x14ac:dyDescent="0.2">
      <c r="C31" s="81"/>
      <c r="D31" s="81"/>
      <c r="E31" s="81"/>
      <c r="F31" s="81"/>
      <c r="G31" s="81"/>
      <c r="H31" s="81"/>
      <c r="I31" s="81"/>
      <c r="J31" s="202"/>
    </row>
    <row r="33" spans="3:10" x14ac:dyDescent="0.2">
      <c r="C33" s="38"/>
    </row>
    <row r="34" spans="3:10" ht="36" customHeight="1" x14ac:dyDescent="0.2">
      <c r="C34" s="585"/>
      <c r="D34" s="585"/>
      <c r="E34" s="585"/>
      <c r="F34" s="585"/>
      <c r="J34" s="206"/>
    </row>
    <row r="35" spans="3:10" x14ac:dyDescent="0.2">
      <c r="J35" s="205"/>
    </row>
    <row r="36" spans="3:10" x14ac:dyDescent="0.2">
      <c r="J36" s="205"/>
    </row>
    <row r="37" spans="3:10" x14ac:dyDescent="0.2">
      <c r="J37" s="204"/>
    </row>
  </sheetData>
  <mergeCells count="6">
    <mergeCell ref="C34:F34"/>
    <mergeCell ref="C1:G1"/>
    <mergeCell ref="C2:M2"/>
    <mergeCell ref="C3:M3"/>
    <mergeCell ref="C4:M4"/>
    <mergeCell ref="C30:F30"/>
  </mergeCells>
  <phoneticPr fontId="3" type="noConversion"/>
  <conditionalFormatting sqref="J21:J22">
    <cfRule type="expression" dxfId="59" priority="1" stopIfTrue="1">
      <formula>ISBLANK(J21)</formula>
    </cfRule>
  </conditionalFormatting>
  <hyperlinks>
    <hyperlink ref="I10" r:id="rId1" location="'B1 Sch 1 Taxable Income Bridge'!A1" xr:uid="{00000000-0004-0000-0B00-000000000000}"/>
  </hyperlinks>
  <pageMargins left="0.35433070866141736" right="0.15748031496062992" top="0.39370078740157483" bottom="0.39370078740157483" header="0.51181102362204722" footer="0.51181102362204722"/>
  <pageSetup scale="70" orientation="landscape"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K95"/>
  <sheetViews>
    <sheetView view="pageBreakPreview" zoomScale="60" zoomScaleNormal="110" workbookViewId="0">
      <selection activeCell="I32" sqref="I32"/>
    </sheetView>
  </sheetViews>
  <sheetFormatPr defaultColWidth="9.140625" defaultRowHeight="12.75" x14ac:dyDescent="0.2"/>
  <cols>
    <col min="1" max="1" width="1.85546875" style="9" customWidth="1"/>
    <col min="2" max="2" width="6.5703125" style="9" customWidth="1"/>
    <col min="3" max="3" width="108.42578125" style="9" customWidth="1"/>
    <col min="4" max="4" width="14.42578125" style="37" customWidth="1"/>
    <col min="5" max="5" width="11.42578125" style="37" customWidth="1"/>
    <col min="6" max="6" width="13.85546875" style="555" customWidth="1"/>
    <col min="7" max="7" width="2.5703125" style="9" customWidth="1"/>
    <col min="8" max="8" width="35.5703125" style="523" customWidth="1"/>
    <col min="9" max="9" width="12.28515625" style="529" bestFit="1" customWidth="1"/>
    <col min="10" max="10" width="14.85546875" style="9" customWidth="1"/>
    <col min="11" max="16384" width="9.140625" style="9"/>
  </cols>
  <sheetData>
    <row r="1" spans="1:10" ht="45" customHeight="1" x14ac:dyDescent="0.2">
      <c r="A1" s="209"/>
      <c r="C1" s="583"/>
      <c r="D1" s="583"/>
      <c r="E1" s="583"/>
      <c r="F1" s="583"/>
    </row>
    <row r="2" spans="1:10" ht="45" customHeight="1" x14ac:dyDescent="0.25">
      <c r="C2" s="584"/>
      <c r="D2" s="584"/>
      <c r="E2" s="584"/>
      <c r="F2" s="584"/>
      <c r="G2" s="584"/>
      <c r="H2" s="584"/>
      <c r="I2" s="584"/>
      <c r="J2" s="584"/>
    </row>
    <row r="3" spans="1:10" ht="45" customHeight="1" x14ac:dyDescent="0.25">
      <c r="C3" s="584"/>
      <c r="D3" s="584"/>
      <c r="E3" s="584"/>
      <c r="F3" s="584"/>
      <c r="G3" s="584"/>
      <c r="H3" s="584"/>
      <c r="I3" s="584"/>
      <c r="J3" s="584"/>
    </row>
    <row r="4" spans="1:10" ht="45" customHeight="1" x14ac:dyDescent="0.25">
      <c r="C4" s="584"/>
      <c r="D4" s="584"/>
      <c r="E4" s="584"/>
      <c r="F4" s="584"/>
      <c r="G4" s="584"/>
      <c r="H4" s="584"/>
      <c r="I4" s="584"/>
      <c r="J4" s="584"/>
    </row>
    <row r="5" spans="1:10" ht="23.25" x14ac:dyDescent="0.35">
      <c r="B5" s="271" t="s">
        <v>266</v>
      </c>
    </row>
    <row r="6" spans="1:10" ht="23.25" x14ac:dyDescent="0.35">
      <c r="D6" s="194"/>
      <c r="E6" s="194"/>
      <c r="F6" s="556"/>
    </row>
    <row r="7" spans="1:10" ht="39.75" customHeight="1" x14ac:dyDescent="0.2">
      <c r="C7" s="104"/>
      <c r="D7" s="10" t="s">
        <v>4</v>
      </c>
      <c r="E7" s="10" t="s">
        <v>310</v>
      </c>
      <c r="F7" s="557" t="s">
        <v>186</v>
      </c>
    </row>
    <row r="8" spans="1:10" x14ac:dyDescent="0.2">
      <c r="C8" s="11" t="s">
        <v>7</v>
      </c>
      <c r="D8" s="12" t="s">
        <v>378</v>
      </c>
      <c r="E8" s="12"/>
      <c r="F8" s="558">
        <v>2714447.1661208281</v>
      </c>
    </row>
    <row r="9" spans="1:10" x14ac:dyDescent="0.2">
      <c r="C9" s="615"/>
      <c r="D9" s="615"/>
      <c r="E9" s="615"/>
      <c r="F9" s="615"/>
    </row>
    <row r="10" spans="1:10" x14ac:dyDescent="0.2">
      <c r="C10" s="610" t="s">
        <v>8</v>
      </c>
      <c r="D10" s="610"/>
      <c r="E10" s="610"/>
      <c r="F10" s="610"/>
    </row>
    <row r="11" spans="1:10" x14ac:dyDescent="0.2">
      <c r="C11" s="13" t="s">
        <v>9</v>
      </c>
      <c r="D11" s="158">
        <v>103</v>
      </c>
      <c r="E11" s="158"/>
      <c r="F11" s="558">
        <v>0</v>
      </c>
    </row>
    <row r="12" spans="1:10" x14ac:dyDescent="0.2">
      <c r="C12" s="13" t="s">
        <v>10</v>
      </c>
      <c r="D12" s="158">
        <v>104</v>
      </c>
      <c r="E12" s="158"/>
      <c r="F12" s="558">
        <v>4782292.0023857597</v>
      </c>
    </row>
    <row r="13" spans="1:10" x14ac:dyDescent="0.2">
      <c r="C13" s="13" t="s">
        <v>11</v>
      </c>
      <c r="D13" s="158">
        <v>106</v>
      </c>
      <c r="E13" s="158"/>
      <c r="F13" s="558">
        <v>313323.48999999987</v>
      </c>
    </row>
    <row r="14" spans="1:10" x14ac:dyDescent="0.2">
      <c r="C14" s="13" t="s">
        <v>12</v>
      </c>
      <c r="D14" s="158">
        <v>107</v>
      </c>
      <c r="E14" s="302" t="s">
        <v>309</v>
      </c>
      <c r="F14" s="559">
        <f>'B8 Sch 8 CCA Bridge'!S43</f>
        <v>0</v>
      </c>
    </row>
    <row r="15" spans="1:10" x14ac:dyDescent="0.2">
      <c r="C15" s="13" t="s">
        <v>440</v>
      </c>
      <c r="D15" s="158">
        <v>108</v>
      </c>
      <c r="E15" s="158"/>
      <c r="F15" s="558"/>
    </row>
    <row r="16" spans="1:10" x14ac:dyDescent="0.2">
      <c r="C16" s="13" t="s">
        <v>13</v>
      </c>
      <c r="D16" s="158">
        <v>109</v>
      </c>
      <c r="E16" s="158"/>
      <c r="F16" s="558"/>
    </row>
    <row r="17" spans="3:8" x14ac:dyDescent="0.2">
      <c r="C17" s="13" t="s">
        <v>14</v>
      </c>
      <c r="D17" s="158">
        <v>110</v>
      </c>
      <c r="E17" s="158"/>
      <c r="F17" s="558">
        <v>350000</v>
      </c>
    </row>
    <row r="18" spans="3:8" x14ac:dyDescent="0.2">
      <c r="C18" s="13" t="s">
        <v>15</v>
      </c>
      <c r="D18" s="158">
        <v>111</v>
      </c>
      <c r="E18" s="158"/>
      <c r="F18" s="558"/>
    </row>
    <row r="19" spans="3:8" x14ac:dyDescent="0.2">
      <c r="C19" s="13" t="s">
        <v>455</v>
      </c>
      <c r="D19" s="158">
        <v>112</v>
      </c>
      <c r="E19" s="158"/>
      <c r="F19" s="558"/>
    </row>
    <row r="20" spans="3:8" x14ac:dyDescent="0.2">
      <c r="C20" s="13" t="s">
        <v>457</v>
      </c>
      <c r="D20" s="158">
        <v>113</v>
      </c>
      <c r="E20" s="158"/>
      <c r="F20" s="558"/>
    </row>
    <row r="21" spans="3:8" x14ac:dyDescent="0.2">
      <c r="C21" s="13" t="s">
        <v>458</v>
      </c>
      <c r="D21" s="158">
        <v>114</v>
      </c>
      <c r="E21" s="158"/>
      <c r="F21" s="558"/>
    </row>
    <row r="22" spans="3:8" x14ac:dyDescent="0.2">
      <c r="C22" s="13" t="s">
        <v>19</v>
      </c>
      <c r="D22" s="158">
        <v>116</v>
      </c>
      <c r="E22" s="158"/>
      <c r="F22" s="558"/>
    </row>
    <row r="23" spans="3:8" x14ac:dyDescent="0.2">
      <c r="C23" s="13" t="s">
        <v>20</v>
      </c>
      <c r="D23" s="158">
        <v>118</v>
      </c>
      <c r="E23" s="158"/>
      <c r="F23" s="558"/>
    </row>
    <row r="24" spans="3:8" x14ac:dyDescent="0.2">
      <c r="C24" s="13" t="s">
        <v>21</v>
      </c>
      <c r="D24" s="158">
        <v>119</v>
      </c>
      <c r="E24" s="158"/>
      <c r="F24" s="558"/>
      <c r="H24" s="534" t="s">
        <v>512</v>
      </c>
    </row>
    <row r="25" spans="3:8" x14ac:dyDescent="0.2">
      <c r="C25" s="13" t="s">
        <v>22</v>
      </c>
      <c r="D25" s="158">
        <v>120</v>
      </c>
      <c r="E25" s="158"/>
      <c r="F25" s="558"/>
    </row>
    <row r="26" spans="3:8" x14ac:dyDescent="0.2">
      <c r="C26" s="13" t="s">
        <v>23</v>
      </c>
      <c r="D26" s="158">
        <v>121</v>
      </c>
      <c r="E26" s="158"/>
      <c r="F26" s="558">
        <v>4780</v>
      </c>
    </row>
    <row r="27" spans="3:8" x14ac:dyDescent="0.2">
      <c r="C27" s="13" t="s">
        <v>24</v>
      </c>
      <c r="D27" s="158">
        <v>122</v>
      </c>
      <c r="E27" s="158"/>
      <c r="F27" s="558"/>
    </row>
    <row r="28" spans="3:8" x14ac:dyDescent="0.2">
      <c r="C28" s="13" t="s">
        <v>25</v>
      </c>
      <c r="D28" s="158">
        <v>123</v>
      </c>
      <c r="E28" s="158"/>
      <c r="F28" s="558"/>
    </row>
    <row r="29" spans="3:8" x14ac:dyDescent="0.2">
      <c r="C29" s="13" t="s">
        <v>26</v>
      </c>
      <c r="D29" s="158">
        <v>124</v>
      </c>
      <c r="E29" s="158"/>
      <c r="F29" s="558"/>
    </row>
    <row r="30" spans="3:8" x14ac:dyDescent="0.2">
      <c r="C30" s="15" t="s">
        <v>27</v>
      </c>
      <c r="D30" s="158">
        <v>125</v>
      </c>
      <c r="E30" s="302" t="s">
        <v>311</v>
      </c>
      <c r="F30" s="560">
        <f>'B13 Sch 13 Reserves Bridge'!G20</f>
        <v>0</v>
      </c>
    </row>
    <row r="31" spans="3:8" x14ac:dyDescent="0.2">
      <c r="C31" s="13" t="s">
        <v>28</v>
      </c>
      <c r="D31" s="158">
        <v>126</v>
      </c>
      <c r="E31" s="302" t="s">
        <v>311</v>
      </c>
      <c r="F31" s="560">
        <f>'B13 Sch 13 Reserves Bridge'!K39</f>
        <v>617629</v>
      </c>
    </row>
    <row r="32" spans="3:8" x14ac:dyDescent="0.2">
      <c r="C32" s="13" t="s">
        <v>29</v>
      </c>
      <c r="D32" s="158">
        <v>127</v>
      </c>
      <c r="E32" s="158"/>
      <c r="F32" s="558"/>
    </row>
    <row r="33" spans="3:8" x14ac:dyDescent="0.2">
      <c r="C33" s="13" t="s">
        <v>31</v>
      </c>
      <c r="D33" s="158">
        <v>206</v>
      </c>
      <c r="E33" s="158"/>
      <c r="F33" s="558"/>
    </row>
    <row r="34" spans="3:8" x14ac:dyDescent="0.2">
      <c r="C34" s="13" t="s">
        <v>32</v>
      </c>
      <c r="D34" s="158">
        <v>208</v>
      </c>
      <c r="E34" s="158"/>
      <c r="F34" s="558"/>
    </row>
    <row r="35" spans="3:8" x14ac:dyDescent="0.2">
      <c r="C35" s="13" t="s">
        <v>33</v>
      </c>
      <c r="D35" s="158">
        <v>212</v>
      </c>
      <c r="E35" s="158"/>
      <c r="F35" s="558"/>
    </row>
    <row r="36" spans="3:8" x14ac:dyDescent="0.2">
      <c r="C36" s="13" t="s">
        <v>34</v>
      </c>
      <c r="D36" s="158">
        <v>216</v>
      </c>
      <c r="E36" s="158"/>
      <c r="F36" s="558"/>
    </row>
    <row r="37" spans="3:8" x14ac:dyDescent="0.2">
      <c r="C37" s="13" t="s">
        <v>35</v>
      </c>
      <c r="D37" s="158">
        <v>220</v>
      </c>
      <c r="E37" s="158"/>
      <c r="F37" s="558"/>
    </row>
    <row r="38" spans="3:8" x14ac:dyDescent="0.2">
      <c r="C38" s="13" t="s">
        <v>36</v>
      </c>
      <c r="D38" s="158">
        <v>226</v>
      </c>
      <c r="E38" s="158"/>
      <c r="F38" s="558"/>
    </row>
    <row r="39" spans="3:8" x14ac:dyDescent="0.2">
      <c r="C39" s="13" t="s">
        <v>37</v>
      </c>
      <c r="D39" s="158">
        <v>227</v>
      </c>
      <c r="E39" s="158"/>
      <c r="F39" s="558"/>
    </row>
    <row r="40" spans="3:8" x14ac:dyDescent="0.2">
      <c r="C40" s="13" t="s">
        <v>38</v>
      </c>
      <c r="D40" s="158">
        <v>228</v>
      </c>
      <c r="E40" s="158"/>
      <c r="F40" s="558"/>
    </row>
    <row r="41" spans="3:8" x14ac:dyDescent="0.2">
      <c r="C41" s="13" t="s">
        <v>39</v>
      </c>
      <c r="D41" s="158">
        <v>231</v>
      </c>
      <c r="E41" s="158"/>
      <c r="F41" s="558"/>
    </row>
    <row r="42" spans="3:8" x14ac:dyDescent="0.2">
      <c r="C42" s="13" t="s">
        <v>40</v>
      </c>
      <c r="D42" s="158">
        <v>235</v>
      </c>
      <c r="E42" s="158"/>
      <c r="F42" s="558"/>
    </row>
    <row r="43" spans="3:8" x14ac:dyDescent="0.2">
      <c r="C43" s="13" t="s">
        <v>41</v>
      </c>
      <c r="D43" s="158">
        <v>236</v>
      </c>
      <c r="E43" s="158"/>
      <c r="F43" s="558"/>
    </row>
    <row r="44" spans="3:8" x14ac:dyDescent="0.2">
      <c r="C44" s="13" t="s">
        <v>42</v>
      </c>
      <c r="D44" s="158">
        <v>237</v>
      </c>
      <c r="E44" s="158"/>
      <c r="F44" s="558"/>
      <c r="H44" s="530"/>
    </row>
    <row r="45" spans="3:8" x14ac:dyDescent="0.2">
      <c r="C45" s="611" t="s">
        <v>43</v>
      </c>
      <c r="D45" s="611"/>
      <c r="E45" s="611"/>
      <c r="F45" s="611"/>
    </row>
    <row r="46" spans="3:8" x14ac:dyDescent="0.2">
      <c r="C46" s="13" t="s">
        <v>44</v>
      </c>
      <c r="D46" s="158">
        <v>295</v>
      </c>
      <c r="E46" s="158"/>
      <c r="F46" s="558"/>
    </row>
    <row r="47" spans="3:8" x14ac:dyDescent="0.2">
      <c r="C47" s="13" t="s">
        <v>45</v>
      </c>
      <c r="D47" s="158">
        <v>295</v>
      </c>
      <c r="E47" s="158"/>
      <c r="F47" s="558"/>
    </row>
    <row r="48" spans="3:8" x14ac:dyDescent="0.2">
      <c r="C48" s="13" t="s">
        <v>46</v>
      </c>
      <c r="D48" s="158">
        <v>295</v>
      </c>
      <c r="E48" s="158"/>
      <c r="F48" s="558"/>
    </row>
    <row r="49" spans="3:11" x14ac:dyDescent="0.2">
      <c r="C49" s="13" t="s">
        <v>47</v>
      </c>
      <c r="D49" s="158">
        <v>295</v>
      </c>
      <c r="E49" s="158"/>
      <c r="F49" s="558"/>
    </row>
    <row r="50" spans="3:11" x14ac:dyDescent="0.2">
      <c r="C50" s="196" t="s">
        <v>231</v>
      </c>
      <c r="D50" s="14"/>
      <c r="E50" s="14"/>
      <c r="F50" s="558"/>
      <c r="G50" s="195"/>
      <c r="H50" s="531"/>
      <c r="I50" s="523"/>
    </row>
    <row r="51" spans="3:11" x14ac:dyDescent="0.2">
      <c r="C51" s="196" t="s">
        <v>232</v>
      </c>
      <c r="D51" s="14"/>
      <c r="E51" s="14"/>
      <c r="F51" s="558"/>
      <c r="G51" s="195"/>
      <c r="H51" s="531"/>
      <c r="I51" s="523"/>
    </row>
    <row r="52" spans="3:11" x14ac:dyDescent="0.2">
      <c r="C52" s="196" t="s">
        <v>233</v>
      </c>
      <c r="D52" s="14"/>
      <c r="E52" s="14"/>
      <c r="F52" s="558"/>
      <c r="G52" s="195"/>
      <c r="H52" s="531"/>
      <c r="I52" s="531"/>
      <c r="J52" s="531"/>
      <c r="K52" s="531"/>
    </row>
    <row r="53" spans="3:11" x14ac:dyDescent="0.2">
      <c r="C53" s="196" t="s">
        <v>234</v>
      </c>
      <c r="D53" s="14"/>
      <c r="E53" s="14"/>
      <c r="F53" s="558">
        <v>20553396.207125001</v>
      </c>
      <c r="G53" s="195"/>
      <c r="H53" s="531"/>
      <c r="I53" s="531"/>
      <c r="J53" s="531"/>
      <c r="K53" s="531"/>
    </row>
    <row r="54" spans="3:11" x14ac:dyDescent="0.2">
      <c r="C54" s="196" t="s">
        <v>235</v>
      </c>
      <c r="D54" s="14"/>
      <c r="E54" s="14"/>
      <c r="F54" s="558"/>
      <c r="G54" s="195"/>
      <c r="H54" s="531"/>
      <c r="I54" s="531"/>
      <c r="J54" s="531"/>
      <c r="K54" s="531"/>
    </row>
    <row r="55" spans="3:11" x14ac:dyDescent="0.2">
      <c r="C55" s="540" t="s">
        <v>48</v>
      </c>
      <c r="D55" s="158"/>
      <c r="E55" s="158"/>
      <c r="F55" s="561">
        <f>SUM(F10:F54)</f>
        <v>26621420.699510761</v>
      </c>
      <c r="H55" s="531"/>
      <c r="I55" s="531"/>
      <c r="J55" s="531"/>
      <c r="K55" s="531"/>
    </row>
    <row r="56" spans="3:11" x14ac:dyDescent="0.2">
      <c r="C56" s="610" t="s">
        <v>49</v>
      </c>
      <c r="D56" s="610"/>
      <c r="E56" s="610"/>
      <c r="F56" s="610"/>
      <c r="H56" s="531"/>
      <c r="I56" s="531"/>
      <c r="J56" s="531"/>
      <c r="K56" s="531"/>
    </row>
    <row r="57" spans="3:11" x14ac:dyDescent="0.2">
      <c r="C57" s="13" t="s">
        <v>50</v>
      </c>
      <c r="D57" s="158">
        <v>401</v>
      </c>
      <c r="E57" s="158"/>
      <c r="F57" s="558"/>
      <c r="H57" s="531"/>
      <c r="I57" s="531"/>
      <c r="J57" s="531"/>
      <c r="K57" s="531"/>
    </row>
    <row r="58" spans="3:11" x14ac:dyDescent="0.2">
      <c r="C58" s="15" t="s">
        <v>51</v>
      </c>
      <c r="D58" s="158">
        <v>402</v>
      </c>
      <c r="E58" s="158"/>
      <c r="F58" s="558"/>
      <c r="H58" s="531"/>
      <c r="I58" s="531"/>
      <c r="J58" s="531"/>
      <c r="K58" s="531"/>
    </row>
    <row r="59" spans="3:11" x14ac:dyDescent="0.2">
      <c r="C59" s="13" t="s">
        <v>52</v>
      </c>
      <c r="D59" s="158">
        <v>403</v>
      </c>
      <c r="E59" s="302" t="s">
        <v>309</v>
      </c>
      <c r="F59" s="558">
        <f>'B8 Sch 8 CCA Bridge'!U43</f>
        <v>7735862.7494470002</v>
      </c>
      <c r="H59" s="531"/>
      <c r="I59" s="531"/>
      <c r="J59" s="531"/>
      <c r="K59" s="531"/>
    </row>
    <row r="60" spans="3:11" x14ac:dyDescent="0.2">
      <c r="C60" s="15" t="s">
        <v>53</v>
      </c>
      <c r="D60" s="158">
        <v>404</v>
      </c>
      <c r="E60" s="302" t="s">
        <v>309</v>
      </c>
      <c r="F60" s="560">
        <f>'B8 Sch 8 CCA Bridge'!T43</f>
        <v>0</v>
      </c>
      <c r="H60" s="531"/>
      <c r="I60" s="531"/>
      <c r="J60" s="531"/>
      <c r="K60" s="531"/>
    </row>
    <row r="61" spans="3:11" x14ac:dyDescent="0.2">
      <c r="C61" s="13" t="s">
        <v>54</v>
      </c>
      <c r="D61" s="158">
        <v>406</v>
      </c>
      <c r="E61" s="158"/>
      <c r="F61" s="558"/>
      <c r="H61" s="531"/>
      <c r="I61" s="531"/>
      <c r="J61" s="531"/>
      <c r="K61" s="531"/>
    </row>
    <row r="62" spans="3:11" x14ac:dyDescent="0.2">
      <c r="C62" s="13" t="s">
        <v>19</v>
      </c>
      <c r="D62" s="158">
        <v>409</v>
      </c>
      <c r="E62" s="158"/>
      <c r="F62" s="558"/>
      <c r="H62" s="531"/>
      <c r="I62" s="531"/>
      <c r="J62" s="531"/>
      <c r="K62" s="531"/>
    </row>
    <row r="63" spans="3:11" x14ac:dyDescent="0.2">
      <c r="C63" s="13" t="s">
        <v>55</v>
      </c>
      <c r="D63" s="158">
        <v>411</v>
      </c>
      <c r="E63" s="158"/>
      <c r="F63" s="558"/>
      <c r="H63" s="531"/>
      <c r="I63" s="531"/>
      <c r="J63" s="531"/>
      <c r="K63" s="531"/>
    </row>
    <row r="64" spans="3:11" x14ac:dyDescent="0.2">
      <c r="C64" s="13" t="s">
        <v>56</v>
      </c>
      <c r="D64" s="158">
        <v>413</v>
      </c>
      <c r="E64" s="302" t="s">
        <v>311</v>
      </c>
      <c r="F64" s="560">
        <f>'B13 Sch 13 Reserves Bridge'!K20</f>
        <v>0</v>
      </c>
      <c r="H64" s="531"/>
      <c r="I64" s="531"/>
      <c r="J64" s="531"/>
      <c r="K64" s="531"/>
    </row>
    <row r="65" spans="3:11" x14ac:dyDescent="0.2">
      <c r="C65" s="13" t="s">
        <v>57</v>
      </c>
      <c r="D65" s="158">
        <v>414</v>
      </c>
      <c r="E65" s="302" t="s">
        <v>311</v>
      </c>
      <c r="F65" s="560">
        <f>'B13 Sch 13 Reserves Bridge'!G39</f>
        <v>617629</v>
      </c>
      <c r="H65" s="531"/>
      <c r="I65" s="531"/>
      <c r="J65" s="531"/>
      <c r="K65" s="531"/>
    </row>
    <row r="66" spans="3:11" x14ac:dyDescent="0.2">
      <c r="C66" s="13" t="s">
        <v>58</v>
      </c>
      <c r="D66" s="158">
        <v>416</v>
      </c>
      <c r="E66" s="158"/>
      <c r="F66" s="558"/>
      <c r="H66" s="531"/>
      <c r="I66" s="531"/>
      <c r="J66" s="531"/>
      <c r="K66" s="531"/>
    </row>
    <row r="67" spans="3:11" x14ac:dyDescent="0.2">
      <c r="C67" s="13" t="s">
        <v>59</v>
      </c>
      <c r="D67" s="158">
        <v>305</v>
      </c>
      <c r="E67" s="158"/>
      <c r="F67" s="558"/>
      <c r="H67" s="531"/>
      <c r="I67" s="531"/>
      <c r="J67" s="531"/>
      <c r="K67" s="531"/>
    </row>
    <row r="68" spans="3:11" x14ac:dyDescent="0.2">
      <c r="C68" s="13" t="s">
        <v>60</v>
      </c>
      <c r="D68" s="158">
        <v>306</v>
      </c>
      <c r="E68" s="158"/>
      <c r="F68" s="558"/>
      <c r="H68" s="531"/>
      <c r="I68" s="531"/>
      <c r="J68" s="531"/>
      <c r="K68" s="531"/>
    </row>
    <row r="69" spans="3:11" x14ac:dyDescent="0.2">
      <c r="C69" s="484" t="s">
        <v>466</v>
      </c>
      <c r="D69" s="158"/>
      <c r="E69" s="158"/>
      <c r="F69" s="558"/>
      <c r="H69" s="531"/>
      <c r="I69" s="531"/>
      <c r="J69" s="531"/>
      <c r="K69" s="531"/>
    </row>
    <row r="70" spans="3:11" x14ac:dyDescent="0.2">
      <c r="C70" s="15" t="s">
        <v>61</v>
      </c>
      <c r="D70" s="158">
        <v>395</v>
      </c>
      <c r="E70" s="158"/>
      <c r="F70" s="558"/>
      <c r="H70" s="531"/>
      <c r="I70" s="531"/>
      <c r="J70" s="531"/>
      <c r="K70" s="531"/>
    </row>
    <row r="71" spans="3:11" x14ac:dyDescent="0.2">
      <c r="C71" s="15" t="s">
        <v>62</v>
      </c>
      <c r="D71" s="158">
        <v>395</v>
      </c>
      <c r="E71" s="158"/>
      <c r="F71" s="558"/>
      <c r="H71" s="531"/>
      <c r="I71" s="531"/>
      <c r="J71" s="531"/>
      <c r="K71" s="531"/>
    </row>
    <row r="72" spans="3:11" x14ac:dyDescent="0.2">
      <c r="C72" s="13" t="s">
        <v>63</v>
      </c>
      <c r="D72" s="158">
        <v>395</v>
      </c>
      <c r="E72" s="158"/>
      <c r="F72" s="558"/>
      <c r="H72" s="531"/>
      <c r="I72" s="531"/>
      <c r="J72" s="531"/>
      <c r="K72" s="531"/>
    </row>
    <row r="73" spans="3:11" x14ac:dyDescent="0.2">
      <c r="C73" s="524" t="s">
        <v>509</v>
      </c>
      <c r="D73" s="158">
        <v>395</v>
      </c>
      <c r="E73" s="158"/>
      <c r="F73" s="558">
        <v>619374.55062499992</v>
      </c>
      <c r="H73" s="531"/>
      <c r="I73" s="531"/>
      <c r="J73" s="531"/>
      <c r="K73" s="531"/>
    </row>
    <row r="74" spans="3:11" x14ac:dyDescent="0.2">
      <c r="C74" s="13" t="s">
        <v>236</v>
      </c>
      <c r="D74" s="14"/>
      <c r="E74" s="14"/>
      <c r="F74" s="558"/>
      <c r="G74" s="195"/>
      <c r="H74" s="531"/>
      <c r="I74" s="531"/>
      <c r="J74" s="531"/>
      <c r="K74" s="531"/>
    </row>
    <row r="75" spans="3:11" x14ac:dyDescent="0.2">
      <c r="C75" s="13" t="s">
        <v>237</v>
      </c>
      <c r="D75" s="14"/>
      <c r="E75" s="14"/>
      <c r="F75" s="558"/>
      <c r="G75" s="195"/>
      <c r="H75" s="531"/>
      <c r="I75" s="531"/>
      <c r="J75" s="531"/>
      <c r="K75" s="531"/>
    </row>
    <row r="76" spans="3:11" x14ac:dyDescent="0.2">
      <c r="C76" s="13" t="s">
        <v>238</v>
      </c>
      <c r="D76" s="14"/>
      <c r="E76" s="14"/>
      <c r="F76" s="558"/>
      <c r="G76" s="195"/>
      <c r="H76" s="531"/>
      <c r="I76" s="531"/>
      <c r="J76" s="531"/>
      <c r="K76" s="531"/>
    </row>
    <row r="77" spans="3:11" x14ac:dyDescent="0.2">
      <c r="C77" s="13" t="s">
        <v>239</v>
      </c>
      <c r="D77" s="14"/>
      <c r="E77" s="14"/>
      <c r="F77" s="558">
        <v>20553396.207125001</v>
      </c>
      <c r="G77" s="195"/>
      <c r="H77" s="531"/>
      <c r="I77" s="531"/>
      <c r="J77" s="531"/>
      <c r="K77" s="531"/>
    </row>
    <row r="78" spans="3:11" x14ac:dyDescent="0.2">
      <c r="C78" s="13" t="s">
        <v>240</v>
      </c>
      <c r="D78" s="14"/>
      <c r="E78" s="14"/>
      <c r="F78" s="558"/>
      <c r="G78" s="195"/>
      <c r="H78" s="531"/>
      <c r="I78" s="531"/>
      <c r="J78" s="531"/>
      <c r="K78" s="531"/>
    </row>
    <row r="79" spans="3:11" x14ac:dyDescent="0.2">
      <c r="C79" s="13" t="s">
        <v>241</v>
      </c>
      <c r="D79" s="14"/>
      <c r="E79" s="14"/>
      <c r="F79" s="558"/>
      <c r="G79" s="195"/>
      <c r="H79" s="531"/>
      <c r="I79" s="531"/>
      <c r="J79" s="531"/>
      <c r="K79" s="531"/>
    </row>
    <row r="80" spans="3:11" x14ac:dyDescent="0.2">
      <c r="C80" s="13" t="s">
        <v>242</v>
      </c>
      <c r="D80" s="14"/>
      <c r="E80" s="14"/>
      <c r="F80" s="558"/>
      <c r="G80" s="195"/>
      <c r="H80" s="531"/>
      <c r="I80" s="531"/>
      <c r="J80" s="531"/>
      <c r="K80" s="531"/>
    </row>
    <row r="81" spans="3:11" x14ac:dyDescent="0.2">
      <c r="C81" s="540" t="s">
        <v>64</v>
      </c>
      <c r="D81" s="158"/>
      <c r="E81" s="304" t="s">
        <v>314</v>
      </c>
      <c r="F81" s="561">
        <f>SUM(F57:F80)</f>
        <v>29526262.507197</v>
      </c>
    </row>
    <row r="82" spans="3:11" x14ac:dyDescent="0.2">
      <c r="C82" s="24"/>
      <c r="D82" s="158"/>
      <c r="E82" s="158"/>
      <c r="F82" s="562"/>
      <c r="I82" s="523"/>
      <c r="J82" s="523"/>
      <c r="K82" s="523"/>
    </row>
    <row r="83" spans="3:11" x14ac:dyDescent="0.2">
      <c r="C83" s="26" t="s">
        <v>65</v>
      </c>
      <c r="D83" s="158"/>
      <c r="E83" s="304" t="s">
        <v>314</v>
      </c>
      <c r="F83" s="561">
        <f>+F8+F55-F81</f>
        <v>-190394.64156541228</v>
      </c>
      <c r="I83" s="523"/>
      <c r="J83" s="523"/>
      <c r="K83" s="523"/>
    </row>
    <row r="84" spans="3:11" x14ac:dyDescent="0.2">
      <c r="C84" s="24" t="s">
        <v>16</v>
      </c>
      <c r="D84" s="158">
        <v>311</v>
      </c>
      <c r="E84" s="158"/>
      <c r="F84" s="558"/>
      <c r="I84" s="523"/>
      <c r="J84" s="523"/>
      <c r="K84" s="523"/>
    </row>
    <row r="85" spans="3:11" x14ac:dyDescent="0.2">
      <c r="C85" s="24" t="s">
        <v>119</v>
      </c>
      <c r="D85" s="158">
        <v>320</v>
      </c>
      <c r="E85" s="158"/>
      <c r="F85" s="558"/>
      <c r="I85" s="523"/>
      <c r="J85" s="523"/>
      <c r="K85" s="523"/>
    </row>
    <row r="86" spans="3:11" x14ac:dyDescent="0.2">
      <c r="C86" s="24" t="s">
        <v>469</v>
      </c>
      <c r="D86" s="158">
        <v>331</v>
      </c>
      <c r="E86" s="302" t="s">
        <v>313</v>
      </c>
      <c r="F86" s="560">
        <f>'B4 Sch 4 Loss Cfwd Bridge'!F13*-1</f>
        <v>0</v>
      </c>
      <c r="I86" s="523"/>
      <c r="J86" s="523"/>
      <c r="K86" s="523"/>
    </row>
    <row r="87" spans="3:11" x14ac:dyDescent="0.2">
      <c r="C87" s="24" t="s">
        <v>470</v>
      </c>
      <c r="D87" s="158">
        <v>332</v>
      </c>
      <c r="E87" s="302" t="s">
        <v>313</v>
      </c>
      <c r="F87" s="560">
        <f>'B4 Sch 4 Loss Cfwd Bridge'!F20*-1</f>
        <v>0</v>
      </c>
      <c r="I87" s="523"/>
      <c r="J87" s="523"/>
      <c r="K87" s="523"/>
    </row>
    <row r="88" spans="3:11" x14ac:dyDescent="0.2">
      <c r="C88" s="24" t="s">
        <v>471</v>
      </c>
      <c r="D88" s="158">
        <v>335</v>
      </c>
      <c r="E88" s="158"/>
      <c r="F88" s="558"/>
      <c r="I88" s="523"/>
      <c r="J88" s="523"/>
      <c r="K88" s="523"/>
    </row>
    <row r="89" spans="3:11" x14ac:dyDescent="0.2">
      <c r="C89" s="612"/>
      <c r="D89" s="613"/>
      <c r="E89" s="613"/>
      <c r="F89" s="614"/>
      <c r="I89" s="523"/>
      <c r="J89" s="523"/>
      <c r="K89" s="523"/>
    </row>
    <row r="90" spans="3:11" x14ac:dyDescent="0.2">
      <c r="C90" s="28" t="s">
        <v>67</v>
      </c>
      <c r="D90" s="158"/>
      <c r="E90" s="304" t="s">
        <v>314</v>
      </c>
      <c r="F90" s="561">
        <f>SUM(F83:F88)</f>
        <v>-190394.64156541228</v>
      </c>
      <c r="I90" s="523"/>
      <c r="J90" s="523"/>
      <c r="K90" s="523"/>
    </row>
    <row r="91" spans="3:11" x14ac:dyDescent="0.2">
      <c r="I91" s="523"/>
      <c r="J91" s="523"/>
      <c r="K91" s="523"/>
    </row>
    <row r="92" spans="3:11" x14ac:dyDescent="0.2">
      <c r="I92" s="523"/>
      <c r="J92" s="523"/>
      <c r="K92" s="523"/>
    </row>
    <row r="93" spans="3:11" x14ac:dyDescent="0.2">
      <c r="I93" s="523"/>
      <c r="J93" s="523"/>
      <c r="K93" s="523"/>
    </row>
    <row r="94" spans="3:11" x14ac:dyDescent="0.2">
      <c r="I94" s="523"/>
      <c r="J94" s="523"/>
      <c r="K94" s="523"/>
    </row>
    <row r="95" spans="3:11" x14ac:dyDescent="0.2">
      <c r="I95" s="523"/>
      <c r="J95" s="523"/>
      <c r="K95" s="523"/>
    </row>
  </sheetData>
  <mergeCells count="9">
    <mergeCell ref="C56:F56"/>
    <mergeCell ref="C45:F45"/>
    <mergeCell ref="C89:F89"/>
    <mergeCell ref="C9:F9"/>
    <mergeCell ref="C1:F1"/>
    <mergeCell ref="C2:J2"/>
    <mergeCell ref="C3:J3"/>
    <mergeCell ref="C4:J4"/>
    <mergeCell ref="C10:F10"/>
  </mergeCells>
  <phoneticPr fontId="3" type="noConversion"/>
  <conditionalFormatting sqref="F8 F84:F88 C50:C54 F11:F44 F46:F54 F57:F80">
    <cfRule type="expression" dxfId="58" priority="2" stopIfTrue="1">
      <formula>ISBLANK(C8)</formula>
    </cfRule>
  </conditionalFormatting>
  <conditionalFormatting sqref="H50:H51">
    <cfRule type="cellIs" dxfId="57" priority="3" stopIfTrue="1" operator="lessThan">
      <formula>0</formula>
    </cfRule>
  </conditionalFormatting>
  <conditionalFormatting sqref="H52:K80">
    <cfRule type="cellIs" dxfId="56" priority="1" stopIfTrue="1" operator="lessThan">
      <formula>0</formula>
    </cfRule>
  </conditionalFormatting>
  <hyperlinks>
    <hyperlink ref="E64" location="'B13 Sch 13 Reserves Bridge'!A1" display="B13" xr:uid="{00000000-0004-0000-0C00-000000000000}"/>
    <hyperlink ref="E86" r:id="rId1" location="'B4 Sch 4 Loss Cfwd Bridge'!A1" xr:uid="{00000000-0004-0000-0C00-000001000000}"/>
    <hyperlink ref="E30" location="'B13 Sch 13 Reserves Bridge'!A1" display="B13" xr:uid="{00000000-0004-0000-0C00-000002000000}"/>
    <hyperlink ref="E14" r:id="rId2" location="'B8 Sch 8 CCA Bridge'!A1" xr:uid="{00000000-0004-0000-0C00-000003000000}"/>
    <hyperlink ref="E31" location="'B13 Sch 13 Reserves Bridge'!A1" display="B13" xr:uid="{00000000-0004-0000-0C00-000004000000}"/>
    <hyperlink ref="E59:E60" r:id="rId3" location="'B8 Sch 8 CCA Bridge'!A1" display="B8" xr:uid="{00000000-0004-0000-0C00-000005000000}"/>
    <hyperlink ref="E65" location="'B13 Sch 13 Reserves Bridge'!A1" display="B13" xr:uid="{00000000-0004-0000-0C00-000006000000}"/>
    <hyperlink ref="E87" r:id="rId4" location="'B4 Sch 4 Loss Cfwd Bridge'!A1" xr:uid="{00000000-0004-0000-0C00-000007000000}"/>
  </hyperlinks>
  <pageMargins left="0.35433070866141736" right="0.15748031496062992" top="0.39370078740157483" bottom="0.39370078740157483" header="0.11811023622047245" footer="0.11811023622047245"/>
  <pageSetup scale="65" orientation="portrait" r:id="rId5"/>
  <headerFooter alignWithMargins="0"/>
  <ignoredErrors>
    <ignoredError sqref="F60 F14" unlockedFormula="1"/>
    <ignoredError sqref="F59" evalError="1" unlockedFormula="1"/>
  </ignoredError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B1:K33"/>
  <sheetViews>
    <sheetView view="pageBreakPreview" zoomScale="60" zoomScaleNormal="100" workbookViewId="0">
      <selection activeCell="I32" sqref="I32"/>
    </sheetView>
  </sheetViews>
  <sheetFormatPr defaultColWidth="9.140625" defaultRowHeight="12.75" x14ac:dyDescent="0.2"/>
  <cols>
    <col min="1" max="1" width="3.85546875" style="9" customWidth="1"/>
    <col min="2" max="2" width="25" style="9" customWidth="1"/>
    <col min="3" max="3" width="9.140625" style="9"/>
    <col min="4" max="4" width="28" style="9" customWidth="1"/>
    <col min="5" max="5" width="13.42578125" style="9" customWidth="1"/>
    <col min="6" max="6" width="12.85546875" style="9" customWidth="1"/>
    <col min="7" max="16384" width="9.140625" style="9"/>
  </cols>
  <sheetData>
    <row r="1" spans="2:11" ht="21.75" x14ac:dyDescent="0.2">
      <c r="B1" s="1"/>
      <c r="C1" s="1"/>
      <c r="D1" s="1"/>
      <c r="E1" s="539"/>
    </row>
    <row r="2" spans="2:11" ht="29.25" customHeight="1" x14ac:dyDescent="0.25">
      <c r="B2" s="415"/>
      <c r="C2" s="415"/>
      <c r="D2" s="415"/>
      <c r="E2" s="415"/>
      <c r="F2" s="415"/>
      <c r="G2" s="415"/>
      <c r="H2" s="415"/>
      <c r="I2" s="415"/>
    </row>
    <row r="3" spans="2:11" ht="42.75" customHeight="1" x14ac:dyDescent="0.25">
      <c r="B3" s="415"/>
      <c r="C3" s="415"/>
      <c r="D3" s="415"/>
      <c r="E3" s="415"/>
      <c r="F3" s="415"/>
      <c r="G3" s="415"/>
      <c r="H3" s="415"/>
      <c r="I3" s="415"/>
    </row>
    <row r="4" spans="2:11" ht="18" x14ac:dyDescent="0.25">
      <c r="B4" s="415"/>
      <c r="C4" s="415"/>
      <c r="D4" s="415"/>
      <c r="E4" s="415"/>
      <c r="F4" s="415"/>
      <c r="G4" s="415"/>
      <c r="H4" s="415"/>
      <c r="I4" s="415"/>
    </row>
    <row r="5" spans="2:11" ht="30" customHeight="1" x14ac:dyDescent="0.2"/>
    <row r="7" spans="2:11" ht="18" x14ac:dyDescent="0.25">
      <c r="B7" s="245" t="s">
        <v>262</v>
      </c>
      <c r="C7" s="245"/>
      <c r="D7" s="245"/>
      <c r="E7" s="245"/>
    </row>
    <row r="8" spans="2:11" ht="18" x14ac:dyDescent="0.25">
      <c r="B8" s="245"/>
      <c r="C8" s="245"/>
      <c r="D8" s="245"/>
      <c r="E8" s="245"/>
    </row>
    <row r="9" spans="2:11" ht="18" x14ac:dyDescent="0.25">
      <c r="B9" s="245" t="s">
        <v>316</v>
      </c>
      <c r="C9" s="268"/>
      <c r="D9" s="268"/>
      <c r="E9" s="268"/>
      <c r="F9" s="67"/>
      <c r="G9" s="68"/>
    </row>
    <row r="10" spans="2:11" ht="19.5" x14ac:dyDescent="0.35">
      <c r="B10" s="269"/>
      <c r="C10" s="270"/>
      <c r="D10" s="270"/>
      <c r="E10" s="270"/>
      <c r="F10" s="97"/>
      <c r="G10" s="35"/>
    </row>
    <row r="11" spans="2:11" x14ac:dyDescent="0.2">
      <c r="B11" s="599" t="s">
        <v>109</v>
      </c>
      <c r="C11" s="600"/>
      <c r="D11" s="601"/>
      <c r="E11" s="420"/>
      <c r="F11" s="29" t="s">
        <v>3</v>
      </c>
      <c r="G11" s="69"/>
    </row>
    <row r="12" spans="2:11" x14ac:dyDescent="0.2">
      <c r="B12" s="602" t="s">
        <v>280</v>
      </c>
      <c r="C12" s="603"/>
      <c r="D12" s="604"/>
      <c r="E12" s="305" t="s">
        <v>315</v>
      </c>
      <c r="F12" s="226">
        <f>'H4 Sch 4 Loss Cfwd Hist'!H14</f>
        <v>0</v>
      </c>
      <c r="G12" s="71"/>
      <c r="I12" s="616"/>
      <c r="J12" s="616"/>
      <c r="K12" s="616"/>
    </row>
    <row r="13" spans="2:11" x14ac:dyDescent="0.2">
      <c r="B13" s="75" t="s">
        <v>170</v>
      </c>
      <c r="C13" s="73"/>
      <c r="D13" s="74"/>
      <c r="E13" s="306" t="s">
        <v>308</v>
      </c>
      <c r="F13" s="396">
        <f>IF('B1 Sch 1 Taxable Income Bridge'!F83&lt;0,0,IF('B1 Sch 1 Taxable Income Bridge'!F83&gt;F12,F12,'B1 Sch 1 Taxable Income Bridge'!F83))</f>
        <v>0</v>
      </c>
      <c r="G13" s="71"/>
      <c r="I13" s="395"/>
      <c r="J13" s="394"/>
      <c r="K13" s="394"/>
    </row>
    <row r="14" spans="2:11" x14ac:dyDescent="0.2">
      <c r="B14" s="620" t="s">
        <v>374</v>
      </c>
      <c r="C14" s="620"/>
      <c r="D14" s="620"/>
      <c r="E14" s="306" t="s">
        <v>308</v>
      </c>
      <c r="F14" s="396">
        <f>IF('B1 Sch 1 Taxable Income Bridge'!F83&lt;0, 'B1 Sch 1 Taxable Income Bridge'!F83*-1, 0)</f>
        <v>190394.64156541228</v>
      </c>
      <c r="G14" s="71"/>
      <c r="I14" s="616"/>
      <c r="J14" s="616"/>
      <c r="K14" s="616"/>
    </row>
    <row r="15" spans="2:11" x14ac:dyDescent="0.2">
      <c r="B15" s="617" t="s">
        <v>78</v>
      </c>
      <c r="C15" s="618"/>
      <c r="D15" s="619"/>
      <c r="E15" s="305"/>
      <c r="F15" s="278"/>
      <c r="G15" s="71"/>
      <c r="I15" s="424"/>
      <c r="J15" s="424"/>
      <c r="K15" s="424"/>
    </row>
    <row r="16" spans="2:11" x14ac:dyDescent="0.2">
      <c r="B16" s="72" t="s">
        <v>171</v>
      </c>
      <c r="C16" s="73"/>
      <c r="D16" s="74"/>
      <c r="E16" s="307" t="s">
        <v>314</v>
      </c>
      <c r="F16" s="70">
        <f>F12-F13+F14+F15</f>
        <v>190394.64156541228</v>
      </c>
      <c r="G16" s="319" t="s">
        <v>318</v>
      </c>
      <c r="I16" s="394"/>
      <c r="J16" s="394"/>
      <c r="K16" s="394"/>
    </row>
    <row r="17" spans="2:11" x14ac:dyDescent="0.2">
      <c r="B17" s="69"/>
      <c r="C17" s="69"/>
      <c r="D17" s="69"/>
      <c r="E17" s="69"/>
      <c r="F17" s="71"/>
      <c r="G17" s="71"/>
      <c r="I17" s="2"/>
      <c r="J17" s="2"/>
      <c r="K17" s="2"/>
    </row>
    <row r="18" spans="2:11" x14ac:dyDescent="0.2">
      <c r="B18" s="599" t="s">
        <v>112</v>
      </c>
      <c r="C18" s="600"/>
      <c r="D18" s="601"/>
      <c r="E18" s="420"/>
      <c r="F18" s="29" t="s">
        <v>3</v>
      </c>
      <c r="G18" s="71"/>
    </row>
    <row r="19" spans="2:11" x14ac:dyDescent="0.2">
      <c r="B19" s="602" t="s">
        <v>280</v>
      </c>
      <c r="C19" s="603"/>
      <c r="D19" s="604"/>
      <c r="E19" s="305" t="s">
        <v>315</v>
      </c>
      <c r="F19" s="226">
        <f>'H4 Sch 4 Loss Cfwd Hist'!H17</f>
        <v>0</v>
      </c>
      <c r="G19" s="71"/>
    </row>
    <row r="20" spans="2:11" x14ac:dyDescent="0.2">
      <c r="B20" s="75" t="s">
        <v>170</v>
      </c>
      <c r="C20" s="73"/>
      <c r="D20" s="74"/>
      <c r="E20" s="74"/>
      <c r="F20" s="278"/>
      <c r="G20" s="71"/>
    </row>
    <row r="21" spans="2:11" x14ac:dyDescent="0.2">
      <c r="B21" s="620" t="s">
        <v>374</v>
      </c>
      <c r="C21" s="620"/>
      <c r="D21" s="620"/>
      <c r="E21" s="306" t="s">
        <v>308</v>
      </c>
      <c r="F21" s="278"/>
      <c r="G21" s="71"/>
    </row>
    <row r="22" spans="2:11" x14ac:dyDescent="0.2">
      <c r="B22" s="602" t="s">
        <v>78</v>
      </c>
      <c r="C22" s="603"/>
      <c r="D22" s="604"/>
      <c r="E22" s="421"/>
      <c r="F22" s="278"/>
      <c r="G22" s="71"/>
    </row>
    <row r="23" spans="2:11" x14ac:dyDescent="0.2">
      <c r="B23" s="72" t="s">
        <v>171</v>
      </c>
      <c r="C23" s="73"/>
      <c r="D23" s="74"/>
      <c r="E23" s="307" t="s">
        <v>314</v>
      </c>
      <c r="F23" s="70">
        <f>F19-F20+F21+F22</f>
        <v>0</v>
      </c>
      <c r="G23" s="319" t="s">
        <v>318</v>
      </c>
    </row>
    <row r="24" spans="2:11" x14ac:dyDescent="0.2">
      <c r="B24" s="76"/>
      <c r="C24" s="69"/>
      <c r="D24" s="69"/>
      <c r="E24" s="69"/>
      <c r="F24" s="71"/>
      <c r="G24" s="71"/>
    </row>
    <row r="33" spans="7:7" x14ac:dyDescent="0.2">
      <c r="G33" s="287"/>
    </row>
  </sheetData>
  <mergeCells count="10">
    <mergeCell ref="B11:D11"/>
    <mergeCell ref="B12:D12"/>
    <mergeCell ref="I12:K12"/>
    <mergeCell ref="I14:K14"/>
    <mergeCell ref="B22:D22"/>
    <mergeCell ref="B15:D15"/>
    <mergeCell ref="B21:D21"/>
    <mergeCell ref="B19:D19"/>
    <mergeCell ref="B14:D14"/>
    <mergeCell ref="B18:D18"/>
  </mergeCells>
  <phoneticPr fontId="3" type="noConversion"/>
  <hyperlinks>
    <hyperlink ref="E12" r:id="rId1" location="'H4 Sch 4 Loss Cfwd Hist'!A1" xr:uid="{00000000-0004-0000-0D00-000000000000}"/>
    <hyperlink ref="E13" r:id="rId2" location="'B1 Sch 1 Taxable Income Bridge'!A1" xr:uid="{00000000-0004-0000-0D00-000001000000}"/>
    <hyperlink ref="G16" r:id="rId3" location="'T4 Sch 4 Loss Cfwd Test'!A1" xr:uid="{00000000-0004-0000-0D00-000002000000}"/>
    <hyperlink ref="G23" r:id="rId4" location="'T4 Sch 4 Loss Cfwd Test'!A1" xr:uid="{00000000-0004-0000-0D00-000003000000}"/>
    <hyperlink ref="E14" r:id="rId5" location="'B1 Sch 1 Taxable Income Bridge'!A1" xr:uid="{00000000-0004-0000-0D00-000004000000}"/>
    <hyperlink ref="E19" r:id="rId6" location="'H4 Sch 4 Loss Cfwd Hist'!A1" xr:uid="{00000000-0004-0000-0D00-000005000000}"/>
    <hyperlink ref="E21" r:id="rId7" location="'B1 Sch 1 Taxable Income Bridge'!A1" xr:uid="{00000000-0004-0000-0D00-000006000000}"/>
  </hyperlinks>
  <pageMargins left="0.74803149606299213" right="0.74803149606299213" top="0.98425196850393704" bottom="0.98425196850393704" header="0.51181102362204722" footer="0.51181102362204722"/>
  <pageSetup orientation="portrait" r:id="rId8"/>
  <headerFooter alignWithMargins="0"/>
  <colBreaks count="1" manualBreakCount="1">
    <brk id="13" max="1048575" man="1"/>
  </colBreaks>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Z66"/>
  <sheetViews>
    <sheetView showGridLines="0" view="pageBreakPreview" zoomScale="70" zoomScaleNormal="100" zoomScaleSheetLayoutView="70" workbookViewId="0">
      <pane xSplit="3" ySplit="4" topLeftCell="E5" activePane="bottomRight" state="frozen"/>
      <selection activeCell="I32" sqref="I32"/>
      <selection pane="topRight" activeCell="I32" sqref="I32"/>
      <selection pane="bottomLeft" activeCell="I32" sqref="I32"/>
      <selection pane="bottomRight" activeCell="I32" sqref="I32"/>
    </sheetView>
  </sheetViews>
  <sheetFormatPr defaultColWidth="9.140625" defaultRowHeight="12.75" x14ac:dyDescent="0.2"/>
  <cols>
    <col min="1" max="1" width="3.5703125" style="9" customWidth="1"/>
    <col min="2" max="2" width="11.5703125" style="9" customWidth="1"/>
    <col min="3" max="3" width="65.85546875" style="9" customWidth="1"/>
    <col min="4" max="4" width="10.85546875" style="236" customWidth="1"/>
    <col min="5" max="14" width="15.140625" style="9" customWidth="1"/>
    <col min="15" max="15" width="8.140625" style="9" customWidth="1"/>
    <col min="16" max="21" width="15.140625" style="9" customWidth="1"/>
    <col min="22" max="22" width="5.140625" style="9" customWidth="1"/>
    <col min="23" max="23" width="15.140625" style="9" customWidth="1"/>
    <col min="24" max="24" width="10.5703125" style="9" customWidth="1"/>
    <col min="25" max="26" width="12.28515625" style="522" bestFit="1" customWidth="1"/>
    <col min="27" max="27" width="9.140625" style="9"/>
    <col min="28" max="29" width="9.7109375" style="9" bestFit="1" customWidth="1"/>
    <col min="30" max="16384" width="9.140625" style="9"/>
  </cols>
  <sheetData>
    <row r="1" spans="1:26" ht="21.75" x14ac:dyDescent="0.2">
      <c r="A1" s="209"/>
      <c r="B1" s="583"/>
      <c r="C1" s="583"/>
      <c r="D1" s="583"/>
      <c r="E1" s="583"/>
      <c r="F1" s="417"/>
      <c r="G1" s="452"/>
      <c r="H1" s="417"/>
      <c r="I1" s="453"/>
      <c r="J1" s="453"/>
      <c r="K1" s="453"/>
      <c r="L1" s="453"/>
      <c r="M1" s="453"/>
      <c r="N1" s="453"/>
      <c r="O1" s="453"/>
      <c r="P1" s="453"/>
      <c r="Q1" s="453"/>
    </row>
    <row r="2" spans="1:26" ht="18" x14ac:dyDescent="0.25">
      <c r="B2" s="584"/>
      <c r="C2" s="584"/>
      <c r="D2" s="584"/>
      <c r="E2" s="584"/>
      <c r="F2" s="584"/>
      <c r="G2" s="584"/>
      <c r="H2" s="584"/>
      <c r="I2" s="584"/>
      <c r="J2" s="584"/>
      <c r="K2" s="584"/>
      <c r="L2" s="584"/>
      <c r="M2" s="584"/>
      <c r="N2" s="584"/>
      <c r="O2" s="584"/>
      <c r="P2" s="584"/>
      <c r="Q2" s="584"/>
    </row>
    <row r="3" spans="1:26" ht="18" x14ac:dyDescent="0.25">
      <c r="B3" s="584"/>
      <c r="C3" s="584"/>
      <c r="D3" s="584"/>
      <c r="E3" s="584"/>
      <c r="F3" s="584"/>
      <c r="G3" s="584"/>
      <c r="H3" s="584"/>
      <c r="I3" s="584"/>
      <c r="J3" s="584"/>
      <c r="K3" s="584"/>
      <c r="L3" s="584"/>
      <c r="M3" s="584"/>
      <c r="N3" s="584"/>
      <c r="O3" s="584"/>
      <c r="P3" s="584"/>
      <c r="Q3" s="584"/>
    </row>
    <row r="4" spans="1:26" ht="18" x14ac:dyDescent="0.25">
      <c r="B4" s="584"/>
      <c r="C4" s="584"/>
      <c r="D4" s="584"/>
      <c r="E4" s="584"/>
      <c r="F4" s="584"/>
      <c r="G4" s="584"/>
      <c r="H4" s="584"/>
      <c r="I4" s="584"/>
      <c r="J4" s="584"/>
      <c r="K4" s="584"/>
      <c r="L4" s="584"/>
      <c r="M4" s="584"/>
      <c r="N4" s="584"/>
      <c r="O4" s="584"/>
      <c r="P4" s="584"/>
      <c r="Q4" s="584"/>
    </row>
    <row r="7" spans="1:26" ht="18" x14ac:dyDescent="0.25">
      <c r="B7" s="245" t="s">
        <v>264</v>
      </c>
    </row>
    <row r="8" spans="1:26" x14ac:dyDescent="0.2">
      <c r="B8" s="470"/>
      <c r="E8" s="470"/>
      <c r="F8" s="470"/>
      <c r="G8" s="470"/>
      <c r="H8" s="470"/>
      <c r="I8" s="470"/>
      <c r="J8" s="470"/>
      <c r="K8" s="470"/>
      <c r="L8" s="470"/>
      <c r="M8" s="470"/>
      <c r="N8" s="470"/>
      <c r="O8" s="470"/>
      <c r="P8" s="470"/>
      <c r="Q8" s="470"/>
      <c r="R8" s="470"/>
      <c r="S8" s="470"/>
      <c r="T8" s="470"/>
      <c r="U8" s="470"/>
      <c r="V8" s="470"/>
      <c r="W8" s="470"/>
    </row>
    <row r="9" spans="1:26" ht="146.25" x14ac:dyDescent="0.2">
      <c r="B9" s="473" t="s">
        <v>439</v>
      </c>
      <c r="C9" s="471" t="s">
        <v>69</v>
      </c>
      <c r="D9" s="472" t="s">
        <v>310</v>
      </c>
      <c r="E9" s="473" t="s">
        <v>426</v>
      </c>
      <c r="F9" s="473" t="s">
        <v>421</v>
      </c>
      <c r="G9" s="473" t="s">
        <v>422</v>
      </c>
      <c r="H9" s="473" t="s">
        <v>423</v>
      </c>
      <c r="I9" s="473" t="s">
        <v>424</v>
      </c>
      <c r="J9" s="473" t="s">
        <v>425</v>
      </c>
      <c r="K9" s="473" t="s">
        <v>427</v>
      </c>
      <c r="L9" s="473" t="s">
        <v>428</v>
      </c>
      <c r="M9" s="473" t="s">
        <v>429</v>
      </c>
      <c r="N9" s="473" t="s">
        <v>430</v>
      </c>
      <c r="O9" s="473" t="s">
        <v>420</v>
      </c>
      <c r="P9" s="473" t="s">
        <v>431</v>
      </c>
      <c r="Q9" s="473" t="s">
        <v>432</v>
      </c>
      <c r="R9" s="473" t="s">
        <v>433</v>
      </c>
      <c r="S9" s="473" t="s">
        <v>434</v>
      </c>
      <c r="T9" s="473" t="s">
        <v>435</v>
      </c>
      <c r="U9" s="473" t="s">
        <v>436</v>
      </c>
      <c r="V9" s="473"/>
      <c r="W9" s="473" t="s">
        <v>437</v>
      </c>
      <c r="X9" s="474" t="s">
        <v>310</v>
      </c>
      <c r="Y9" s="536"/>
      <c r="Z9" s="536"/>
    </row>
    <row r="10" spans="1:26" ht="12.75" customHeight="1" x14ac:dyDescent="0.2">
      <c r="B10" s="459">
        <f>IF(ISBLANK('H8 Sch 8 CCA Hist'!C12), "", 'H8 Sch 8 CCA Hist'!C12)</f>
        <v>1</v>
      </c>
      <c r="C10" s="460" t="str">
        <f>IF(ISBLANK('H8 Sch 8 CCA Hist'!D12), "", 'H8 Sch 8 CCA Hist'!D12)</f>
        <v>Buildings, Distribution System (acq'd post 1987)</v>
      </c>
      <c r="D10" s="502" t="s">
        <v>305</v>
      </c>
      <c r="E10" s="503">
        <f>IF(ISBLANK('H8 Sch 8 CCA Hist'!E12),0, 'H8 Sch 8 CCA Hist'!G12)</f>
        <v>17656851.839999996</v>
      </c>
      <c r="F10" s="443"/>
      <c r="G10" s="443"/>
      <c r="H10" s="537"/>
      <c r="I10" s="443"/>
      <c r="J10" s="443"/>
      <c r="K10" s="443"/>
      <c r="L10" s="178">
        <f>IFERROR(E10+F10+H10-K10,0)</f>
        <v>17656851.839999996</v>
      </c>
      <c r="M10" s="178">
        <f>IF((K10+I10-F10+G10-J10)&lt;0,0,(K10+I10-F10+G10-J10))</f>
        <v>0</v>
      </c>
      <c r="N10" s="178">
        <f>IF((G10-M10)&lt;0,0,(G10-M10))</f>
        <v>0</v>
      </c>
      <c r="O10" s="477">
        <v>0.5</v>
      </c>
      <c r="P10" s="178">
        <f>N10*O10</f>
        <v>0</v>
      </c>
      <c r="Q10" s="178">
        <f>IF((0.5*(F10-G10-I10+J10-K10))&lt;0,0,(0.5*(F10-G10-I10+J10-K10)))</f>
        <v>0</v>
      </c>
      <c r="R10" s="465">
        <v>0.04</v>
      </c>
      <c r="S10" s="504"/>
      <c r="T10" s="504"/>
      <c r="U10" s="178">
        <f>IF(OR(L10&lt;0,T10&gt;0),0,(L10+P10-Q10)*R10)</f>
        <v>706274.07359999989</v>
      </c>
      <c r="V10" s="178"/>
      <c r="W10" s="178">
        <f>IF(L10&lt;0,0,L10-T10-U10)</f>
        <v>16950577.766399994</v>
      </c>
      <c r="X10" s="291" t="s">
        <v>312</v>
      </c>
      <c r="Z10" s="533"/>
    </row>
    <row r="11" spans="1:26" ht="12.75" customHeight="1" x14ac:dyDescent="0.2">
      <c r="B11" s="459" t="str">
        <f>IF(ISBLANK('H8 Sch 8 CCA Hist'!C13), "", 'H8 Sch 8 CCA Hist'!C13)</f>
        <v>1b</v>
      </c>
      <c r="C11" s="460" t="str">
        <f>IF(ISBLANK('H8 Sch 8 CCA Hist'!D13), "", 'H8 Sch 8 CCA Hist'!D13)</f>
        <v>Non-Residential Buildings [Reg. 1100(1)(a.1) election]</v>
      </c>
      <c r="D11" s="502" t="s">
        <v>305</v>
      </c>
      <c r="E11" s="503">
        <f>IF(ISBLANK('H8 Sch 8 CCA Hist'!E13),0, 'H8 Sch 8 CCA Hist'!G13)</f>
        <v>7330027.8799999999</v>
      </c>
      <c r="F11" s="443">
        <v>593000</v>
      </c>
      <c r="G11" s="443">
        <v>593000</v>
      </c>
      <c r="H11" s="443"/>
      <c r="I11" s="443"/>
      <c r="J11" s="443"/>
      <c r="K11" s="443"/>
      <c r="L11" s="178">
        <f>IFERROR(E11+F11+H11-K11,"")</f>
        <v>7923027.8799999999</v>
      </c>
      <c r="M11" s="178">
        <f t="shared" ref="M11:M42" si="0">IF((K11+I11-F11+G11-J11)&lt;0,0,(K11+I11-F11+G11-J11))</f>
        <v>0</v>
      </c>
      <c r="N11" s="178">
        <f t="shared" ref="N11:N42" si="1">IF((G11-M11)&lt;0,0,(G11-M11))</f>
        <v>593000</v>
      </c>
      <c r="O11" s="477">
        <v>0.5</v>
      </c>
      <c r="P11" s="178">
        <f t="shared" ref="P11:P42" si="2">N11*O11</f>
        <v>296500</v>
      </c>
      <c r="Q11" s="178">
        <f t="shared" ref="Q11:Q42" si="3">IF((0.5*(F11-G11-I11+J11-K11))&lt;0,0,(0.5*(F11-G11-I11+J11-K11)))</f>
        <v>0</v>
      </c>
      <c r="R11" s="465">
        <v>0.06</v>
      </c>
      <c r="S11" s="504"/>
      <c r="T11" s="504"/>
      <c r="U11" s="178">
        <f t="shared" ref="U11:U18" si="4">IF(OR(L11&lt;0,T11&gt;0),0,(L11+P11-Q11)*R11)</f>
        <v>493171.6728</v>
      </c>
      <c r="V11" s="178"/>
      <c r="W11" s="178">
        <f>IF(L11&lt;0,0,L11-T11-U11)</f>
        <v>7429856.2072000001</v>
      </c>
      <c r="X11" s="291" t="s">
        <v>312</v>
      </c>
      <c r="Z11" s="533"/>
    </row>
    <row r="12" spans="1:26" ht="12.75" customHeight="1" x14ac:dyDescent="0.2">
      <c r="B12" s="459">
        <f>IF(ISBLANK('H8 Sch 8 CCA Hist'!C14), "", 'H8 Sch 8 CCA Hist'!C14)</f>
        <v>2</v>
      </c>
      <c r="C12" s="460" t="str">
        <f>IF(ISBLANK('H8 Sch 8 CCA Hist'!D14), "", 'H8 Sch 8 CCA Hist'!D14)</f>
        <v>Distribution System (acq'd pre 1988)</v>
      </c>
      <c r="D12" s="502" t="s">
        <v>305</v>
      </c>
      <c r="E12" s="503">
        <f>IF(ISBLANK('H8 Sch 8 CCA Hist'!E14),0, 'H8 Sch 8 CCA Hist'!G14)</f>
        <v>0</v>
      </c>
      <c r="F12" s="464"/>
      <c r="G12" s="464"/>
      <c r="H12" s="443"/>
      <c r="I12" s="443"/>
      <c r="J12" s="443"/>
      <c r="K12" s="443"/>
      <c r="L12" s="178">
        <f t="shared" ref="L12:L41" si="5">IFERROR(E12+F12+H12-K12,"")</f>
        <v>0</v>
      </c>
      <c r="M12" s="178">
        <f t="shared" si="0"/>
        <v>0</v>
      </c>
      <c r="N12" s="178">
        <f t="shared" si="1"/>
        <v>0</v>
      </c>
      <c r="O12" s="477"/>
      <c r="P12" s="178">
        <f t="shared" si="2"/>
        <v>0</v>
      </c>
      <c r="Q12" s="178">
        <f t="shared" si="3"/>
        <v>0</v>
      </c>
      <c r="R12" s="465">
        <v>0.06</v>
      </c>
      <c r="S12" s="504"/>
      <c r="T12" s="504"/>
      <c r="U12" s="178">
        <f t="shared" si="4"/>
        <v>0</v>
      </c>
      <c r="V12" s="178"/>
      <c r="W12" s="178">
        <f t="shared" ref="W12:W42" si="6">IF(L12&lt;0,0,L12-T12-U12)</f>
        <v>0</v>
      </c>
      <c r="X12" s="291" t="s">
        <v>312</v>
      </c>
    </row>
    <row r="13" spans="1:26" ht="12.75" customHeight="1" x14ac:dyDescent="0.2">
      <c r="B13" s="459">
        <f>IF(ISBLANK('H8 Sch 8 CCA Hist'!C15), "", 'H8 Sch 8 CCA Hist'!C15)</f>
        <v>3</v>
      </c>
      <c r="C13" s="460" t="str">
        <f>IF(ISBLANK('H8 Sch 8 CCA Hist'!D15), "", 'H8 Sch 8 CCA Hist'!D15)</f>
        <v>Buildings (acq'd pre 1988)</v>
      </c>
      <c r="D13" s="502" t="s">
        <v>305</v>
      </c>
      <c r="E13" s="503">
        <f>IF(ISBLANK('H8 Sch 8 CCA Hist'!E15),0, 'H8 Sch 8 CCA Hist'!G15)</f>
        <v>0</v>
      </c>
      <c r="F13" s="464"/>
      <c r="G13" s="464"/>
      <c r="H13" s="443"/>
      <c r="I13" s="443"/>
      <c r="J13" s="443"/>
      <c r="K13" s="443"/>
      <c r="L13" s="178">
        <f t="shared" si="5"/>
        <v>0</v>
      </c>
      <c r="M13" s="178">
        <f t="shared" si="0"/>
        <v>0</v>
      </c>
      <c r="N13" s="178">
        <f t="shared" si="1"/>
        <v>0</v>
      </c>
      <c r="O13" s="477"/>
      <c r="P13" s="178">
        <f t="shared" si="2"/>
        <v>0</v>
      </c>
      <c r="Q13" s="178">
        <f t="shared" si="3"/>
        <v>0</v>
      </c>
      <c r="R13" s="465">
        <v>0.05</v>
      </c>
      <c r="S13" s="504"/>
      <c r="T13" s="504"/>
      <c r="U13" s="178">
        <f t="shared" si="4"/>
        <v>0</v>
      </c>
      <c r="V13" s="178"/>
      <c r="W13" s="178">
        <f t="shared" si="6"/>
        <v>0</v>
      </c>
      <c r="X13" s="291" t="s">
        <v>312</v>
      </c>
    </row>
    <row r="14" spans="1:26" ht="12.75" customHeight="1" x14ac:dyDescent="0.2">
      <c r="B14" s="459">
        <f>IF(ISBLANK('H8 Sch 8 CCA Hist'!C16), "", 'H8 Sch 8 CCA Hist'!C16)</f>
        <v>6</v>
      </c>
      <c r="C14" s="460" t="str">
        <f>IF(ISBLANK('H8 Sch 8 CCA Hist'!D16), "", 'H8 Sch 8 CCA Hist'!D16)</f>
        <v>Certain Buildings; Fences</v>
      </c>
      <c r="D14" s="502" t="s">
        <v>305</v>
      </c>
      <c r="E14" s="503">
        <f>IF(ISBLANK('H8 Sch 8 CCA Hist'!E16),0, 'H8 Sch 8 CCA Hist'!G16)</f>
        <v>0</v>
      </c>
      <c r="F14" s="443"/>
      <c r="G14" s="443"/>
      <c r="H14" s="443"/>
      <c r="I14" s="443"/>
      <c r="J14" s="443"/>
      <c r="K14" s="443"/>
      <c r="L14" s="178">
        <f t="shared" si="5"/>
        <v>0</v>
      </c>
      <c r="M14" s="178">
        <f t="shared" si="0"/>
        <v>0</v>
      </c>
      <c r="N14" s="178">
        <f t="shared" si="1"/>
        <v>0</v>
      </c>
      <c r="O14" s="477">
        <v>0.5</v>
      </c>
      <c r="P14" s="178">
        <f t="shared" si="2"/>
        <v>0</v>
      </c>
      <c r="Q14" s="178">
        <f t="shared" si="3"/>
        <v>0</v>
      </c>
      <c r="R14" s="465">
        <v>0.1</v>
      </c>
      <c r="S14" s="504"/>
      <c r="T14" s="504"/>
      <c r="U14" s="178">
        <f t="shared" si="4"/>
        <v>0</v>
      </c>
      <c r="V14" s="178"/>
      <c r="W14" s="178">
        <f t="shared" si="6"/>
        <v>0</v>
      </c>
      <c r="X14" s="291" t="s">
        <v>312</v>
      </c>
    </row>
    <row r="15" spans="1:26" ht="12.75" customHeight="1" x14ac:dyDescent="0.2">
      <c r="B15" s="459">
        <f>IF(ISBLANK('H8 Sch 8 CCA Hist'!C17), "", 'H8 Sch 8 CCA Hist'!C17)</f>
        <v>8</v>
      </c>
      <c r="C15" s="460" t="str">
        <f>IF(ISBLANK('H8 Sch 8 CCA Hist'!D17), "", 'H8 Sch 8 CCA Hist'!D17)</f>
        <v>General Office Equipment, Furniture, Fixtures</v>
      </c>
      <c r="D15" s="502" t="s">
        <v>305</v>
      </c>
      <c r="E15" s="503">
        <f>IF(ISBLANK('H8 Sch 8 CCA Hist'!E17),0, 'H8 Sch 8 CCA Hist'!G17)</f>
        <v>2051044.9</v>
      </c>
      <c r="F15" s="443">
        <v>285352</v>
      </c>
      <c r="G15" s="443">
        <v>285352</v>
      </c>
      <c r="H15" s="443"/>
      <c r="I15" s="443"/>
      <c r="J15" s="443"/>
      <c r="K15" s="443"/>
      <c r="L15" s="178">
        <f t="shared" si="5"/>
        <v>2336396.9</v>
      </c>
      <c r="M15" s="178">
        <f t="shared" si="0"/>
        <v>0</v>
      </c>
      <c r="N15" s="178">
        <f t="shared" si="1"/>
        <v>285352</v>
      </c>
      <c r="O15" s="477">
        <v>0.5</v>
      </c>
      <c r="P15" s="178">
        <f t="shared" si="2"/>
        <v>142676</v>
      </c>
      <c r="Q15" s="178">
        <f t="shared" si="3"/>
        <v>0</v>
      </c>
      <c r="R15" s="465">
        <v>0.2</v>
      </c>
      <c r="S15" s="504"/>
      <c r="T15" s="504"/>
      <c r="U15" s="178">
        <f t="shared" si="4"/>
        <v>495814.58</v>
      </c>
      <c r="V15" s="178"/>
      <c r="W15" s="178">
        <f t="shared" si="6"/>
        <v>1840582.3199999998</v>
      </c>
      <c r="X15" s="291" t="s">
        <v>312</v>
      </c>
    </row>
    <row r="16" spans="1:26" ht="12.75" customHeight="1" x14ac:dyDescent="0.2">
      <c r="B16" s="459">
        <f>IF(ISBLANK('H8 Sch 8 CCA Hist'!C18), "", 'H8 Sch 8 CCA Hist'!C18)</f>
        <v>10</v>
      </c>
      <c r="C16" s="460" t="str">
        <f>IF(ISBLANK('H8 Sch 8 CCA Hist'!D18), "", 'H8 Sch 8 CCA Hist'!D18)</f>
        <v>Motor Vehicles, Fleet</v>
      </c>
      <c r="D16" s="502" t="s">
        <v>305</v>
      </c>
      <c r="E16" s="503">
        <f>IF(ISBLANK('H8 Sch 8 CCA Hist'!E18),0, 'H8 Sch 8 CCA Hist'!G18)</f>
        <v>411492.94999999949</v>
      </c>
      <c r="F16" s="443">
        <v>751500</v>
      </c>
      <c r="G16" s="443">
        <v>751500</v>
      </c>
      <c r="H16" s="537"/>
      <c r="I16" s="443"/>
      <c r="J16" s="443"/>
      <c r="K16" s="443"/>
      <c r="L16" s="178">
        <f t="shared" si="5"/>
        <v>1162992.9499999995</v>
      </c>
      <c r="M16" s="178">
        <f t="shared" si="0"/>
        <v>0</v>
      </c>
      <c r="N16" s="178">
        <f t="shared" si="1"/>
        <v>751500</v>
      </c>
      <c r="O16" s="477">
        <v>0.5</v>
      </c>
      <c r="P16" s="178">
        <f t="shared" si="2"/>
        <v>375750</v>
      </c>
      <c r="Q16" s="178">
        <f t="shared" si="3"/>
        <v>0</v>
      </c>
      <c r="R16" s="465">
        <v>0.3</v>
      </c>
      <c r="S16" s="504"/>
      <c r="T16" s="504"/>
      <c r="U16" s="178">
        <f t="shared" si="4"/>
        <v>461622.88499999983</v>
      </c>
      <c r="V16" s="178"/>
      <c r="W16" s="178">
        <f t="shared" si="6"/>
        <v>701370.06499999971</v>
      </c>
      <c r="X16" s="291" t="s">
        <v>312</v>
      </c>
    </row>
    <row r="17" spans="2:24" ht="12.75" customHeight="1" x14ac:dyDescent="0.2">
      <c r="B17" s="459">
        <f>IF(ISBLANK('H8 Sch 8 CCA Hist'!C19), "", 'H8 Sch 8 CCA Hist'!C19)</f>
        <v>10.1</v>
      </c>
      <c r="C17" s="460" t="str">
        <f>IF(ISBLANK('H8 Sch 8 CCA Hist'!D19), "", 'H8 Sch 8 CCA Hist'!D19)</f>
        <v>Certain Automobiles</v>
      </c>
      <c r="D17" s="502" t="s">
        <v>305</v>
      </c>
      <c r="E17" s="503">
        <f>IF(ISBLANK('H8 Sch 8 CCA Hist'!E19),0, 'H8 Sch 8 CCA Hist'!G19)</f>
        <v>0</v>
      </c>
      <c r="F17" s="443"/>
      <c r="G17" s="443"/>
      <c r="H17" s="443"/>
      <c r="I17" s="443"/>
      <c r="J17" s="443"/>
      <c r="K17" s="443"/>
      <c r="L17" s="178">
        <f t="shared" si="5"/>
        <v>0</v>
      </c>
      <c r="M17" s="178">
        <f t="shared" si="0"/>
        <v>0</v>
      </c>
      <c r="N17" s="178">
        <f t="shared" si="1"/>
        <v>0</v>
      </c>
      <c r="O17" s="477">
        <v>0.5</v>
      </c>
      <c r="P17" s="178">
        <f t="shared" si="2"/>
        <v>0</v>
      </c>
      <c r="Q17" s="178">
        <f t="shared" si="3"/>
        <v>0</v>
      </c>
      <c r="R17" s="465">
        <v>0.3</v>
      </c>
      <c r="S17" s="504"/>
      <c r="T17" s="504"/>
      <c r="U17" s="178">
        <f t="shared" si="4"/>
        <v>0</v>
      </c>
      <c r="V17" s="178"/>
      <c r="W17" s="178">
        <f t="shared" si="6"/>
        <v>0</v>
      </c>
      <c r="X17" s="291" t="s">
        <v>312</v>
      </c>
    </row>
    <row r="18" spans="2:24" ht="12.75" customHeight="1" x14ac:dyDescent="0.2">
      <c r="B18" s="459">
        <f>IF(ISBLANK('H8 Sch 8 CCA Hist'!C20), "", 'H8 Sch 8 CCA Hist'!C20)</f>
        <v>12</v>
      </c>
      <c r="C18" s="460" t="str">
        <f>IF(ISBLANK('H8 Sch 8 CCA Hist'!D20), "", 'H8 Sch 8 CCA Hist'!D20)</f>
        <v>Computer Application Software (Non-Systems)</v>
      </c>
      <c r="D18" s="502" t="s">
        <v>305</v>
      </c>
      <c r="E18" s="503">
        <f>IF(ISBLANK('H8 Sch 8 CCA Hist'!E20),0, 'H8 Sch 8 CCA Hist'!G20)</f>
        <v>0</v>
      </c>
      <c r="F18" s="443">
        <v>547060</v>
      </c>
      <c r="G18" s="443">
        <v>547060</v>
      </c>
      <c r="H18" s="443"/>
      <c r="I18" s="443"/>
      <c r="J18" s="443"/>
      <c r="K18" s="443"/>
      <c r="L18" s="178">
        <f t="shared" si="5"/>
        <v>547060</v>
      </c>
      <c r="M18" s="178">
        <f t="shared" si="0"/>
        <v>0</v>
      </c>
      <c r="N18" s="178">
        <f t="shared" si="1"/>
        <v>547060</v>
      </c>
      <c r="O18" s="477">
        <v>0</v>
      </c>
      <c r="P18" s="178">
        <f t="shared" si="2"/>
        <v>0</v>
      </c>
      <c r="Q18" s="178">
        <f t="shared" si="3"/>
        <v>0</v>
      </c>
      <c r="R18" s="465">
        <v>1</v>
      </c>
      <c r="S18" s="504"/>
      <c r="T18" s="504"/>
      <c r="U18" s="178">
        <f t="shared" si="4"/>
        <v>547060</v>
      </c>
      <c r="V18" s="178"/>
      <c r="W18" s="178">
        <f t="shared" si="6"/>
        <v>0</v>
      </c>
      <c r="X18" s="291" t="s">
        <v>312</v>
      </c>
    </row>
    <row r="19" spans="2:24" ht="12.75" customHeight="1" x14ac:dyDescent="0.25">
      <c r="B19" s="457" t="s">
        <v>399</v>
      </c>
      <c r="C19" s="460" t="str">
        <f>IF(ISBLANK('H8 Sch 8 CCA Hist'!D21), "", 'H8 Sch 8 CCA Hist'!D21)</f>
        <v>Lease # 1</v>
      </c>
      <c r="D19" s="502" t="s">
        <v>305</v>
      </c>
      <c r="E19" s="503">
        <f>IF(ISBLANK('H8 Sch 8 CCA Hist'!E21),0, 'H8 Sch 8 CCA Hist'!G21)</f>
        <v>0</v>
      </c>
      <c r="F19" s="443"/>
      <c r="G19" s="443"/>
      <c r="H19" s="443"/>
      <c r="I19" s="443"/>
      <c r="J19" s="443"/>
      <c r="K19" s="443"/>
      <c r="L19" s="178">
        <f t="shared" si="5"/>
        <v>0</v>
      </c>
      <c r="M19" s="178">
        <f t="shared" si="0"/>
        <v>0</v>
      </c>
      <c r="N19" s="178">
        <f t="shared" si="1"/>
        <v>0</v>
      </c>
      <c r="O19" s="477">
        <v>0</v>
      </c>
      <c r="P19" s="178">
        <f t="shared" si="2"/>
        <v>0</v>
      </c>
      <c r="Q19" s="178">
        <f t="shared" si="3"/>
        <v>0</v>
      </c>
      <c r="R19" s="469" t="s">
        <v>413</v>
      </c>
      <c r="S19" s="504"/>
      <c r="T19" s="504"/>
      <c r="U19" s="443"/>
      <c r="V19" s="178"/>
      <c r="W19" s="178">
        <f t="shared" si="6"/>
        <v>0</v>
      </c>
      <c r="X19" s="291" t="s">
        <v>312</v>
      </c>
    </row>
    <row r="20" spans="2:24" ht="12.75" customHeight="1" x14ac:dyDescent="0.25">
      <c r="B20" s="457" t="s">
        <v>400</v>
      </c>
      <c r="C20" s="460" t="str">
        <f>IF(ISBLANK('H8 Sch 8 CCA Hist'!D22), "", 'H8 Sch 8 CCA Hist'!D22)</f>
        <v>Lease # 2</v>
      </c>
      <c r="D20" s="502" t="s">
        <v>305</v>
      </c>
      <c r="E20" s="503">
        <f>IF(ISBLANK('H8 Sch 8 CCA Hist'!E22),0, 'H8 Sch 8 CCA Hist'!G22)</f>
        <v>0</v>
      </c>
      <c r="F20" s="443"/>
      <c r="G20" s="443"/>
      <c r="H20" s="443"/>
      <c r="I20" s="443"/>
      <c r="J20" s="443"/>
      <c r="K20" s="443"/>
      <c r="L20" s="178">
        <f t="shared" si="5"/>
        <v>0</v>
      </c>
      <c r="M20" s="178">
        <f t="shared" si="0"/>
        <v>0</v>
      </c>
      <c r="N20" s="178">
        <f t="shared" si="1"/>
        <v>0</v>
      </c>
      <c r="O20" s="477">
        <v>0</v>
      </c>
      <c r="P20" s="178">
        <f t="shared" si="2"/>
        <v>0</v>
      </c>
      <c r="Q20" s="178">
        <f t="shared" si="3"/>
        <v>0</v>
      </c>
      <c r="R20" s="469" t="s">
        <v>413</v>
      </c>
      <c r="S20" s="504"/>
      <c r="T20" s="504"/>
      <c r="U20" s="443"/>
      <c r="V20" s="178"/>
      <c r="W20" s="178">
        <f t="shared" si="6"/>
        <v>0</v>
      </c>
      <c r="X20" s="291" t="s">
        <v>312</v>
      </c>
    </row>
    <row r="21" spans="2:24" ht="12.75" customHeight="1" x14ac:dyDescent="0.25">
      <c r="B21" s="457" t="s">
        <v>401</v>
      </c>
      <c r="C21" s="460" t="str">
        <f>IF(ISBLANK('H8 Sch 8 CCA Hist'!D23), "", 'H8 Sch 8 CCA Hist'!D23)</f>
        <v>Lease # 3</v>
      </c>
      <c r="D21" s="502" t="s">
        <v>305</v>
      </c>
      <c r="E21" s="503">
        <f>IF(ISBLANK('H8 Sch 8 CCA Hist'!E23),0, 'H8 Sch 8 CCA Hist'!G23)</f>
        <v>0</v>
      </c>
      <c r="F21" s="443"/>
      <c r="G21" s="443"/>
      <c r="H21" s="443"/>
      <c r="I21" s="443"/>
      <c r="J21" s="443"/>
      <c r="K21" s="443"/>
      <c r="L21" s="178">
        <f t="shared" si="5"/>
        <v>0</v>
      </c>
      <c r="M21" s="178">
        <f t="shared" si="0"/>
        <v>0</v>
      </c>
      <c r="N21" s="178">
        <f t="shared" si="1"/>
        <v>0</v>
      </c>
      <c r="O21" s="477">
        <v>0</v>
      </c>
      <c r="P21" s="178">
        <f t="shared" si="2"/>
        <v>0</v>
      </c>
      <c r="Q21" s="178">
        <f t="shared" si="3"/>
        <v>0</v>
      </c>
      <c r="R21" s="469" t="s">
        <v>413</v>
      </c>
      <c r="S21" s="504"/>
      <c r="T21" s="504"/>
      <c r="U21" s="443"/>
      <c r="V21" s="178"/>
      <c r="W21" s="178">
        <f t="shared" si="6"/>
        <v>0</v>
      </c>
      <c r="X21" s="291" t="s">
        <v>312</v>
      </c>
    </row>
    <row r="22" spans="2:24" ht="12.75" customHeight="1" x14ac:dyDescent="0.25">
      <c r="B22" s="457" t="s">
        <v>402</v>
      </c>
      <c r="C22" s="460" t="str">
        <f>IF(ISBLANK('H8 Sch 8 CCA Hist'!D24), "", 'H8 Sch 8 CCA Hist'!D24)</f>
        <v>Lease # 4</v>
      </c>
      <c r="D22" s="502" t="s">
        <v>305</v>
      </c>
      <c r="E22" s="503">
        <f>IF(ISBLANK('H8 Sch 8 CCA Hist'!E24),0, 'H8 Sch 8 CCA Hist'!G24)</f>
        <v>0</v>
      </c>
      <c r="F22" s="443"/>
      <c r="G22" s="443"/>
      <c r="H22" s="443"/>
      <c r="I22" s="443"/>
      <c r="J22" s="443"/>
      <c r="K22" s="443"/>
      <c r="L22" s="178">
        <f t="shared" si="5"/>
        <v>0</v>
      </c>
      <c r="M22" s="178">
        <f t="shared" si="0"/>
        <v>0</v>
      </c>
      <c r="N22" s="178">
        <f t="shared" si="1"/>
        <v>0</v>
      </c>
      <c r="O22" s="477">
        <v>0</v>
      </c>
      <c r="P22" s="178">
        <f t="shared" si="2"/>
        <v>0</v>
      </c>
      <c r="Q22" s="178">
        <f t="shared" si="3"/>
        <v>0</v>
      </c>
      <c r="R22" s="469" t="s">
        <v>413</v>
      </c>
      <c r="S22" s="504"/>
      <c r="T22" s="504"/>
      <c r="U22" s="443"/>
      <c r="V22" s="178"/>
      <c r="W22" s="178">
        <f t="shared" si="6"/>
        <v>0</v>
      </c>
      <c r="X22" s="291" t="s">
        <v>312</v>
      </c>
    </row>
    <row r="23" spans="2:24" ht="12.75" customHeight="1" x14ac:dyDescent="0.2">
      <c r="B23" s="459">
        <f>IF(ISBLANK('H8 Sch 8 CCA Hist'!C25), "", 'H8 Sch 8 CCA Hist'!C25)</f>
        <v>14</v>
      </c>
      <c r="C23" s="460" t="str">
        <f>IF(ISBLANK('H8 Sch 8 CCA Hist'!D25), "", 'H8 Sch 8 CCA Hist'!D25)</f>
        <v>Limited Period Patents, Franchises, Concessions or Licences</v>
      </c>
      <c r="D23" s="502" t="s">
        <v>305</v>
      </c>
      <c r="E23" s="503">
        <f>IF(ISBLANK('H8 Sch 8 CCA Hist'!E25),0, 'H8 Sch 8 CCA Hist'!G25)</f>
        <v>0</v>
      </c>
      <c r="F23" s="443"/>
      <c r="G23" s="443"/>
      <c r="H23" s="443"/>
      <c r="I23" s="443"/>
      <c r="J23" s="443"/>
      <c r="K23" s="443"/>
      <c r="L23" s="178">
        <f t="shared" si="5"/>
        <v>0</v>
      </c>
      <c r="M23" s="178">
        <f t="shared" si="0"/>
        <v>0</v>
      </c>
      <c r="N23" s="178">
        <f t="shared" si="1"/>
        <v>0</v>
      </c>
      <c r="O23" s="477">
        <v>0</v>
      </c>
      <c r="P23" s="178">
        <f t="shared" si="2"/>
        <v>0</v>
      </c>
      <c r="Q23" s="178">
        <f t="shared" si="3"/>
        <v>0</v>
      </c>
      <c r="R23" s="469" t="s">
        <v>413</v>
      </c>
      <c r="S23" s="504"/>
      <c r="T23" s="504"/>
      <c r="U23" s="443"/>
      <c r="V23" s="178"/>
      <c r="W23" s="178">
        <f t="shared" si="6"/>
        <v>0</v>
      </c>
      <c r="X23" s="291" t="s">
        <v>312</v>
      </c>
    </row>
    <row r="24" spans="2:24" ht="12.75" customHeight="1" x14ac:dyDescent="0.2">
      <c r="B24" s="461">
        <v>14.1</v>
      </c>
      <c r="C24" s="462" t="s">
        <v>414</v>
      </c>
      <c r="D24" s="502" t="s">
        <v>305</v>
      </c>
      <c r="E24" s="503">
        <f>IF(ISBLANK('H8 Sch 8 CCA Hist'!E26),0, 'H8 Sch 8 CCA Hist'!G26)</f>
        <v>0</v>
      </c>
      <c r="F24" s="464"/>
      <c r="G24" s="464"/>
      <c r="H24" s="443"/>
      <c r="I24" s="443"/>
      <c r="J24" s="443"/>
      <c r="K24" s="443"/>
      <c r="L24" s="178">
        <f t="shared" si="5"/>
        <v>0</v>
      </c>
      <c r="M24" s="178">
        <f t="shared" si="0"/>
        <v>0</v>
      </c>
      <c r="N24" s="178">
        <f t="shared" si="1"/>
        <v>0</v>
      </c>
      <c r="O24" s="477"/>
      <c r="P24" s="178">
        <f t="shared" si="2"/>
        <v>0</v>
      </c>
      <c r="Q24" s="178">
        <f t="shared" si="3"/>
        <v>0</v>
      </c>
      <c r="R24" s="465">
        <v>7.0000000000000007E-2</v>
      </c>
      <c r="S24" s="504"/>
      <c r="T24" s="504"/>
      <c r="U24" s="178">
        <f t="shared" ref="U24:U34" si="7">IF(OR(L24&lt;0,T24&gt;0),0,(L24+P24-Q24)*R24)</f>
        <v>0</v>
      </c>
      <c r="V24" s="178"/>
      <c r="W24" s="178">
        <f t="shared" si="6"/>
        <v>0</v>
      </c>
      <c r="X24" s="291" t="s">
        <v>312</v>
      </c>
    </row>
    <row r="25" spans="2:24" ht="12.75" customHeight="1" x14ac:dyDescent="0.2">
      <c r="B25" s="461">
        <v>14.1</v>
      </c>
      <c r="C25" s="462" t="s">
        <v>415</v>
      </c>
      <c r="D25" s="502" t="s">
        <v>305</v>
      </c>
      <c r="E25" s="503">
        <f>IF(ISBLANK('H8 Sch 8 CCA Hist'!E27),0, 'H8 Sch 8 CCA Hist'!G27)</f>
        <v>1624351.1500000004</v>
      </c>
      <c r="F25" s="443"/>
      <c r="G25" s="443"/>
      <c r="H25" s="537"/>
      <c r="I25" s="443"/>
      <c r="J25" s="443"/>
      <c r="K25" s="443"/>
      <c r="L25" s="178">
        <f t="shared" si="5"/>
        <v>1624351.1500000004</v>
      </c>
      <c r="M25" s="178">
        <f t="shared" si="0"/>
        <v>0</v>
      </c>
      <c r="N25" s="178">
        <f t="shared" si="1"/>
        <v>0</v>
      </c>
      <c r="O25" s="477">
        <v>0.5</v>
      </c>
      <c r="P25" s="178">
        <f t="shared" si="2"/>
        <v>0</v>
      </c>
      <c r="Q25" s="178">
        <f t="shared" si="3"/>
        <v>0</v>
      </c>
      <c r="R25" s="465">
        <v>0.05</v>
      </c>
      <c r="S25" s="504"/>
      <c r="T25" s="504"/>
      <c r="U25" s="178">
        <f t="shared" si="7"/>
        <v>81217.557500000024</v>
      </c>
      <c r="V25" s="178"/>
      <c r="W25" s="178">
        <f t="shared" si="6"/>
        <v>1543133.5925000003</v>
      </c>
      <c r="X25" s="291" t="s">
        <v>312</v>
      </c>
    </row>
    <row r="26" spans="2:24" ht="12.75" customHeight="1" x14ac:dyDescent="0.2">
      <c r="B26" s="459">
        <f>IF(ISBLANK('H8 Sch 8 CCA Hist'!C28), "", 'H8 Sch 8 CCA Hist'!C28)</f>
        <v>17</v>
      </c>
      <c r="C26" s="460" t="str">
        <f>IF(ISBLANK('H8 Sch 8 CCA Hist'!D28), "", 'H8 Sch 8 CCA Hist'!D28)</f>
        <v>Elec. Generation Equip. (Non-Bldng, acq'd post Feb 27/00); Roads, Lots, Storage</v>
      </c>
      <c r="D26" s="502" t="s">
        <v>305</v>
      </c>
      <c r="E26" s="503">
        <f>IF(ISBLANK('H8 Sch 8 CCA Hist'!E28),0, 'H8 Sch 8 CCA Hist'!G28)</f>
        <v>0</v>
      </c>
      <c r="F26" s="443"/>
      <c r="G26" s="443"/>
      <c r="H26" s="443"/>
      <c r="I26" s="443"/>
      <c r="J26" s="443"/>
      <c r="K26" s="443"/>
      <c r="L26" s="178">
        <f t="shared" si="5"/>
        <v>0</v>
      </c>
      <c r="M26" s="178">
        <f t="shared" si="0"/>
        <v>0</v>
      </c>
      <c r="N26" s="178">
        <f t="shared" si="1"/>
        <v>0</v>
      </c>
      <c r="O26" s="477">
        <v>0.5</v>
      </c>
      <c r="P26" s="178">
        <f t="shared" si="2"/>
        <v>0</v>
      </c>
      <c r="Q26" s="178">
        <f t="shared" si="3"/>
        <v>0</v>
      </c>
      <c r="R26" s="465">
        <v>0.08</v>
      </c>
      <c r="S26" s="504"/>
      <c r="T26" s="504"/>
      <c r="U26" s="178">
        <f t="shared" si="7"/>
        <v>0</v>
      </c>
      <c r="V26" s="178"/>
      <c r="W26" s="178">
        <f t="shared" si="6"/>
        <v>0</v>
      </c>
      <c r="X26" s="291" t="s">
        <v>312</v>
      </c>
    </row>
    <row r="27" spans="2:24" ht="12.75" customHeight="1" x14ac:dyDescent="0.2">
      <c r="B27" s="459">
        <f>IF(ISBLANK('H8 Sch 8 CCA Hist'!C29), "", 'H8 Sch 8 CCA Hist'!C29)</f>
        <v>42</v>
      </c>
      <c r="C27" s="460" t="str">
        <f>IF(ISBLANK('H8 Sch 8 CCA Hist'!D29), "", 'H8 Sch 8 CCA Hist'!D29)</f>
        <v>Fibre Optic Cable</v>
      </c>
      <c r="D27" s="502" t="s">
        <v>305</v>
      </c>
      <c r="E27" s="503">
        <f>IF(ISBLANK('H8 Sch 8 CCA Hist'!E29),0, 'H8 Sch 8 CCA Hist'!G29)</f>
        <v>0</v>
      </c>
      <c r="F27" s="443"/>
      <c r="G27" s="443"/>
      <c r="H27" s="443"/>
      <c r="I27" s="443"/>
      <c r="J27" s="443"/>
      <c r="K27" s="443"/>
      <c r="L27" s="178">
        <f t="shared" si="5"/>
        <v>0</v>
      </c>
      <c r="M27" s="178">
        <f t="shared" si="0"/>
        <v>0</v>
      </c>
      <c r="N27" s="178">
        <f t="shared" si="1"/>
        <v>0</v>
      </c>
      <c r="O27" s="477">
        <v>0.5</v>
      </c>
      <c r="P27" s="178">
        <f t="shared" si="2"/>
        <v>0</v>
      </c>
      <c r="Q27" s="178">
        <f t="shared" si="3"/>
        <v>0</v>
      </c>
      <c r="R27" s="465">
        <v>0.12</v>
      </c>
      <c r="S27" s="504"/>
      <c r="T27" s="504"/>
      <c r="U27" s="178">
        <f t="shared" si="7"/>
        <v>0</v>
      </c>
      <c r="V27" s="178"/>
      <c r="W27" s="178">
        <f t="shared" si="6"/>
        <v>0</v>
      </c>
      <c r="X27" s="291" t="s">
        <v>312</v>
      </c>
    </row>
    <row r="28" spans="2:24" ht="12.75" customHeight="1" x14ac:dyDescent="0.2">
      <c r="B28" s="459">
        <f>IF(ISBLANK('H8 Sch 8 CCA Hist'!C30), "", 'H8 Sch 8 CCA Hist'!C30)</f>
        <v>43.1</v>
      </c>
      <c r="C28" s="460" t="str">
        <f>IF(ISBLANK('H8 Sch 8 CCA Hist'!D30), "", 'H8 Sch 8 CCA Hist'!D30)</f>
        <v>Certain Clean Energy/Energy-Efficient Generation Equipment</v>
      </c>
      <c r="D28" s="502" t="s">
        <v>305</v>
      </c>
      <c r="E28" s="503">
        <f>IF(ISBLANK('H8 Sch 8 CCA Hist'!E30),0, 'H8 Sch 8 CCA Hist'!G30)</f>
        <v>0</v>
      </c>
      <c r="F28" s="443"/>
      <c r="G28" s="443"/>
      <c r="H28" s="443"/>
      <c r="I28" s="443"/>
      <c r="J28" s="443"/>
      <c r="K28" s="443"/>
      <c r="L28" s="178">
        <f t="shared" si="5"/>
        <v>0</v>
      </c>
      <c r="M28" s="178">
        <f t="shared" si="0"/>
        <v>0</v>
      </c>
      <c r="N28" s="178">
        <f t="shared" si="1"/>
        <v>0</v>
      </c>
      <c r="O28" s="477">
        <f>(2+(1/3))</f>
        <v>2.3333333333333335</v>
      </c>
      <c r="P28" s="178">
        <f t="shared" si="2"/>
        <v>0</v>
      </c>
      <c r="Q28" s="178">
        <f t="shared" si="3"/>
        <v>0</v>
      </c>
      <c r="R28" s="465">
        <v>0.3</v>
      </c>
      <c r="S28" s="504"/>
      <c r="T28" s="504"/>
      <c r="U28" s="178">
        <f t="shared" si="7"/>
        <v>0</v>
      </c>
      <c r="V28" s="178"/>
      <c r="W28" s="178">
        <f t="shared" si="6"/>
        <v>0</v>
      </c>
      <c r="X28" s="291" t="s">
        <v>312</v>
      </c>
    </row>
    <row r="29" spans="2:24" ht="12.75" customHeight="1" x14ac:dyDescent="0.2">
      <c r="B29" s="459">
        <f>IF(ISBLANK('H8 Sch 8 CCA Hist'!C31), "", 'H8 Sch 8 CCA Hist'!C31)</f>
        <v>43.2</v>
      </c>
      <c r="C29" s="460" t="str">
        <f>IF(ISBLANK('H8 Sch 8 CCA Hist'!D31), "", 'H8 Sch 8 CCA Hist'!D31)</f>
        <v>Certain Clean Energy/Energy-Efficient Generation Equipment</v>
      </c>
      <c r="D29" s="502" t="s">
        <v>305</v>
      </c>
      <c r="E29" s="503">
        <f>IF(ISBLANK('H8 Sch 8 CCA Hist'!E31),0, 'H8 Sch 8 CCA Hist'!G31)</f>
        <v>0</v>
      </c>
      <c r="F29" s="443"/>
      <c r="G29" s="443"/>
      <c r="H29" s="443"/>
      <c r="I29" s="443"/>
      <c r="J29" s="443"/>
      <c r="K29" s="443"/>
      <c r="L29" s="178">
        <f t="shared" si="5"/>
        <v>0</v>
      </c>
      <c r="M29" s="178">
        <f t="shared" si="0"/>
        <v>0</v>
      </c>
      <c r="N29" s="178">
        <f t="shared" si="1"/>
        <v>0</v>
      </c>
      <c r="O29" s="477">
        <v>1</v>
      </c>
      <c r="P29" s="178">
        <f t="shared" si="2"/>
        <v>0</v>
      </c>
      <c r="Q29" s="178">
        <f t="shared" si="3"/>
        <v>0</v>
      </c>
      <c r="R29" s="465">
        <v>0.5</v>
      </c>
      <c r="S29" s="504"/>
      <c r="T29" s="504"/>
      <c r="U29" s="178">
        <f t="shared" si="7"/>
        <v>0</v>
      </c>
      <c r="V29" s="178"/>
      <c r="W29" s="178">
        <f t="shared" si="6"/>
        <v>0</v>
      </c>
      <c r="X29" s="291" t="s">
        <v>312</v>
      </c>
    </row>
    <row r="30" spans="2:24" ht="12.75" customHeight="1" x14ac:dyDescent="0.2">
      <c r="B30" s="459">
        <f>IF(ISBLANK('H8 Sch 8 CCA Hist'!C32), "", 'H8 Sch 8 CCA Hist'!C32)</f>
        <v>45</v>
      </c>
      <c r="C30" s="460" t="str">
        <f>IF(ISBLANK('H8 Sch 8 CCA Hist'!D32), "", 'H8 Sch 8 CCA Hist'!D32)</f>
        <v>Computers &amp; System Software (acq'd post Mar 22/04 and pre Mar 19/07)</v>
      </c>
      <c r="D30" s="502" t="s">
        <v>305</v>
      </c>
      <c r="E30" s="503">
        <f>IF(ISBLANK('H8 Sch 8 CCA Hist'!E32),0, 'H8 Sch 8 CCA Hist'!G32)</f>
        <v>23.65</v>
      </c>
      <c r="F30" s="443"/>
      <c r="G30" s="443"/>
      <c r="H30" s="443"/>
      <c r="I30" s="443"/>
      <c r="J30" s="443"/>
      <c r="K30" s="443"/>
      <c r="L30" s="178">
        <f t="shared" si="5"/>
        <v>23.65</v>
      </c>
      <c r="M30" s="178">
        <f t="shared" si="0"/>
        <v>0</v>
      </c>
      <c r="N30" s="178">
        <f t="shared" si="1"/>
        <v>0</v>
      </c>
      <c r="O30" s="477"/>
      <c r="P30" s="178">
        <f t="shared" si="2"/>
        <v>0</v>
      </c>
      <c r="Q30" s="178">
        <f t="shared" si="3"/>
        <v>0</v>
      </c>
      <c r="R30" s="465">
        <v>0.45</v>
      </c>
      <c r="S30" s="504"/>
      <c r="T30" s="504"/>
      <c r="U30" s="178">
        <f t="shared" si="7"/>
        <v>10.6425</v>
      </c>
      <c r="V30" s="178"/>
      <c r="W30" s="178">
        <f t="shared" si="6"/>
        <v>13.007499999999999</v>
      </c>
      <c r="X30" s="291" t="s">
        <v>312</v>
      </c>
    </row>
    <row r="31" spans="2:24" ht="12.75" customHeight="1" x14ac:dyDescent="0.2">
      <c r="B31" s="459">
        <f>IF(ISBLANK('H8 Sch 8 CCA Hist'!C33), "", 'H8 Sch 8 CCA Hist'!C33)</f>
        <v>46</v>
      </c>
      <c r="C31" s="460" t="str">
        <f>IF(ISBLANK('H8 Sch 8 CCA Hist'!D33), "", 'H8 Sch 8 CCA Hist'!D33)</f>
        <v>Data Network Infrastructure Equipment (acq'd post Mar 22/04)</v>
      </c>
      <c r="D31" s="502" t="s">
        <v>305</v>
      </c>
      <c r="E31" s="503">
        <f>IF(ISBLANK('H8 Sch 8 CCA Hist'!E33),0, 'H8 Sch 8 CCA Hist'!G33)</f>
        <v>0</v>
      </c>
      <c r="F31" s="443"/>
      <c r="G31" s="443"/>
      <c r="H31" s="443"/>
      <c r="I31" s="443"/>
      <c r="J31" s="443"/>
      <c r="K31" s="443"/>
      <c r="L31" s="178">
        <f t="shared" si="5"/>
        <v>0</v>
      </c>
      <c r="M31" s="178">
        <f t="shared" si="0"/>
        <v>0</v>
      </c>
      <c r="N31" s="178">
        <f t="shared" si="1"/>
        <v>0</v>
      </c>
      <c r="O31" s="477">
        <v>0.5</v>
      </c>
      <c r="P31" s="178">
        <f t="shared" si="2"/>
        <v>0</v>
      </c>
      <c r="Q31" s="178">
        <f t="shared" si="3"/>
        <v>0</v>
      </c>
      <c r="R31" s="465">
        <v>0.3</v>
      </c>
      <c r="S31" s="504"/>
      <c r="T31" s="504"/>
      <c r="U31" s="178">
        <f t="shared" si="7"/>
        <v>0</v>
      </c>
      <c r="V31" s="178"/>
      <c r="W31" s="178">
        <f t="shared" si="6"/>
        <v>0</v>
      </c>
      <c r="X31" s="291" t="s">
        <v>312</v>
      </c>
    </row>
    <row r="32" spans="2:24" ht="12.75" customHeight="1" x14ac:dyDescent="0.2">
      <c r="B32" s="459">
        <f>IF(ISBLANK('H8 Sch 8 CCA Hist'!C34), "", 'H8 Sch 8 CCA Hist'!C34)</f>
        <v>47</v>
      </c>
      <c r="C32" s="460" t="str">
        <f>IF(ISBLANK('H8 Sch 8 CCA Hist'!D34), "", 'H8 Sch 8 CCA Hist'!D34)</f>
        <v>Distribution System (acq'd post Feb 22/05)</v>
      </c>
      <c r="D32" s="502" t="s">
        <v>305</v>
      </c>
      <c r="E32" s="503">
        <f>IF(ISBLANK('H8 Sch 8 CCA Hist'!E34),0, 'H8 Sch 8 CCA Hist'!G34)</f>
        <v>45949060.986400001</v>
      </c>
      <c r="F32" s="443">
        <v>9627343.4373749979</v>
      </c>
      <c r="G32" s="443">
        <v>9627343.4373749979</v>
      </c>
      <c r="H32" s="537"/>
      <c r="I32" s="443"/>
      <c r="J32" s="443"/>
      <c r="K32" s="443"/>
      <c r="L32" s="178">
        <f t="shared" si="5"/>
        <v>55576404.423775002</v>
      </c>
      <c r="M32" s="178">
        <f t="shared" si="0"/>
        <v>0</v>
      </c>
      <c r="N32" s="178">
        <f t="shared" si="1"/>
        <v>9627343.4373749979</v>
      </c>
      <c r="O32" s="477">
        <v>0.5</v>
      </c>
      <c r="P32" s="178">
        <f t="shared" si="2"/>
        <v>4813671.7186874989</v>
      </c>
      <c r="Q32" s="178">
        <f t="shared" si="3"/>
        <v>0</v>
      </c>
      <c r="R32" s="465">
        <v>0.08</v>
      </c>
      <c r="S32" s="504"/>
      <c r="T32" s="504"/>
      <c r="U32" s="178">
        <f t="shared" si="7"/>
        <v>4831206.0913970005</v>
      </c>
      <c r="V32" s="178"/>
      <c r="W32" s="178">
        <f t="shared" si="6"/>
        <v>50745198.332378</v>
      </c>
      <c r="X32" s="291" t="s">
        <v>312</v>
      </c>
    </row>
    <row r="33" spans="2:26" ht="12.75" customHeight="1" x14ac:dyDescent="0.2">
      <c r="B33" s="459">
        <f>IF(ISBLANK('H8 Sch 8 CCA Hist'!C35), "", 'H8 Sch 8 CCA Hist'!C35)</f>
        <v>50</v>
      </c>
      <c r="C33" s="460" t="str">
        <f>IF(ISBLANK('H8 Sch 8 CCA Hist'!D35), "", 'H8 Sch 8 CCA Hist'!D35)</f>
        <v>General Purpose Computer Hardware &amp; Software (acq'd post Mar 18/07)</v>
      </c>
      <c r="D33" s="502" t="s">
        <v>305</v>
      </c>
      <c r="E33" s="503">
        <f>IF(ISBLANK('H8 Sch 8 CCA Hist'!E35),0, 'H8 Sch 8 CCA Hist'!G35)</f>
        <v>40995.903000000006</v>
      </c>
      <c r="F33" s="443">
        <v>117500</v>
      </c>
      <c r="G33" s="443">
        <v>117500</v>
      </c>
      <c r="H33" s="443"/>
      <c r="I33" s="443"/>
      <c r="J33" s="443"/>
      <c r="K33" s="443"/>
      <c r="L33" s="178">
        <f t="shared" si="5"/>
        <v>158495.90299999999</v>
      </c>
      <c r="M33" s="178">
        <f t="shared" si="0"/>
        <v>0</v>
      </c>
      <c r="N33" s="178">
        <f t="shared" si="1"/>
        <v>117500</v>
      </c>
      <c r="O33" s="477">
        <v>0.5</v>
      </c>
      <c r="P33" s="178">
        <f t="shared" si="2"/>
        <v>58750</v>
      </c>
      <c r="Q33" s="178">
        <f t="shared" si="3"/>
        <v>0</v>
      </c>
      <c r="R33" s="465">
        <v>0.55000000000000004</v>
      </c>
      <c r="S33" s="504"/>
      <c r="T33" s="504"/>
      <c r="U33" s="178">
        <f t="shared" si="7"/>
        <v>119485.24665</v>
      </c>
      <c r="V33" s="178"/>
      <c r="W33" s="178">
        <f t="shared" si="6"/>
        <v>39010.65634999999</v>
      </c>
      <c r="X33" s="291" t="s">
        <v>312</v>
      </c>
    </row>
    <row r="34" spans="2:26" ht="12.75" customHeight="1" thickBot="1" x14ac:dyDescent="0.25">
      <c r="B34" s="459">
        <f>IF(ISBLANK('H8 Sch 8 CCA Hist'!C36), "", 'H8 Sch 8 CCA Hist'!C36)</f>
        <v>95</v>
      </c>
      <c r="C34" s="460" t="str">
        <f>IF(ISBLANK('H8 Sch 8 CCA Hist'!D36), "", 'H8 Sch 8 CCA Hist'!D36)</f>
        <v>CWIP</v>
      </c>
      <c r="D34" s="502" t="s">
        <v>305</v>
      </c>
      <c r="E34" s="503">
        <f>IF(ISBLANK('H8 Sch 8 CCA Hist'!E36),0, 'H8 Sch 8 CCA Hist'!G36)</f>
        <v>6679110.3999999994</v>
      </c>
      <c r="F34" s="443">
        <v>-1760185</v>
      </c>
      <c r="G34" s="443">
        <v>-1760185</v>
      </c>
      <c r="H34" s="537"/>
      <c r="I34" s="443"/>
      <c r="J34" s="443"/>
      <c r="K34" s="443"/>
      <c r="L34" s="178">
        <f t="shared" si="5"/>
        <v>4918925.3999999994</v>
      </c>
      <c r="M34" s="178">
        <f t="shared" si="0"/>
        <v>0</v>
      </c>
      <c r="N34" s="178">
        <f t="shared" si="1"/>
        <v>0</v>
      </c>
      <c r="O34" s="477">
        <v>0</v>
      </c>
      <c r="P34" s="178">
        <f t="shared" si="2"/>
        <v>0</v>
      </c>
      <c r="Q34" s="178">
        <f t="shared" si="3"/>
        <v>0</v>
      </c>
      <c r="R34" s="465">
        <v>0</v>
      </c>
      <c r="S34" s="504"/>
      <c r="T34" s="504"/>
      <c r="U34" s="178">
        <f t="shared" si="7"/>
        <v>0</v>
      </c>
      <c r="V34" s="178"/>
      <c r="W34" s="178">
        <f t="shared" si="6"/>
        <v>4918925.3999999994</v>
      </c>
      <c r="X34" s="291" t="s">
        <v>312</v>
      </c>
    </row>
    <row r="35" spans="2:26" ht="12.75" hidden="1" customHeight="1" x14ac:dyDescent="0.2">
      <c r="B35" s="461" t="str">
        <f>IF(ISBLANK('H8 Sch 8 CCA Hist'!C37), "", 'H8 Sch 8 CCA Hist'!C37)</f>
        <v/>
      </c>
      <c r="C35" s="462" t="str">
        <f>IF(ISBLANK('H8 Sch 8 CCA Hist'!D37), "", 'H8 Sch 8 CCA Hist'!D37)</f>
        <v/>
      </c>
      <c r="D35" s="502" t="s">
        <v>305</v>
      </c>
      <c r="E35" s="503">
        <f>IF(ISBLANK('H8 Sch 8 CCA Hist'!E37),0, 'H8 Sch 8 CCA Hist'!G37)</f>
        <v>0</v>
      </c>
      <c r="F35" s="443"/>
      <c r="G35" s="443"/>
      <c r="H35" s="443"/>
      <c r="I35" s="443"/>
      <c r="J35" s="443"/>
      <c r="K35" s="443"/>
      <c r="L35" s="178">
        <f t="shared" si="5"/>
        <v>0</v>
      </c>
      <c r="M35" s="178">
        <f t="shared" si="0"/>
        <v>0</v>
      </c>
      <c r="N35" s="178">
        <f t="shared" si="1"/>
        <v>0</v>
      </c>
      <c r="O35" s="477"/>
      <c r="P35" s="475">
        <f t="shared" si="2"/>
        <v>0</v>
      </c>
      <c r="Q35" s="178">
        <f t="shared" si="3"/>
        <v>0</v>
      </c>
      <c r="R35" s="466"/>
      <c r="S35" s="504"/>
      <c r="T35" s="504"/>
      <c r="U35" s="443"/>
      <c r="V35" s="178"/>
      <c r="W35" s="178">
        <f t="shared" si="6"/>
        <v>0</v>
      </c>
      <c r="X35" s="291" t="s">
        <v>312</v>
      </c>
    </row>
    <row r="36" spans="2:26" ht="12.75" hidden="1" customHeight="1" x14ac:dyDescent="0.2">
      <c r="B36" s="461" t="str">
        <f>IF(ISBLANK('H8 Sch 8 CCA Hist'!C38), "", 'H8 Sch 8 CCA Hist'!C38)</f>
        <v/>
      </c>
      <c r="C36" s="462" t="str">
        <f>IF(ISBLANK('H8 Sch 8 CCA Hist'!D38), "", 'H8 Sch 8 CCA Hist'!D38)</f>
        <v/>
      </c>
      <c r="D36" s="502" t="s">
        <v>305</v>
      </c>
      <c r="E36" s="503">
        <f>IF(ISBLANK('H8 Sch 8 CCA Hist'!E38),0, 'H8 Sch 8 CCA Hist'!G38)</f>
        <v>0</v>
      </c>
      <c r="F36" s="443"/>
      <c r="G36" s="443"/>
      <c r="H36" s="443"/>
      <c r="I36" s="443"/>
      <c r="J36" s="443"/>
      <c r="K36" s="443"/>
      <c r="L36" s="178">
        <f t="shared" si="5"/>
        <v>0</v>
      </c>
      <c r="M36" s="178">
        <f t="shared" si="0"/>
        <v>0</v>
      </c>
      <c r="N36" s="178">
        <f t="shared" si="1"/>
        <v>0</v>
      </c>
      <c r="O36" s="477"/>
      <c r="P36" s="475">
        <f t="shared" si="2"/>
        <v>0</v>
      </c>
      <c r="Q36" s="178">
        <f t="shared" si="3"/>
        <v>0</v>
      </c>
      <c r="R36" s="466"/>
      <c r="S36" s="504"/>
      <c r="T36" s="504"/>
      <c r="U36" s="443"/>
      <c r="V36" s="178"/>
      <c r="W36" s="178">
        <f t="shared" si="6"/>
        <v>0</v>
      </c>
      <c r="X36" s="291" t="s">
        <v>312</v>
      </c>
    </row>
    <row r="37" spans="2:26" ht="12.75" hidden="1" customHeight="1" x14ac:dyDescent="0.2">
      <c r="B37" s="461" t="str">
        <f>IF(ISBLANK('H8 Sch 8 CCA Hist'!C39), "", 'H8 Sch 8 CCA Hist'!C39)</f>
        <v/>
      </c>
      <c r="C37" s="462" t="str">
        <f>IF(ISBLANK('H8 Sch 8 CCA Hist'!D39), "", 'H8 Sch 8 CCA Hist'!D39)</f>
        <v/>
      </c>
      <c r="D37" s="502" t="s">
        <v>305</v>
      </c>
      <c r="E37" s="503">
        <f>IF(ISBLANK('H8 Sch 8 CCA Hist'!E39),0, 'H8 Sch 8 CCA Hist'!G39)</f>
        <v>0</v>
      </c>
      <c r="F37" s="443"/>
      <c r="G37" s="443"/>
      <c r="H37" s="443"/>
      <c r="I37" s="443"/>
      <c r="J37" s="443"/>
      <c r="K37" s="443"/>
      <c r="L37" s="178">
        <f t="shared" si="5"/>
        <v>0</v>
      </c>
      <c r="M37" s="178">
        <f t="shared" si="0"/>
        <v>0</v>
      </c>
      <c r="N37" s="178">
        <f t="shared" si="1"/>
        <v>0</v>
      </c>
      <c r="O37" s="477"/>
      <c r="P37" s="475">
        <f t="shared" si="2"/>
        <v>0</v>
      </c>
      <c r="Q37" s="178">
        <f t="shared" si="3"/>
        <v>0</v>
      </c>
      <c r="R37" s="466"/>
      <c r="S37" s="504"/>
      <c r="T37" s="504"/>
      <c r="U37" s="443"/>
      <c r="V37" s="178"/>
      <c r="W37" s="178">
        <f t="shared" si="6"/>
        <v>0</v>
      </c>
      <c r="X37" s="291" t="s">
        <v>312</v>
      </c>
    </row>
    <row r="38" spans="2:26" ht="12.75" hidden="1" customHeight="1" x14ac:dyDescent="0.2">
      <c r="B38" s="461" t="str">
        <f>IF(ISBLANK('H8 Sch 8 CCA Hist'!C40), "", 'H8 Sch 8 CCA Hist'!C40)</f>
        <v/>
      </c>
      <c r="C38" s="462" t="str">
        <f>IF(ISBLANK('H8 Sch 8 CCA Hist'!D40), "", 'H8 Sch 8 CCA Hist'!D40)</f>
        <v/>
      </c>
      <c r="D38" s="502" t="s">
        <v>305</v>
      </c>
      <c r="E38" s="503">
        <f>IF(ISBLANK('H8 Sch 8 CCA Hist'!E40),0, 'H8 Sch 8 CCA Hist'!G40)</f>
        <v>0</v>
      </c>
      <c r="F38" s="443"/>
      <c r="G38" s="443"/>
      <c r="H38" s="443"/>
      <c r="I38" s="443"/>
      <c r="J38" s="443"/>
      <c r="K38" s="443"/>
      <c r="L38" s="178">
        <f t="shared" si="5"/>
        <v>0</v>
      </c>
      <c r="M38" s="178">
        <f t="shared" si="0"/>
        <v>0</v>
      </c>
      <c r="N38" s="178">
        <f t="shared" si="1"/>
        <v>0</v>
      </c>
      <c r="O38" s="477"/>
      <c r="P38" s="475">
        <f t="shared" si="2"/>
        <v>0</v>
      </c>
      <c r="Q38" s="178">
        <f t="shared" si="3"/>
        <v>0</v>
      </c>
      <c r="R38" s="466"/>
      <c r="S38" s="504"/>
      <c r="T38" s="504"/>
      <c r="U38" s="443"/>
      <c r="V38" s="178"/>
      <c r="W38" s="178">
        <f t="shared" si="6"/>
        <v>0</v>
      </c>
      <c r="X38" s="291" t="s">
        <v>312</v>
      </c>
    </row>
    <row r="39" spans="2:26" ht="12.75" hidden="1" customHeight="1" x14ac:dyDescent="0.2">
      <c r="B39" s="461" t="str">
        <f>IF(ISBLANK('H8 Sch 8 CCA Hist'!C41), "", 'H8 Sch 8 CCA Hist'!C41)</f>
        <v/>
      </c>
      <c r="C39" s="462" t="str">
        <f>IF(ISBLANK('H8 Sch 8 CCA Hist'!D41), "", 'H8 Sch 8 CCA Hist'!D41)</f>
        <v/>
      </c>
      <c r="D39" s="502" t="s">
        <v>305</v>
      </c>
      <c r="E39" s="503">
        <f>IF(ISBLANK('H8 Sch 8 CCA Hist'!E41),0, 'H8 Sch 8 CCA Hist'!G41)</f>
        <v>0</v>
      </c>
      <c r="F39" s="443"/>
      <c r="G39" s="443"/>
      <c r="H39" s="443"/>
      <c r="I39" s="443"/>
      <c r="J39" s="443"/>
      <c r="K39" s="443"/>
      <c r="L39" s="178">
        <f t="shared" si="5"/>
        <v>0</v>
      </c>
      <c r="M39" s="178">
        <f t="shared" si="0"/>
        <v>0</v>
      </c>
      <c r="N39" s="178">
        <f t="shared" si="1"/>
        <v>0</v>
      </c>
      <c r="O39" s="477"/>
      <c r="P39" s="475">
        <f t="shared" si="2"/>
        <v>0</v>
      </c>
      <c r="Q39" s="178">
        <f t="shared" si="3"/>
        <v>0</v>
      </c>
      <c r="R39" s="466"/>
      <c r="S39" s="504"/>
      <c r="T39" s="504"/>
      <c r="U39" s="443"/>
      <c r="V39" s="178"/>
      <c r="W39" s="178">
        <f t="shared" si="6"/>
        <v>0</v>
      </c>
      <c r="X39" s="291" t="s">
        <v>312</v>
      </c>
    </row>
    <row r="40" spans="2:26" ht="12.75" hidden="1" customHeight="1" x14ac:dyDescent="0.2">
      <c r="B40" s="461" t="str">
        <f>IF(ISBLANK('H8 Sch 8 CCA Hist'!C42), "", 'H8 Sch 8 CCA Hist'!C42)</f>
        <v/>
      </c>
      <c r="C40" s="462" t="str">
        <f>IF(ISBLANK('H8 Sch 8 CCA Hist'!D42), "", 'H8 Sch 8 CCA Hist'!D42)</f>
        <v/>
      </c>
      <c r="D40" s="502" t="s">
        <v>305</v>
      </c>
      <c r="E40" s="503">
        <f>IF(ISBLANK('H8 Sch 8 CCA Hist'!E42),0, 'H8 Sch 8 CCA Hist'!G42)</f>
        <v>0</v>
      </c>
      <c r="F40" s="443"/>
      <c r="G40" s="443"/>
      <c r="H40" s="443"/>
      <c r="I40" s="443"/>
      <c r="J40" s="443"/>
      <c r="K40" s="443"/>
      <c r="L40" s="178">
        <f t="shared" si="5"/>
        <v>0</v>
      </c>
      <c r="M40" s="178">
        <f t="shared" si="0"/>
        <v>0</v>
      </c>
      <c r="N40" s="178">
        <f t="shared" si="1"/>
        <v>0</v>
      </c>
      <c r="O40" s="477"/>
      <c r="P40" s="475">
        <f t="shared" si="2"/>
        <v>0</v>
      </c>
      <c r="Q40" s="178">
        <f t="shared" si="3"/>
        <v>0</v>
      </c>
      <c r="R40" s="466"/>
      <c r="S40" s="504"/>
      <c r="T40" s="504"/>
      <c r="U40" s="443"/>
      <c r="V40" s="178"/>
      <c r="W40" s="178">
        <f t="shared" si="6"/>
        <v>0</v>
      </c>
      <c r="X40" s="291" t="s">
        <v>312</v>
      </c>
    </row>
    <row r="41" spans="2:26" ht="12.75" hidden="1" customHeight="1" x14ac:dyDescent="0.2">
      <c r="B41" s="461" t="str">
        <f>IF(ISBLANK('H8 Sch 8 CCA Hist'!C43), "", 'H8 Sch 8 CCA Hist'!C43)</f>
        <v/>
      </c>
      <c r="C41" s="462" t="str">
        <f>IF(ISBLANK('H8 Sch 8 CCA Hist'!D43), "", 'H8 Sch 8 CCA Hist'!D43)</f>
        <v/>
      </c>
      <c r="D41" s="502" t="s">
        <v>305</v>
      </c>
      <c r="E41" s="503">
        <f>IF(ISBLANK('H8 Sch 8 CCA Hist'!E43),0, 'H8 Sch 8 CCA Hist'!G43)</f>
        <v>0</v>
      </c>
      <c r="F41" s="443"/>
      <c r="G41" s="443"/>
      <c r="H41" s="443"/>
      <c r="I41" s="443"/>
      <c r="J41" s="443"/>
      <c r="K41" s="443"/>
      <c r="L41" s="178">
        <f t="shared" si="5"/>
        <v>0</v>
      </c>
      <c r="M41" s="178">
        <f t="shared" si="0"/>
        <v>0</v>
      </c>
      <c r="N41" s="178">
        <f t="shared" si="1"/>
        <v>0</v>
      </c>
      <c r="O41" s="477"/>
      <c r="P41" s="475">
        <f t="shared" si="2"/>
        <v>0</v>
      </c>
      <c r="Q41" s="178">
        <f t="shared" si="3"/>
        <v>0</v>
      </c>
      <c r="R41" s="466"/>
      <c r="S41" s="504"/>
      <c r="T41" s="504"/>
      <c r="U41" s="443"/>
      <c r="V41" s="178"/>
      <c r="W41" s="178">
        <f t="shared" si="6"/>
        <v>0</v>
      </c>
      <c r="X41" s="291" t="s">
        <v>312</v>
      </c>
    </row>
    <row r="42" spans="2:26" ht="12.75" hidden="1" customHeight="1" thickBot="1" x14ac:dyDescent="0.25">
      <c r="B42" s="461" t="str">
        <f>IF(ISBLANK('H8 Sch 8 CCA Hist'!C44), "", 'H8 Sch 8 CCA Hist'!C44)</f>
        <v/>
      </c>
      <c r="C42" s="462" t="str">
        <f>IF(ISBLANK('H8 Sch 8 CCA Hist'!D44), "", 'H8 Sch 8 CCA Hist'!D44)</f>
        <v/>
      </c>
      <c r="D42" s="502" t="s">
        <v>305</v>
      </c>
      <c r="E42" s="503">
        <f>IF(ISBLANK('H8 Sch 8 CCA Hist'!E44),0, 'H8 Sch 8 CCA Hist'!G44)</f>
        <v>0</v>
      </c>
      <c r="F42" s="443"/>
      <c r="G42" s="443"/>
      <c r="H42" s="443"/>
      <c r="I42" s="443"/>
      <c r="J42" s="443"/>
      <c r="K42" s="443"/>
      <c r="L42" s="178">
        <f>IFERROR(E42+F42+H42-K42,"")</f>
        <v>0</v>
      </c>
      <c r="M42" s="178">
        <f t="shared" si="0"/>
        <v>0</v>
      </c>
      <c r="N42" s="178">
        <f t="shared" si="1"/>
        <v>0</v>
      </c>
      <c r="O42" s="477"/>
      <c r="P42" s="475">
        <f t="shared" si="2"/>
        <v>0</v>
      </c>
      <c r="Q42" s="178">
        <f t="shared" si="3"/>
        <v>0</v>
      </c>
      <c r="R42" s="466"/>
      <c r="S42" s="504"/>
      <c r="T42" s="504"/>
      <c r="U42" s="443"/>
      <c r="V42" s="178"/>
      <c r="W42" s="178">
        <f t="shared" si="6"/>
        <v>0</v>
      </c>
      <c r="X42" s="291" t="s">
        <v>312</v>
      </c>
    </row>
    <row r="43" spans="2:26" ht="12.75" customHeight="1" thickBot="1" x14ac:dyDescent="0.25">
      <c r="B43" s="463"/>
      <c r="C43" s="32" t="s">
        <v>419</v>
      </c>
      <c r="D43" s="274"/>
      <c r="E43" s="259">
        <f>SUM(E10:E42)</f>
        <v>81742959.659399986</v>
      </c>
      <c r="F43" s="259">
        <f>SUM(F10:F42)</f>
        <v>10161570.437374998</v>
      </c>
      <c r="G43" s="259">
        <f t="shared" ref="G43:K43" si="8">SUM(G10:G42)</f>
        <v>10161570.437374998</v>
      </c>
      <c r="H43" s="259">
        <f t="shared" si="8"/>
        <v>0</v>
      </c>
      <c r="I43" s="259">
        <f t="shared" si="8"/>
        <v>0</v>
      </c>
      <c r="J43" s="259">
        <f t="shared" si="8"/>
        <v>0</v>
      </c>
      <c r="K43" s="259">
        <f t="shared" si="8"/>
        <v>0</v>
      </c>
      <c r="L43" s="259">
        <f t="shared" ref="L43" si="9">SUM(L10:L42)</f>
        <v>91904530.096774995</v>
      </c>
      <c r="M43" s="259">
        <f t="shared" ref="M43" si="10">SUM(M10:M42)</f>
        <v>0</v>
      </c>
      <c r="N43" s="259">
        <f t="shared" ref="N43:Q43" si="11">SUM(N10:N42)</f>
        <v>11921755.437374998</v>
      </c>
      <c r="O43" s="259"/>
      <c r="P43" s="259">
        <f t="shared" si="11"/>
        <v>5687347.7186874989</v>
      </c>
      <c r="Q43" s="259">
        <f t="shared" si="11"/>
        <v>0</v>
      </c>
      <c r="R43" s="260"/>
      <c r="S43" s="476">
        <f>SUM(S10:S42)</f>
        <v>0</v>
      </c>
      <c r="T43" s="476">
        <f>SUM(T10:T42)</f>
        <v>0</v>
      </c>
      <c r="U43" s="476">
        <f>SUM(U10:U42)</f>
        <v>7735862.7494470002</v>
      </c>
      <c r="V43" s="513" t="s">
        <v>308</v>
      </c>
      <c r="W43" s="261">
        <f>SUM(W10:W42)</f>
        <v>84168667.347328007</v>
      </c>
      <c r="X43" s="69"/>
      <c r="Z43" s="532"/>
    </row>
    <row r="44" spans="2:26" x14ac:dyDescent="0.2">
      <c r="B44" s="69"/>
      <c r="C44" s="69"/>
      <c r="D44" s="467"/>
      <c r="E44" s="535"/>
      <c r="F44" s="69"/>
      <c r="G44" s="69"/>
      <c r="H44" s="69"/>
      <c r="I44" s="69"/>
      <c r="J44" s="69"/>
      <c r="K44" s="69"/>
      <c r="L44" s="69"/>
      <c r="M44" s="69"/>
      <c r="N44" s="69"/>
      <c r="O44" s="69"/>
      <c r="P44" s="69"/>
      <c r="Q44" s="69"/>
      <c r="R44" s="69"/>
      <c r="S44" s="69"/>
      <c r="T44" s="69"/>
      <c r="U44" s="69"/>
      <c r="V44" s="69"/>
      <c r="W44" s="69"/>
      <c r="X44" s="69"/>
    </row>
    <row r="45" spans="2:26" ht="15" customHeight="1" x14ac:dyDescent="0.2">
      <c r="B45" s="623" t="s">
        <v>472</v>
      </c>
      <c r="C45" s="623"/>
      <c r="D45" s="623"/>
      <c r="E45" s="623"/>
      <c r="F45" s="623"/>
      <c r="G45" s="623"/>
      <c r="H45" s="623"/>
      <c r="I45" s="623"/>
      <c r="J45" s="623"/>
      <c r="K45" s="623"/>
      <c r="L45" s="623"/>
      <c r="M45" s="623"/>
      <c r="N45" s="623"/>
      <c r="O45" s="623"/>
      <c r="P45" s="623"/>
      <c r="Q45" s="623"/>
      <c r="R45" s="623"/>
      <c r="S45" s="623"/>
      <c r="T45" s="623"/>
      <c r="U45" s="623"/>
      <c r="V45" s="623"/>
      <c r="W45" s="623"/>
      <c r="X45" s="623"/>
    </row>
    <row r="46" spans="2:26" ht="15" customHeight="1" x14ac:dyDescent="0.2">
      <c r="B46" s="624" t="s">
        <v>438</v>
      </c>
      <c r="C46" s="624"/>
      <c r="D46" s="624"/>
      <c r="E46" s="624"/>
      <c r="F46" s="624"/>
      <c r="G46" s="624"/>
      <c r="H46" s="624"/>
      <c r="I46" s="624"/>
      <c r="J46" s="624"/>
      <c r="K46" s="624"/>
      <c r="L46" s="624"/>
      <c r="M46" s="624"/>
      <c r="N46" s="624"/>
      <c r="O46" s="624"/>
      <c r="P46" s="624"/>
      <c r="Q46" s="624"/>
      <c r="R46" s="624"/>
      <c r="S46" s="624"/>
      <c r="T46" s="624"/>
      <c r="U46" s="624"/>
      <c r="V46" s="624"/>
      <c r="W46" s="624"/>
      <c r="X46" s="624"/>
    </row>
    <row r="47" spans="2:26" ht="15" customHeight="1" x14ac:dyDescent="0.2">
      <c r="B47" s="478"/>
      <c r="C47" s="625"/>
      <c r="D47" s="625"/>
      <c r="E47" s="625"/>
      <c r="F47" s="625"/>
      <c r="G47" s="625"/>
      <c r="H47" s="625"/>
      <c r="I47" s="625"/>
      <c r="J47" s="625"/>
      <c r="K47" s="625"/>
      <c r="L47" s="625"/>
      <c r="M47" s="625"/>
      <c r="N47" s="625"/>
      <c r="O47" s="625"/>
      <c r="P47" s="625"/>
      <c r="Q47" s="625"/>
      <c r="R47" s="625"/>
      <c r="S47" s="625"/>
      <c r="T47" s="625"/>
      <c r="U47" s="625"/>
      <c r="V47" s="625"/>
      <c r="W47" s="625"/>
      <c r="X47" s="625"/>
    </row>
    <row r="48" spans="2:26" ht="31.5" customHeight="1" x14ac:dyDescent="0.2">
      <c r="B48" s="478"/>
      <c r="C48" s="621"/>
      <c r="D48" s="621"/>
      <c r="E48" s="621"/>
      <c r="F48" s="621"/>
      <c r="G48" s="621"/>
      <c r="H48" s="621"/>
      <c r="I48" s="621"/>
      <c r="J48" s="621"/>
      <c r="K48" s="621"/>
      <c r="L48" s="621"/>
      <c r="M48" s="621"/>
      <c r="N48" s="621"/>
      <c r="O48" s="621"/>
      <c r="P48" s="621"/>
      <c r="Q48" s="621"/>
      <c r="R48" s="621"/>
      <c r="S48" s="621"/>
      <c r="T48" s="621"/>
      <c r="U48" s="621"/>
      <c r="V48" s="621"/>
      <c r="W48" s="621"/>
      <c r="X48" s="621"/>
    </row>
    <row r="49" spans="2:24" ht="15" customHeight="1" x14ac:dyDescent="0.2">
      <c r="B49" s="478"/>
      <c r="C49" s="622"/>
      <c r="D49" s="622"/>
      <c r="E49" s="622"/>
      <c r="F49" s="622"/>
      <c r="G49" s="622"/>
      <c r="H49" s="622"/>
      <c r="I49" s="622"/>
      <c r="J49" s="622"/>
      <c r="K49" s="622"/>
      <c r="L49" s="622"/>
      <c r="M49" s="622"/>
      <c r="N49" s="622"/>
      <c r="O49" s="622"/>
      <c r="P49" s="622"/>
      <c r="Q49" s="622"/>
      <c r="R49" s="622"/>
      <c r="S49" s="622"/>
      <c r="T49" s="622"/>
      <c r="U49" s="622"/>
      <c r="V49" s="622"/>
      <c r="W49" s="622"/>
      <c r="X49" s="622"/>
    </row>
    <row r="50" spans="2:24" ht="15" customHeight="1" x14ac:dyDescent="0.2">
      <c r="B50" s="478"/>
      <c r="C50" s="479"/>
      <c r="D50" s="480"/>
      <c r="E50" s="479"/>
      <c r="F50" s="479"/>
      <c r="G50" s="479"/>
      <c r="H50" s="479"/>
      <c r="I50" s="479"/>
      <c r="J50" s="479"/>
      <c r="K50" s="479"/>
      <c r="L50" s="479"/>
      <c r="M50" s="479"/>
      <c r="N50" s="479"/>
      <c r="O50" s="479"/>
      <c r="P50" s="479"/>
      <c r="Q50" s="479"/>
      <c r="R50" s="479"/>
      <c r="S50" s="479"/>
      <c r="T50" s="479"/>
      <c r="U50" s="479"/>
      <c r="V50" s="479"/>
      <c r="W50" s="479"/>
      <c r="X50" s="479"/>
    </row>
    <row r="51" spans="2:24" ht="15" customHeight="1" x14ac:dyDescent="0.2">
      <c r="B51" s="478"/>
      <c r="C51" s="479"/>
      <c r="D51" s="480"/>
      <c r="E51" s="479"/>
      <c r="F51" s="479"/>
      <c r="G51" s="479"/>
      <c r="H51" s="479"/>
      <c r="I51" s="479"/>
      <c r="J51" s="479"/>
      <c r="K51" s="479"/>
      <c r="L51" s="479"/>
      <c r="M51" s="479"/>
      <c r="N51" s="479"/>
      <c r="O51" s="479"/>
      <c r="P51" s="479"/>
      <c r="Q51" s="479"/>
      <c r="R51" s="479"/>
      <c r="S51" s="479"/>
      <c r="T51" s="479"/>
      <c r="U51" s="479"/>
      <c r="V51" s="479"/>
      <c r="W51" s="479"/>
      <c r="X51" s="479"/>
    </row>
    <row r="52" spans="2:24" ht="15" customHeight="1" x14ac:dyDescent="0.2">
      <c r="B52" s="478"/>
      <c r="C52" s="479"/>
      <c r="D52" s="480"/>
      <c r="E52" s="479"/>
      <c r="F52" s="479"/>
      <c r="G52" s="479"/>
      <c r="H52" s="479"/>
      <c r="I52" s="479"/>
      <c r="J52" s="479"/>
      <c r="K52" s="479"/>
      <c r="L52" s="479"/>
      <c r="M52" s="479"/>
      <c r="N52" s="479"/>
      <c r="O52" s="479"/>
      <c r="P52" s="479"/>
      <c r="Q52" s="479"/>
      <c r="R52" s="479"/>
      <c r="S52" s="479"/>
      <c r="T52" s="479"/>
      <c r="U52" s="479"/>
      <c r="V52" s="479"/>
      <c r="W52" s="479"/>
      <c r="X52" s="479"/>
    </row>
    <row r="53" spans="2:24" ht="15" customHeight="1" x14ac:dyDescent="0.2">
      <c r="B53" s="478"/>
      <c r="C53" s="479"/>
      <c r="D53" s="480"/>
      <c r="E53" s="479"/>
      <c r="F53" s="479"/>
      <c r="G53" s="479"/>
      <c r="H53" s="479"/>
      <c r="I53" s="479"/>
      <c r="J53" s="479"/>
      <c r="K53" s="479"/>
      <c r="L53" s="479"/>
      <c r="M53" s="479"/>
      <c r="N53" s="479"/>
      <c r="O53" s="479"/>
      <c r="P53" s="479"/>
      <c r="Q53" s="479"/>
      <c r="R53" s="479"/>
      <c r="S53" s="479"/>
      <c r="T53" s="479"/>
      <c r="U53" s="479"/>
      <c r="V53" s="479"/>
      <c r="W53" s="479"/>
      <c r="X53" s="479"/>
    </row>
    <row r="54" spans="2:24" ht="15" customHeight="1" x14ac:dyDescent="0.2">
      <c r="B54" s="478"/>
      <c r="C54" s="479"/>
      <c r="D54" s="480"/>
      <c r="E54" s="479"/>
      <c r="F54" s="479"/>
      <c r="G54" s="479"/>
      <c r="H54" s="479"/>
      <c r="I54" s="479"/>
      <c r="J54" s="479"/>
      <c r="K54" s="479"/>
      <c r="L54" s="479"/>
      <c r="M54" s="479"/>
      <c r="N54" s="479"/>
      <c r="O54" s="479"/>
      <c r="P54" s="479"/>
      <c r="Q54" s="479"/>
      <c r="R54" s="479"/>
      <c r="S54" s="479"/>
      <c r="T54" s="479"/>
      <c r="U54" s="479"/>
      <c r="V54" s="479"/>
      <c r="W54" s="479"/>
      <c r="X54" s="479"/>
    </row>
    <row r="55" spans="2:24" ht="15" customHeight="1" x14ac:dyDescent="0.2">
      <c r="B55" s="478"/>
      <c r="C55" s="479"/>
      <c r="D55" s="480"/>
      <c r="E55" s="479"/>
      <c r="F55" s="479"/>
      <c r="G55" s="479"/>
      <c r="H55" s="479"/>
      <c r="I55" s="479"/>
      <c r="J55" s="479"/>
      <c r="K55" s="479"/>
      <c r="L55" s="479"/>
      <c r="M55" s="479"/>
      <c r="N55" s="479"/>
      <c r="O55" s="479"/>
      <c r="P55" s="479"/>
      <c r="Q55" s="479"/>
      <c r="R55" s="479"/>
      <c r="S55" s="479"/>
      <c r="T55" s="479"/>
      <c r="U55" s="479"/>
      <c r="V55" s="479"/>
      <c r="W55" s="479"/>
      <c r="X55" s="479"/>
    </row>
    <row r="56" spans="2:24" ht="15" customHeight="1" x14ac:dyDescent="0.2"/>
    <row r="57" spans="2:24" ht="15" customHeight="1" x14ac:dyDescent="0.2"/>
    <row r="58" spans="2:24" ht="15" customHeight="1" x14ac:dyDescent="0.2"/>
    <row r="59" spans="2:24" ht="15" customHeight="1" x14ac:dyDescent="0.2"/>
    <row r="60" spans="2:24" ht="15" customHeight="1" x14ac:dyDescent="0.2"/>
    <row r="61" spans="2:24" ht="15" customHeight="1" x14ac:dyDescent="0.2"/>
    <row r="62" spans="2:24" ht="15" customHeight="1" x14ac:dyDescent="0.2"/>
    <row r="63" spans="2:24" ht="15" customHeight="1" x14ac:dyDescent="0.2"/>
    <row r="64" spans="2:24" ht="15" customHeight="1" x14ac:dyDescent="0.2"/>
    <row r="65" ht="15" customHeight="1" x14ac:dyDescent="0.2"/>
    <row r="66" ht="15" customHeight="1" x14ac:dyDescent="0.2"/>
  </sheetData>
  <mergeCells count="9">
    <mergeCell ref="C48:X48"/>
    <mergeCell ref="C49:X49"/>
    <mergeCell ref="B45:X45"/>
    <mergeCell ref="B46:X46"/>
    <mergeCell ref="B1:E1"/>
    <mergeCell ref="B2:Q2"/>
    <mergeCell ref="B3:Q3"/>
    <mergeCell ref="B4:Q4"/>
    <mergeCell ref="C47:X47"/>
  </mergeCells>
  <phoneticPr fontId="3" type="noConversion"/>
  <conditionalFormatting sqref="F11:G11 R24:R25 F25:G29 R34:R42 T35:T42 F15:G23 F31:G42">
    <cfRule type="expression" dxfId="55" priority="24" stopIfTrue="1">
      <formula>ISBLANK(F11)</formula>
    </cfRule>
  </conditionalFormatting>
  <conditionalFormatting sqref="B24:B25 B10:E10 B15:C18 B23:C23 C19:C22 B11:C12 E11:E42 B26:C42">
    <cfRule type="expression" dxfId="54" priority="25" stopIfTrue="1">
      <formula>LEN(B10)&gt;0</formula>
    </cfRule>
  </conditionalFormatting>
  <conditionalFormatting sqref="C24:C25">
    <cfRule type="expression" dxfId="53" priority="23" stopIfTrue="1">
      <formula>LEN(C24)&gt;0</formula>
    </cfRule>
  </conditionalFormatting>
  <conditionalFormatting sqref="F24:G24">
    <cfRule type="expression" dxfId="52" priority="22" stopIfTrue="1">
      <formula>LEN(F24)&gt;0</formula>
    </cfRule>
  </conditionalFormatting>
  <conditionalFormatting sqref="B13:C13">
    <cfRule type="expression" dxfId="51" priority="21" stopIfTrue="1">
      <formula>LEN(B13)&gt;0</formula>
    </cfRule>
  </conditionalFormatting>
  <conditionalFormatting sqref="F13:G13">
    <cfRule type="expression" dxfId="50" priority="19" stopIfTrue="1">
      <formula>LEN(F13)&gt;0</formula>
    </cfRule>
  </conditionalFormatting>
  <conditionalFormatting sqref="F14:G14">
    <cfRule type="expression" dxfId="49" priority="17" stopIfTrue="1">
      <formula>ISBLANK(F14)</formula>
    </cfRule>
  </conditionalFormatting>
  <conditionalFormatting sqref="B14:C14">
    <cfRule type="expression" dxfId="48" priority="18" stopIfTrue="1">
      <formula>LEN(B14)&gt;0</formula>
    </cfRule>
  </conditionalFormatting>
  <conditionalFormatting sqref="F12:G12">
    <cfRule type="expression" dxfId="47" priority="14" stopIfTrue="1">
      <formula>LEN(F12)&gt;0</formula>
    </cfRule>
  </conditionalFormatting>
  <conditionalFormatting sqref="O35:P42 H10:K42">
    <cfRule type="expression" dxfId="46" priority="12" stopIfTrue="1">
      <formula>ISBLANK(H10)</formula>
    </cfRule>
  </conditionalFormatting>
  <conditionalFormatting sqref="D11:D42">
    <cfRule type="expression" dxfId="45" priority="8" stopIfTrue="1">
      <formula>LEN(D11)&gt;0</formula>
    </cfRule>
  </conditionalFormatting>
  <conditionalFormatting sqref="F10">
    <cfRule type="expression" dxfId="44" priority="6" stopIfTrue="1">
      <formula>ISBLANK(F10)</formula>
    </cfRule>
  </conditionalFormatting>
  <conditionalFormatting sqref="S35:S42">
    <cfRule type="expression" dxfId="43" priority="4" stopIfTrue="1">
      <formula>ISBLANK(S35)</formula>
    </cfRule>
  </conditionalFormatting>
  <conditionalFormatting sqref="G10">
    <cfRule type="expression" dxfId="42" priority="3" stopIfTrue="1">
      <formula>ISBLANK(G10)</formula>
    </cfRule>
  </conditionalFormatting>
  <conditionalFormatting sqref="G30">
    <cfRule type="expression" dxfId="41" priority="2" stopIfTrue="1">
      <formula>ISBLANK(G30)</formula>
    </cfRule>
  </conditionalFormatting>
  <conditionalFormatting sqref="F30">
    <cfRule type="expression" dxfId="40" priority="1" stopIfTrue="1">
      <formula>ISBLANK(F30)</formula>
    </cfRule>
  </conditionalFormatting>
  <hyperlinks>
    <hyperlink ref="D10" r:id="rId1" location="'H8 Sch 8 CCA Hist'!A1" xr:uid="{00000000-0004-0000-0E00-000000000000}"/>
    <hyperlink ref="X10" r:id="rId2" location="'T8 Sch 8 CCA Test'!A1" xr:uid="{00000000-0004-0000-0E00-000001000000}"/>
    <hyperlink ref="V43" r:id="rId3" location="'B1 Sch 1 Taxable Income Bridge'!A1" xr:uid="{00000000-0004-0000-0E00-000002000000}"/>
    <hyperlink ref="B46" r:id="rId4" xr:uid="{00000000-0004-0000-0E00-000003000000}"/>
    <hyperlink ref="D11:D42" r:id="rId5" location="'H8 Sch 8 CCA Hist'!A1" display="H8" xr:uid="{00000000-0004-0000-0E00-000004000000}"/>
    <hyperlink ref="X11:X42" r:id="rId6" location="'T8 Sch 8 CCA Test'!A1" display="T8" xr:uid="{00000000-0004-0000-0E00-000005000000}"/>
  </hyperlinks>
  <pageMargins left="0.35433070866141736" right="0.35433070866141736" top="0.39370078740157483" bottom="0.39370078740157483" header="0.51181102362204722" footer="0.51181102362204722"/>
  <pageSetup paperSize="5" scale="46" fitToHeight="0" orientation="landscape" r:id="rId7"/>
  <headerFooter alignWithMargins="0"/>
  <ignoredErrors>
    <ignoredError sqref="B35:C42 P35 P36:P42" unlockedFormula="1"/>
    <ignoredError sqref="W43" evalError="1"/>
  </ignoredErrors>
  <drawing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N40"/>
  <sheetViews>
    <sheetView tabSelected="1" view="pageBreakPreview" zoomScale="60" zoomScaleNormal="100" workbookViewId="0">
      <selection activeCell="J5" sqref="J5"/>
    </sheetView>
  </sheetViews>
  <sheetFormatPr defaultColWidth="9.140625" defaultRowHeight="12.75" x14ac:dyDescent="0.2"/>
  <cols>
    <col min="1" max="1" width="3.85546875" style="9" customWidth="1"/>
    <col min="2" max="2" width="3.5703125" style="9" customWidth="1"/>
    <col min="3" max="3" width="56.42578125" style="9" customWidth="1"/>
    <col min="4" max="4" width="13.57031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09"/>
      <c r="C1" s="417"/>
      <c r="D1" s="417"/>
    </row>
    <row r="2" spans="1:14" ht="18" x14ac:dyDescent="0.25">
      <c r="C2" s="584"/>
      <c r="D2" s="584"/>
      <c r="E2" s="584"/>
      <c r="F2" s="584"/>
      <c r="G2" s="584"/>
      <c r="H2" s="584"/>
      <c r="I2" s="584"/>
      <c r="J2" s="584"/>
      <c r="K2" s="584"/>
      <c r="L2" s="418"/>
    </row>
    <row r="3" spans="1:14" ht="18" x14ac:dyDescent="0.25">
      <c r="C3" s="584"/>
      <c r="D3" s="584"/>
      <c r="E3" s="584"/>
      <c r="F3" s="584"/>
      <c r="G3" s="584"/>
      <c r="H3" s="584"/>
      <c r="I3" s="584"/>
      <c r="J3" s="584"/>
      <c r="K3" s="584"/>
      <c r="L3" s="418"/>
    </row>
    <row r="4" spans="1:14" ht="18" x14ac:dyDescent="0.25">
      <c r="C4" s="584"/>
      <c r="D4" s="584"/>
      <c r="E4" s="584"/>
      <c r="F4" s="584"/>
      <c r="G4" s="584"/>
      <c r="H4" s="584"/>
      <c r="I4" s="584"/>
      <c r="J4" s="584"/>
      <c r="K4" s="584"/>
      <c r="L4" s="418"/>
    </row>
    <row r="5" spans="1:14" ht="40.5" customHeight="1" x14ac:dyDescent="0.2"/>
    <row r="6" spans="1:14" ht="40.5" customHeight="1" x14ac:dyDescent="0.2"/>
    <row r="7" spans="1:14" ht="40.5" customHeight="1" x14ac:dyDescent="0.2">
      <c r="C7" s="262" t="s">
        <v>265</v>
      </c>
      <c r="D7" s="262"/>
    </row>
    <row r="8" spans="1:14" ht="18" x14ac:dyDescent="0.2">
      <c r="C8" s="262"/>
      <c r="D8" s="262"/>
    </row>
    <row r="9" spans="1:14" ht="18.75" thickBot="1" x14ac:dyDescent="0.25">
      <c r="C9" s="263" t="s">
        <v>261</v>
      </c>
      <c r="D9" s="263"/>
      <c r="F9" s="39"/>
      <c r="G9" s="39"/>
      <c r="H9" s="39"/>
      <c r="I9" s="39"/>
      <c r="J9" s="39"/>
      <c r="K9" s="40"/>
      <c r="L9" s="40"/>
      <c r="M9" s="40"/>
      <c r="N9" s="40"/>
    </row>
    <row r="10" spans="1:14" ht="13.5" thickBot="1" x14ac:dyDescent="0.25">
      <c r="C10" s="41"/>
      <c r="D10" s="41"/>
      <c r="E10" s="39"/>
      <c r="F10" s="39"/>
      <c r="G10" s="39"/>
      <c r="H10" s="39"/>
      <c r="I10" s="626" t="s">
        <v>167</v>
      </c>
      <c r="J10" s="627"/>
      <c r="K10" s="40"/>
      <c r="L10" s="40"/>
      <c r="M10" s="40"/>
      <c r="N10" s="40"/>
    </row>
    <row r="11" spans="1:14" ht="27.75" thickBot="1" x14ac:dyDescent="0.25">
      <c r="C11" s="42" t="s">
        <v>79</v>
      </c>
      <c r="D11" s="292" t="s">
        <v>306</v>
      </c>
      <c r="E11" s="43" t="s">
        <v>285</v>
      </c>
      <c r="F11" s="44" t="s">
        <v>165</v>
      </c>
      <c r="G11" s="45" t="s">
        <v>166</v>
      </c>
      <c r="H11" s="310"/>
      <c r="I11" s="43" t="s">
        <v>77</v>
      </c>
      <c r="J11" s="43" t="s">
        <v>81</v>
      </c>
      <c r="K11" s="45" t="s">
        <v>168</v>
      </c>
      <c r="L11" s="308"/>
      <c r="M11" s="42" t="s">
        <v>82</v>
      </c>
      <c r="N11" s="45" t="s">
        <v>83</v>
      </c>
    </row>
    <row r="12" spans="1:14" x14ac:dyDescent="0.2">
      <c r="C12" s="152"/>
      <c r="D12" s="293"/>
      <c r="E12" s="153"/>
      <c r="F12" s="46"/>
      <c r="G12" s="46"/>
      <c r="H12" s="46"/>
      <c r="I12" s="46"/>
      <c r="J12" s="47"/>
      <c r="K12" s="153"/>
      <c r="L12" s="153"/>
      <c r="M12" s="153"/>
      <c r="N12" s="154"/>
    </row>
    <row r="13" spans="1:14" x14ac:dyDescent="0.2">
      <c r="C13" s="116" t="s">
        <v>462</v>
      </c>
      <c r="D13" s="297" t="s">
        <v>307</v>
      </c>
      <c r="E13" s="48">
        <f>'H13 Sch 13 Reserves Hist'!F15</f>
        <v>0</v>
      </c>
      <c r="F13" s="264"/>
      <c r="G13" s="49">
        <f>SUM(E13:F13)</f>
        <v>0</v>
      </c>
      <c r="H13" s="49"/>
      <c r="I13" s="264"/>
      <c r="J13" s="265"/>
      <c r="K13" s="48">
        <f>G13+I13-J13</f>
        <v>0</v>
      </c>
      <c r="L13" s="309" t="s">
        <v>317</v>
      </c>
      <c r="M13" s="48">
        <f>+K13-G13</f>
        <v>0</v>
      </c>
      <c r="N13" s="267"/>
    </row>
    <row r="14" spans="1:14" x14ac:dyDescent="0.2">
      <c r="C14" s="607" t="s">
        <v>451</v>
      </c>
      <c r="D14" s="608"/>
      <c r="E14" s="608"/>
      <c r="F14" s="608"/>
      <c r="G14" s="608"/>
      <c r="H14" s="608"/>
      <c r="I14" s="608"/>
      <c r="J14" s="608"/>
      <c r="K14" s="608"/>
      <c r="L14" s="608"/>
      <c r="M14" s="608"/>
      <c r="N14" s="609"/>
    </row>
    <row r="15" spans="1:14" x14ac:dyDescent="0.2">
      <c r="C15" s="118" t="s">
        <v>86</v>
      </c>
      <c r="D15" s="297" t="s">
        <v>307</v>
      </c>
      <c r="E15" s="48">
        <f>'H13 Sch 13 Reserves Hist'!F17</f>
        <v>0</v>
      </c>
      <c r="F15" s="249"/>
      <c r="G15" s="50">
        <f t="shared" ref="G15:G19" si="0">SUM(E15:F15)</f>
        <v>0</v>
      </c>
      <c r="H15" s="50"/>
      <c r="I15" s="249"/>
      <c r="J15" s="266"/>
      <c r="K15" s="48">
        <f t="shared" ref="K15:K19" si="1">G15+I15-J15</f>
        <v>0</v>
      </c>
      <c r="L15" s="309" t="s">
        <v>317</v>
      </c>
      <c r="M15" s="48">
        <f t="shared" ref="M15:M19" si="2">+K15-G15</f>
        <v>0</v>
      </c>
      <c r="N15" s="267"/>
    </row>
    <row r="16" spans="1:14" x14ac:dyDescent="0.2">
      <c r="C16" s="116" t="s">
        <v>87</v>
      </c>
      <c r="D16" s="297" t="s">
        <v>307</v>
      </c>
      <c r="E16" s="48">
        <f>'H13 Sch 13 Reserves Hist'!F18</f>
        <v>0</v>
      </c>
      <c r="F16" s="264"/>
      <c r="G16" s="49">
        <f t="shared" si="0"/>
        <v>0</v>
      </c>
      <c r="H16" s="49"/>
      <c r="I16" s="264"/>
      <c r="J16" s="265"/>
      <c r="K16" s="48">
        <f t="shared" si="1"/>
        <v>0</v>
      </c>
      <c r="L16" s="309" t="s">
        <v>317</v>
      </c>
      <c r="M16" s="48">
        <f t="shared" si="2"/>
        <v>0</v>
      </c>
      <c r="N16" s="267"/>
    </row>
    <row r="17" spans="3:14" x14ac:dyDescent="0.2">
      <c r="C17" s="116" t="s">
        <v>88</v>
      </c>
      <c r="D17" s="297" t="s">
        <v>307</v>
      </c>
      <c r="E17" s="48">
        <f>'H13 Sch 13 Reserves Hist'!F19</f>
        <v>0</v>
      </c>
      <c r="F17" s="264"/>
      <c r="G17" s="49">
        <f t="shared" si="0"/>
        <v>0</v>
      </c>
      <c r="H17" s="49"/>
      <c r="I17" s="264"/>
      <c r="J17" s="265"/>
      <c r="K17" s="48">
        <f t="shared" si="1"/>
        <v>0</v>
      </c>
      <c r="L17" s="309" t="s">
        <v>317</v>
      </c>
      <c r="M17" s="48">
        <f t="shared" si="2"/>
        <v>0</v>
      </c>
      <c r="N17" s="267"/>
    </row>
    <row r="18" spans="3:14" x14ac:dyDescent="0.2">
      <c r="C18" s="116" t="s">
        <v>460</v>
      </c>
      <c r="D18" s="297" t="s">
        <v>307</v>
      </c>
      <c r="E18" s="48">
        <f>'H13 Sch 13 Reserves Hist'!F20</f>
        <v>0</v>
      </c>
      <c r="F18" s="264"/>
      <c r="G18" s="49">
        <f t="shared" si="0"/>
        <v>0</v>
      </c>
      <c r="H18" s="49"/>
      <c r="I18" s="264"/>
      <c r="J18" s="265"/>
      <c r="K18" s="48">
        <f t="shared" si="1"/>
        <v>0</v>
      </c>
      <c r="L18" s="309" t="s">
        <v>317</v>
      </c>
      <c r="M18" s="48">
        <f t="shared" si="2"/>
        <v>0</v>
      </c>
      <c r="N18" s="267"/>
    </row>
    <row r="19" spans="3:14" ht="13.5" thickBot="1" x14ac:dyDescent="0.25">
      <c r="C19" s="116" t="s">
        <v>90</v>
      </c>
      <c r="D19" s="297" t="s">
        <v>307</v>
      </c>
      <c r="E19" s="48">
        <f>'H13 Sch 13 Reserves Hist'!F21</f>
        <v>0</v>
      </c>
      <c r="F19" s="264"/>
      <c r="G19" s="49">
        <f t="shared" si="0"/>
        <v>0</v>
      </c>
      <c r="H19" s="49"/>
      <c r="I19" s="264"/>
      <c r="J19" s="265"/>
      <c r="K19" s="48">
        <f t="shared" si="1"/>
        <v>0</v>
      </c>
      <c r="L19" s="309" t="s">
        <v>317</v>
      </c>
      <c r="M19" s="48">
        <f t="shared" si="2"/>
        <v>0</v>
      </c>
      <c r="N19" s="267"/>
    </row>
    <row r="20" spans="3:14" ht="19.5" thickBot="1" x14ac:dyDescent="0.25">
      <c r="C20" s="53" t="s">
        <v>3</v>
      </c>
      <c r="D20" s="295"/>
      <c r="E20" s="54">
        <f>SUM(E15:E19)</f>
        <v>0</v>
      </c>
      <c r="F20" s="54">
        <f>SUM(F15:F19)</f>
        <v>0</v>
      </c>
      <c r="G20" s="54">
        <f>SUM(G15:G19)</f>
        <v>0</v>
      </c>
      <c r="H20" s="311" t="s">
        <v>308</v>
      </c>
      <c r="I20" s="54">
        <f>SUM(I15:I19)</f>
        <v>0</v>
      </c>
      <c r="J20" s="54">
        <f>SUM(J15:J19)</f>
        <v>0</v>
      </c>
      <c r="K20" s="54">
        <f>SUM(K15:K19)</f>
        <v>0</v>
      </c>
      <c r="L20" s="311" t="s">
        <v>308</v>
      </c>
      <c r="M20" s="54">
        <f>SUM(M15:M19)</f>
        <v>0</v>
      </c>
      <c r="N20" s="55">
        <f>SUM(N15:N19)</f>
        <v>0</v>
      </c>
    </row>
    <row r="21" spans="3:14" x14ac:dyDescent="0.2">
      <c r="C21" s="119"/>
      <c r="D21" s="296"/>
      <c r="E21" s="56">
        <v>0</v>
      </c>
      <c r="F21" s="57"/>
      <c r="G21" s="57"/>
      <c r="H21" s="57"/>
      <c r="I21" s="57"/>
      <c r="J21" s="58"/>
      <c r="K21" s="59"/>
      <c r="L21" s="59"/>
      <c r="M21" s="59"/>
      <c r="N21" s="156"/>
    </row>
    <row r="22" spans="3:14" x14ac:dyDescent="0.2">
      <c r="C22" s="607" t="s">
        <v>463</v>
      </c>
      <c r="D22" s="608"/>
      <c r="E22" s="608"/>
      <c r="F22" s="608"/>
      <c r="G22" s="608"/>
      <c r="H22" s="608"/>
      <c r="I22" s="608"/>
      <c r="J22" s="608"/>
      <c r="K22" s="608"/>
      <c r="L22" s="608"/>
      <c r="M22" s="608"/>
      <c r="N22" s="609"/>
    </row>
    <row r="23" spans="3:14" x14ac:dyDescent="0.2">
      <c r="C23" s="116" t="s">
        <v>92</v>
      </c>
      <c r="D23" s="297" t="s">
        <v>307</v>
      </c>
      <c r="E23" s="48">
        <f>'H13 Sch 13 Reserves Hist'!F25</f>
        <v>0</v>
      </c>
      <c r="F23" s="264"/>
      <c r="G23" s="49">
        <f t="shared" ref="G23:G38" si="3">SUM(E23:F23)</f>
        <v>0</v>
      </c>
      <c r="H23" s="49"/>
      <c r="I23" s="264"/>
      <c r="J23" s="265"/>
      <c r="K23" s="48">
        <f t="shared" ref="K23:K38" si="4">G23+I23-J23</f>
        <v>0</v>
      </c>
      <c r="L23" s="309" t="s">
        <v>317</v>
      </c>
      <c r="M23" s="48">
        <f t="shared" ref="M23:M38" si="5">+K23-G23</f>
        <v>0</v>
      </c>
      <c r="N23" s="267"/>
    </row>
    <row r="24" spans="3:14" x14ac:dyDescent="0.2">
      <c r="C24" s="116" t="s">
        <v>450</v>
      </c>
      <c r="D24" s="297" t="s">
        <v>307</v>
      </c>
      <c r="E24" s="48">
        <f>'H13 Sch 13 Reserves Hist'!F26</f>
        <v>0</v>
      </c>
      <c r="F24" s="264"/>
      <c r="G24" s="49">
        <f t="shared" si="3"/>
        <v>0</v>
      </c>
      <c r="H24" s="49"/>
      <c r="I24" s="264"/>
      <c r="J24" s="265"/>
      <c r="K24" s="48">
        <f t="shared" si="4"/>
        <v>0</v>
      </c>
      <c r="L24" s="309" t="s">
        <v>317</v>
      </c>
      <c r="M24" s="48">
        <f t="shared" si="5"/>
        <v>0</v>
      </c>
      <c r="N24" s="267"/>
    </row>
    <row r="25" spans="3:14" x14ac:dyDescent="0.2">
      <c r="C25" s="116" t="s">
        <v>94</v>
      </c>
      <c r="D25" s="297" t="s">
        <v>307</v>
      </c>
      <c r="E25" s="48">
        <f>'H13 Sch 13 Reserves Hist'!F27</f>
        <v>0</v>
      </c>
      <c r="F25" s="264"/>
      <c r="G25" s="49">
        <f t="shared" si="3"/>
        <v>0</v>
      </c>
      <c r="H25" s="49"/>
      <c r="I25" s="264"/>
      <c r="J25" s="265"/>
      <c r="K25" s="48">
        <f t="shared" si="4"/>
        <v>0</v>
      </c>
      <c r="L25" s="309" t="s">
        <v>317</v>
      </c>
      <c r="M25" s="48">
        <f t="shared" si="5"/>
        <v>0</v>
      </c>
      <c r="N25" s="267"/>
    </row>
    <row r="26" spans="3:14" x14ac:dyDescent="0.2">
      <c r="C26" s="157" t="s">
        <v>95</v>
      </c>
      <c r="D26" s="297" t="s">
        <v>307</v>
      </c>
      <c r="E26" s="48">
        <f>'H13 Sch 13 Reserves Hist'!F28</f>
        <v>617629</v>
      </c>
      <c r="F26" s="264"/>
      <c r="G26" s="49">
        <f t="shared" si="3"/>
        <v>617629</v>
      </c>
      <c r="H26" s="49"/>
      <c r="I26" s="264">
        <v>0</v>
      </c>
      <c r="J26" s="265"/>
      <c r="K26" s="48">
        <f t="shared" si="4"/>
        <v>617629</v>
      </c>
      <c r="L26" s="309" t="s">
        <v>317</v>
      </c>
      <c r="M26" s="48">
        <f t="shared" si="5"/>
        <v>0</v>
      </c>
      <c r="N26" s="267"/>
    </row>
    <row r="27" spans="3:14" x14ac:dyDescent="0.2">
      <c r="C27" s="157" t="s">
        <v>453</v>
      </c>
      <c r="D27" s="297" t="s">
        <v>307</v>
      </c>
      <c r="E27" s="48">
        <f>'H13 Sch 13 Reserves Hist'!F29</f>
        <v>0</v>
      </c>
      <c r="F27" s="264"/>
      <c r="G27" s="49">
        <f t="shared" si="3"/>
        <v>0</v>
      </c>
      <c r="H27" s="49"/>
      <c r="I27" s="264"/>
      <c r="J27" s="265"/>
      <c r="K27" s="48">
        <f t="shared" si="4"/>
        <v>0</v>
      </c>
      <c r="L27" s="309" t="s">
        <v>317</v>
      </c>
      <c r="M27" s="48">
        <f t="shared" si="5"/>
        <v>0</v>
      </c>
      <c r="N27" s="267"/>
    </row>
    <row r="28" spans="3:14" x14ac:dyDescent="0.2">
      <c r="C28" s="157" t="s">
        <v>452</v>
      </c>
      <c r="D28" s="297" t="s">
        <v>307</v>
      </c>
      <c r="E28" s="48">
        <f>'H13 Sch 13 Reserves Hist'!F30</f>
        <v>0</v>
      </c>
      <c r="F28" s="264"/>
      <c r="G28" s="49">
        <f t="shared" si="3"/>
        <v>0</v>
      </c>
      <c r="H28" s="49"/>
      <c r="I28" s="264"/>
      <c r="J28" s="265"/>
      <c r="K28" s="48">
        <f t="shared" si="4"/>
        <v>0</v>
      </c>
      <c r="L28" s="309" t="s">
        <v>317</v>
      </c>
      <c r="M28" s="48">
        <f t="shared" si="5"/>
        <v>0</v>
      </c>
      <c r="N28" s="267"/>
    </row>
    <row r="29" spans="3:14" x14ac:dyDescent="0.2">
      <c r="C29" s="157" t="s">
        <v>98</v>
      </c>
      <c r="D29" s="297" t="s">
        <v>307</v>
      </c>
      <c r="E29" s="48">
        <f>'H13 Sch 13 Reserves Hist'!F31</f>
        <v>0</v>
      </c>
      <c r="F29" s="264"/>
      <c r="G29" s="49">
        <f t="shared" si="3"/>
        <v>0</v>
      </c>
      <c r="H29" s="49"/>
      <c r="I29" s="264"/>
      <c r="J29" s="265"/>
      <c r="K29" s="48">
        <f t="shared" si="4"/>
        <v>0</v>
      </c>
      <c r="L29" s="309" t="s">
        <v>317</v>
      </c>
      <c r="M29" s="48">
        <f t="shared" si="5"/>
        <v>0</v>
      </c>
      <c r="N29" s="267"/>
    </row>
    <row r="30" spans="3:14" x14ac:dyDescent="0.2">
      <c r="C30" s="157" t="s">
        <v>99</v>
      </c>
      <c r="D30" s="297" t="s">
        <v>307</v>
      </c>
      <c r="E30" s="48">
        <f>'H13 Sch 13 Reserves Hist'!F32</f>
        <v>0</v>
      </c>
      <c r="F30" s="264"/>
      <c r="G30" s="49">
        <f t="shared" si="3"/>
        <v>0</v>
      </c>
      <c r="H30" s="49"/>
      <c r="I30" s="264"/>
      <c r="J30" s="265"/>
      <c r="K30" s="48">
        <f t="shared" si="4"/>
        <v>0</v>
      </c>
      <c r="L30" s="309" t="s">
        <v>317</v>
      </c>
      <c r="M30" s="48">
        <f t="shared" si="5"/>
        <v>0</v>
      </c>
      <c r="N30" s="267"/>
    </row>
    <row r="31" spans="3:14" x14ac:dyDescent="0.2">
      <c r="C31" s="116" t="s">
        <v>100</v>
      </c>
      <c r="D31" s="297" t="s">
        <v>307</v>
      </c>
      <c r="E31" s="48">
        <f>'H13 Sch 13 Reserves Hist'!F33</f>
        <v>0</v>
      </c>
      <c r="F31" s="264"/>
      <c r="G31" s="49">
        <f t="shared" si="3"/>
        <v>0</v>
      </c>
      <c r="H31" s="49"/>
      <c r="I31" s="264"/>
      <c r="J31" s="265"/>
      <c r="K31" s="48">
        <f t="shared" si="4"/>
        <v>0</v>
      </c>
      <c r="L31" s="309" t="s">
        <v>317</v>
      </c>
      <c r="M31" s="48">
        <f t="shared" si="5"/>
        <v>0</v>
      </c>
      <c r="N31" s="267"/>
    </row>
    <row r="32" spans="3:14" x14ac:dyDescent="0.2">
      <c r="C32" s="116" t="s">
        <v>101</v>
      </c>
      <c r="D32" s="297" t="s">
        <v>307</v>
      </c>
      <c r="E32" s="48">
        <f>'H13 Sch 13 Reserves Hist'!F34</f>
        <v>0</v>
      </c>
      <c r="F32" s="264"/>
      <c r="G32" s="49">
        <f t="shared" si="3"/>
        <v>0</v>
      </c>
      <c r="H32" s="49"/>
      <c r="I32" s="264"/>
      <c r="J32" s="265"/>
      <c r="K32" s="48">
        <f t="shared" si="4"/>
        <v>0</v>
      </c>
      <c r="L32" s="309" t="s">
        <v>317</v>
      </c>
      <c r="M32" s="48">
        <f t="shared" si="5"/>
        <v>0</v>
      </c>
      <c r="N32" s="267"/>
    </row>
    <row r="33" spans="3:14" x14ac:dyDescent="0.2">
      <c r="C33" s="116" t="s">
        <v>102</v>
      </c>
      <c r="D33" s="297" t="s">
        <v>307</v>
      </c>
      <c r="E33" s="48">
        <f>'H13 Sch 13 Reserves Hist'!F35</f>
        <v>0</v>
      </c>
      <c r="F33" s="264"/>
      <c r="G33" s="49">
        <f t="shared" si="3"/>
        <v>0</v>
      </c>
      <c r="H33" s="49"/>
      <c r="I33" s="264"/>
      <c r="J33" s="265"/>
      <c r="K33" s="48">
        <f t="shared" si="4"/>
        <v>0</v>
      </c>
      <c r="L33" s="309" t="s">
        <v>317</v>
      </c>
      <c r="M33" s="48">
        <f t="shared" si="5"/>
        <v>0</v>
      </c>
      <c r="N33" s="267"/>
    </row>
    <row r="34" spans="3:14" x14ac:dyDescent="0.2">
      <c r="C34" s="116" t="s">
        <v>103</v>
      </c>
      <c r="D34" s="297" t="s">
        <v>307</v>
      </c>
      <c r="E34" s="48">
        <f>'H13 Sch 13 Reserves Hist'!F36</f>
        <v>0</v>
      </c>
      <c r="F34" s="264"/>
      <c r="G34" s="49">
        <f t="shared" si="3"/>
        <v>0</v>
      </c>
      <c r="H34" s="49"/>
      <c r="I34" s="264"/>
      <c r="J34" s="265"/>
      <c r="K34" s="48">
        <f t="shared" si="4"/>
        <v>0</v>
      </c>
      <c r="L34" s="309" t="s">
        <v>317</v>
      </c>
      <c r="M34" s="48">
        <f t="shared" si="5"/>
        <v>0</v>
      </c>
      <c r="N34" s="267"/>
    </row>
    <row r="35" spans="3:14" x14ac:dyDescent="0.2">
      <c r="C35" s="116" t="s">
        <v>104</v>
      </c>
      <c r="D35" s="297" t="s">
        <v>307</v>
      </c>
      <c r="E35" s="48">
        <f>'H13 Sch 13 Reserves Hist'!F37</f>
        <v>0</v>
      </c>
      <c r="F35" s="264"/>
      <c r="G35" s="49">
        <f t="shared" si="3"/>
        <v>0</v>
      </c>
      <c r="H35" s="49"/>
      <c r="I35" s="264"/>
      <c r="J35" s="265"/>
      <c r="K35" s="48">
        <f t="shared" si="4"/>
        <v>0</v>
      </c>
      <c r="L35" s="309" t="s">
        <v>317</v>
      </c>
      <c r="M35" s="48">
        <f t="shared" si="5"/>
        <v>0</v>
      </c>
      <c r="N35" s="267"/>
    </row>
    <row r="36" spans="3:14" ht="24" x14ac:dyDescent="0.2">
      <c r="C36" s="116" t="s">
        <v>105</v>
      </c>
      <c r="D36" s="297" t="s">
        <v>307</v>
      </c>
      <c r="E36" s="48">
        <f>'H13 Sch 13 Reserves Hist'!F38</f>
        <v>0</v>
      </c>
      <c r="F36" s="264"/>
      <c r="G36" s="49">
        <f t="shared" si="3"/>
        <v>0</v>
      </c>
      <c r="H36" s="49"/>
      <c r="I36" s="264"/>
      <c r="J36" s="265"/>
      <c r="K36" s="48">
        <f t="shared" si="4"/>
        <v>0</v>
      </c>
      <c r="L36" s="309" t="s">
        <v>317</v>
      </c>
      <c r="M36" s="48">
        <f t="shared" si="5"/>
        <v>0</v>
      </c>
      <c r="N36" s="267"/>
    </row>
    <row r="37" spans="3:14" ht="24" x14ac:dyDescent="0.2">
      <c r="C37" s="116" t="s">
        <v>106</v>
      </c>
      <c r="D37" s="297" t="s">
        <v>307</v>
      </c>
      <c r="E37" s="48">
        <f>'H13 Sch 13 Reserves Hist'!F39</f>
        <v>0</v>
      </c>
      <c r="F37" s="264"/>
      <c r="G37" s="49">
        <f t="shared" si="3"/>
        <v>0</v>
      </c>
      <c r="H37" s="49"/>
      <c r="I37" s="264"/>
      <c r="J37" s="265"/>
      <c r="K37" s="48">
        <f t="shared" si="4"/>
        <v>0</v>
      </c>
      <c r="L37" s="309" t="s">
        <v>317</v>
      </c>
      <c r="M37" s="48">
        <f t="shared" si="5"/>
        <v>0</v>
      </c>
      <c r="N37" s="267"/>
    </row>
    <row r="38" spans="3:14" ht="13.5" thickBot="1" x14ac:dyDescent="0.25">
      <c r="C38" s="116" t="s">
        <v>107</v>
      </c>
      <c r="D38" s="297" t="s">
        <v>307</v>
      </c>
      <c r="E38" s="48">
        <f>'H13 Sch 13 Reserves Hist'!F40</f>
        <v>0</v>
      </c>
      <c r="F38" s="264"/>
      <c r="G38" s="49">
        <f t="shared" si="3"/>
        <v>0</v>
      </c>
      <c r="H38" s="49"/>
      <c r="I38" s="264"/>
      <c r="J38" s="265"/>
      <c r="K38" s="48">
        <f t="shared" si="4"/>
        <v>0</v>
      </c>
      <c r="L38" s="309" t="s">
        <v>317</v>
      </c>
      <c r="M38" s="48">
        <f t="shared" si="5"/>
        <v>0</v>
      </c>
      <c r="N38" s="267"/>
    </row>
    <row r="39" spans="3:14" ht="19.5" thickBot="1" x14ac:dyDescent="0.25">
      <c r="C39" s="53" t="s">
        <v>108</v>
      </c>
      <c r="D39" s="295"/>
      <c r="E39" s="60">
        <f>SUM(E23:E38)</f>
        <v>617629</v>
      </c>
      <c r="F39" s="60">
        <f>SUM(F23:F38)</f>
        <v>0</v>
      </c>
      <c r="G39" s="60">
        <f>SUM(G23:G38)</f>
        <v>617629</v>
      </c>
      <c r="H39" s="311" t="s">
        <v>308</v>
      </c>
      <c r="I39" s="60">
        <f>SUM(I23:I38)</f>
        <v>0</v>
      </c>
      <c r="J39" s="60">
        <f>SUM(J23:J38)</f>
        <v>0</v>
      </c>
      <c r="K39" s="60">
        <f>SUM(K23:K38)</f>
        <v>617629</v>
      </c>
      <c r="L39" s="311" t="s">
        <v>308</v>
      </c>
      <c r="M39" s="60">
        <f>SUM(M23:M38)</f>
        <v>0</v>
      </c>
      <c r="N39" s="61">
        <f>SUM(N23:N38)</f>
        <v>0</v>
      </c>
    </row>
    <row r="40" spans="3:14" ht="15.75" x14ac:dyDescent="0.2">
      <c r="C40" s="62"/>
      <c r="D40" s="62"/>
      <c r="E40" s="63">
        <v>0</v>
      </c>
      <c r="F40" s="64"/>
      <c r="G40" s="64"/>
      <c r="H40" s="64"/>
      <c r="I40" s="64"/>
      <c r="J40" s="65"/>
      <c r="K40" s="66"/>
      <c r="L40" s="66"/>
      <c r="M40" s="66"/>
      <c r="N40" s="66"/>
    </row>
  </sheetData>
  <mergeCells count="6">
    <mergeCell ref="C22:N22"/>
    <mergeCell ref="I10:J10"/>
    <mergeCell ref="C2:K2"/>
    <mergeCell ref="C3:K3"/>
    <mergeCell ref="C4:K4"/>
    <mergeCell ref="C14:N14"/>
  </mergeCells>
  <phoneticPr fontId="3" type="noConversion"/>
  <conditionalFormatting sqref="E20">
    <cfRule type="cellIs" dxfId="39" priority="1" stopIfTrue="1" operator="notEqual">
      <formula>#REF!</formula>
    </cfRule>
  </conditionalFormatting>
  <conditionalFormatting sqref="E39">
    <cfRule type="cellIs" dxfId="38" priority="2" stopIfTrue="1" operator="notEqual">
      <formula>#REF!</formula>
    </cfRule>
  </conditionalFormatting>
  <conditionalFormatting sqref="E13 E15:E19 E23:E38">
    <cfRule type="cellIs" dxfId="37" priority="3" stopIfTrue="1" operator="lessThan">
      <formula>0</formula>
    </cfRule>
  </conditionalFormatting>
  <hyperlinks>
    <hyperlink ref="D13" r:id="rId1" location="'H13 Sch 13 Reserves Hist'!A1" xr:uid="{00000000-0004-0000-0F00-000000000000}"/>
    <hyperlink ref="L13" r:id="rId2" location="'T13 Sch 13 Reserves Test'!A1" xr:uid="{00000000-0004-0000-0F00-000001000000}"/>
    <hyperlink ref="L20" r:id="rId3" location="'B1 Sch 1 Taxable Income Bridge'!A1" xr:uid="{00000000-0004-0000-0F00-000002000000}"/>
    <hyperlink ref="D15:D19" r:id="rId4" location="'H13 Sch 13 Reserves Hist'!A1" display="H13" xr:uid="{00000000-0004-0000-0F00-000003000000}"/>
    <hyperlink ref="D23:D38" r:id="rId5" location="'H13 Sch 13 Reserves Hist'!A1" display="H13" xr:uid="{00000000-0004-0000-0F00-000004000000}"/>
    <hyperlink ref="L15:L19" r:id="rId6" location="'T13 Sch 13 Reserves Test'!A1" display="T13" xr:uid="{00000000-0004-0000-0F00-000005000000}"/>
    <hyperlink ref="L23:L38" r:id="rId7" location="'T13 Sch 13 Reserves Test'!A1" display="T13" xr:uid="{00000000-0004-0000-0F00-000006000000}"/>
    <hyperlink ref="H20" r:id="rId8" location="'B1 Sch 1 Taxable Income Bridge'!A1" xr:uid="{00000000-0004-0000-0F00-000007000000}"/>
    <hyperlink ref="H39" r:id="rId9" location="'B1 Sch 1 Taxable Income Bridge'!A1" xr:uid="{00000000-0004-0000-0F00-000008000000}"/>
    <hyperlink ref="L39" r:id="rId10" location="'B1 Sch 1 Taxable Income Bridge'!A1" xr:uid="{00000000-0004-0000-0F00-000009000000}"/>
  </hyperlinks>
  <pageMargins left="0.35433070866141736" right="0.15748031496062992" top="0.39370078740157483" bottom="0.19685039370078741" header="0.51181102362204722" footer="0.51181102362204722"/>
  <pageSetup scale="59" orientation="landscape" r:id="rId11"/>
  <headerFooter alignWithMargins="0"/>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U44"/>
  <sheetViews>
    <sheetView view="pageBreakPreview" zoomScale="60" zoomScaleNormal="100" workbookViewId="0">
      <selection activeCell="I32" sqref="I32"/>
    </sheetView>
  </sheetViews>
  <sheetFormatPr defaultColWidth="9.140625" defaultRowHeight="12.75" x14ac:dyDescent="0.2"/>
  <cols>
    <col min="1" max="1" width="4.140625" style="9" customWidth="1"/>
    <col min="2" max="2" width="13.140625" style="9" customWidth="1"/>
    <col min="3" max="3" width="32.140625" style="9" customWidth="1"/>
    <col min="4" max="4" width="8.42578125" style="9" bestFit="1" customWidth="1"/>
    <col min="5" max="5" width="18" style="9" customWidth="1"/>
    <col min="6" max="6" width="13.42578125" style="9" bestFit="1" customWidth="1"/>
    <col min="7" max="7" width="15.140625" style="9" bestFit="1" customWidth="1"/>
    <col min="8" max="8" width="18.140625" style="9" bestFit="1" customWidth="1"/>
    <col min="9" max="9" width="9.140625" style="9"/>
    <col min="10" max="10" width="16.140625" style="9" bestFit="1" customWidth="1"/>
    <col min="11" max="11" width="11.85546875" style="9" bestFit="1" customWidth="1"/>
    <col min="12" max="12" width="4.5703125" style="9" customWidth="1"/>
    <col min="13" max="13" width="11.140625" style="9" bestFit="1" customWidth="1"/>
    <col min="14" max="14" width="14" style="9" bestFit="1" customWidth="1"/>
    <col min="15" max="15" width="9.140625" style="9"/>
    <col min="16" max="16" width="11.28515625" style="9" bestFit="1" customWidth="1"/>
    <col min="17" max="17" width="12.85546875" style="9" customWidth="1"/>
    <col min="18" max="19" width="9.140625" style="9"/>
    <col min="20" max="20" width="15" style="8" hidden="1" customWidth="1"/>
    <col min="21" max="21" width="10.140625" style="8" hidden="1" customWidth="1"/>
    <col min="22" max="16384" width="9.140625" style="9"/>
  </cols>
  <sheetData>
    <row r="1" spans="1:21" ht="21.75" x14ac:dyDescent="0.2">
      <c r="A1" s="209"/>
      <c r="C1" s="583"/>
      <c r="D1" s="583"/>
      <c r="E1" s="583"/>
      <c r="F1" s="583"/>
      <c r="G1" s="583"/>
      <c r="H1" s="583"/>
      <c r="I1" s="417"/>
      <c r="T1" s="8" t="s">
        <v>1</v>
      </c>
      <c r="U1" s="8" t="s">
        <v>289</v>
      </c>
    </row>
    <row r="2" spans="1:21" ht="18" x14ac:dyDescent="0.25">
      <c r="C2" s="584"/>
      <c r="D2" s="584"/>
      <c r="E2" s="584"/>
      <c r="F2" s="584"/>
      <c r="G2" s="584"/>
      <c r="H2" s="584"/>
      <c r="I2" s="584"/>
      <c r="J2" s="584"/>
      <c r="K2" s="584"/>
      <c r="L2" s="584"/>
      <c r="M2" s="584"/>
      <c r="T2" s="283">
        <v>500000</v>
      </c>
      <c r="U2" s="284">
        <v>0.11</v>
      </c>
    </row>
    <row r="3" spans="1:21" ht="18" x14ac:dyDescent="0.25">
      <c r="C3" s="584"/>
      <c r="D3" s="584"/>
      <c r="E3" s="584"/>
      <c r="F3" s="584"/>
      <c r="G3" s="584"/>
      <c r="H3" s="584"/>
      <c r="I3" s="584"/>
      <c r="J3" s="584"/>
      <c r="K3" s="584"/>
      <c r="L3" s="584"/>
      <c r="M3" s="584"/>
      <c r="T3" s="283">
        <v>10000000</v>
      </c>
      <c r="U3" s="284">
        <v>0.11</v>
      </c>
    </row>
    <row r="4" spans="1:21" ht="50.25" customHeight="1" x14ac:dyDescent="0.25">
      <c r="C4" s="584"/>
      <c r="D4" s="584"/>
      <c r="E4" s="584"/>
      <c r="F4" s="584"/>
      <c r="G4" s="584"/>
      <c r="H4" s="584"/>
      <c r="I4" s="584"/>
      <c r="J4" s="584"/>
      <c r="K4" s="584"/>
      <c r="L4" s="584"/>
      <c r="M4" s="584"/>
      <c r="T4" s="285">
        <f>T3+100000</f>
        <v>10100000</v>
      </c>
      <c r="U4" s="286">
        <v>0.11</v>
      </c>
    </row>
    <row r="5" spans="1:21" ht="50.25" customHeight="1" x14ac:dyDescent="0.2">
      <c r="T5" s="285">
        <f t="shared" ref="T5:T44" si="0">T4+100000</f>
        <v>10200000</v>
      </c>
      <c r="U5" s="286">
        <v>0.11</v>
      </c>
    </row>
    <row r="6" spans="1:21" ht="18" x14ac:dyDescent="0.2">
      <c r="B6" s="277" t="s">
        <v>271</v>
      </c>
      <c r="T6" s="9"/>
      <c r="U6" s="9"/>
    </row>
    <row r="7" spans="1:21" x14ac:dyDescent="0.2">
      <c r="T7" s="9"/>
      <c r="U7" s="9"/>
    </row>
    <row r="8" spans="1:21" ht="15.75" x14ac:dyDescent="0.2">
      <c r="D8" s="86"/>
      <c r="E8" s="81"/>
      <c r="F8" s="81"/>
      <c r="G8" s="81"/>
      <c r="H8" s="81"/>
      <c r="I8" s="81"/>
      <c r="J8" s="253" t="s">
        <v>263</v>
      </c>
      <c r="K8" s="87"/>
      <c r="T8" s="9"/>
      <c r="U8" s="9"/>
    </row>
    <row r="9" spans="1:21" x14ac:dyDescent="0.2">
      <c r="C9" s="86"/>
      <c r="D9" s="86"/>
      <c r="E9" s="81"/>
      <c r="F9" s="81"/>
      <c r="G9" s="81"/>
      <c r="H9" s="81"/>
      <c r="I9" s="81"/>
      <c r="J9" s="21"/>
      <c r="K9" s="87"/>
      <c r="T9" s="9"/>
      <c r="U9" s="9"/>
    </row>
    <row r="10" spans="1:21" x14ac:dyDescent="0.2">
      <c r="C10" s="88" t="s">
        <v>156</v>
      </c>
      <c r="D10" s="88"/>
      <c r="E10" s="81"/>
      <c r="F10" s="81"/>
      <c r="G10" s="81"/>
      <c r="H10" s="81"/>
      <c r="I10" s="289" t="s">
        <v>302</v>
      </c>
      <c r="J10" s="180">
        <f>'T1 Sch 1 Taxable Income Test'!E121</f>
        <v>1912869.0121296234</v>
      </c>
      <c r="K10" s="174" t="s">
        <v>0</v>
      </c>
      <c r="T10" s="9"/>
      <c r="U10" s="9"/>
    </row>
    <row r="11" spans="1:21" x14ac:dyDescent="0.2">
      <c r="C11" s="89"/>
      <c r="D11" s="89"/>
      <c r="E11" s="81"/>
      <c r="F11" s="81"/>
      <c r="G11" s="81"/>
      <c r="H11" s="81"/>
      <c r="I11" s="81"/>
      <c r="J11" s="81"/>
      <c r="K11" s="175"/>
      <c r="T11" s="9"/>
      <c r="U11" s="9"/>
    </row>
    <row r="12" spans="1:21" ht="25.5" x14ac:dyDescent="0.2">
      <c r="C12" s="385"/>
      <c r="D12" s="389" t="s">
        <v>353</v>
      </c>
      <c r="E12" s="389" t="s">
        <v>357</v>
      </c>
      <c r="F12" s="389" t="s">
        <v>354</v>
      </c>
      <c r="G12" s="390" t="s">
        <v>355</v>
      </c>
      <c r="H12" s="81"/>
      <c r="I12" s="81"/>
      <c r="J12" s="81"/>
      <c r="K12" s="175"/>
      <c r="T12" s="9"/>
      <c r="U12" s="9"/>
    </row>
    <row r="13" spans="1:21" x14ac:dyDescent="0.2">
      <c r="C13" s="385" t="s">
        <v>358</v>
      </c>
      <c r="D13" s="386">
        <v>0.115</v>
      </c>
      <c r="E13" s="386">
        <f>IF(ratebase&lt;=10000000, ontario_SB, IF(ratebase&gt;=15000000, ontariotax, IF(AND(ratebase&gt;10000000, ratebase&lt;15000000), ontario_SB+ (ratebase - 10000000)*(ontariotax - ontario_SB)/(15000000-10000000))))</f>
        <v>0.115</v>
      </c>
      <c r="F13" s="391">
        <f>IF(J10&lt;500000,J10,500000)*E13+IF(J10&gt;500000,J10-500000,0)*D13</f>
        <v>219979.93639490669</v>
      </c>
      <c r="G13" s="386">
        <f>IF(F13=0,0,+F13/J10)</f>
        <v>0.11499999999999999</v>
      </c>
      <c r="H13" s="172" t="s">
        <v>134</v>
      </c>
      <c r="I13" s="81"/>
      <c r="J13" s="81"/>
      <c r="K13" s="175"/>
      <c r="T13" s="9"/>
      <c r="U13" s="9"/>
    </row>
    <row r="14" spans="1:21" x14ac:dyDescent="0.2">
      <c r="C14" s="385" t="s">
        <v>359</v>
      </c>
      <c r="D14" s="386">
        <v>0.15</v>
      </c>
      <c r="E14" s="392">
        <f>IF(ratebase&lt;=10000000, Fed_SB_Test, IF(ratebase&gt;=15000000, FedTax, IF(AND(ratebase&gt;10000000, ratebase&lt;15000000), Fed_SB_Test+ (ratebase - 10000000)*(FedTax -Fed_SB_Test)/(15000000-10000000))))</f>
        <v>0.15000000000000002</v>
      </c>
      <c r="F14" s="391">
        <f>E14*IF(J10&lt;500000,J10,500000)+IF(J10&gt;500000,J10-500000,0)*D14</f>
        <v>286930.35181944352</v>
      </c>
      <c r="G14" s="386">
        <f>IF(F14=0,0,+F14/J10)</f>
        <v>0.15</v>
      </c>
      <c r="H14" s="172" t="s">
        <v>295</v>
      </c>
      <c r="I14" s="81"/>
      <c r="J14" s="81"/>
      <c r="K14" s="175"/>
      <c r="T14" s="9"/>
      <c r="U14" s="9"/>
    </row>
    <row r="15" spans="1:21" x14ac:dyDescent="0.2">
      <c r="C15" s="89"/>
      <c r="D15" s="89"/>
      <c r="E15" s="81"/>
      <c r="F15" s="81"/>
      <c r="G15" s="387"/>
      <c r="H15" s="81"/>
      <c r="I15" s="81"/>
      <c r="J15" s="388"/>
      <c r="K15" s="175"/>
      <c r="T15" s="9"/>
      <c r="U15" s="9"/>
    </row>
    <row r="16" spans="1:21" x14ac:dyDescent="0.2">
      <c r="C16" s="385" t="s">
        <v>360</v>
      </c>
      <c r="E16" s="81"/>
      <c r="F16" s="81"/>
      <c r="G16" s="81"/>
      <c r="I16" s="173"/>
      <c r="J16" s="182">
        <f>SUM(G13:G14)</f>
        <v>0.26500000000000001</v>
      </c>
      <c r="K16" s="174" t="s">
        <v>296</v>
      </c>
      <c r="T16" s="9"/>
      <c r="U16" s="9"/>
    </row>
    <row r="17" spans="3:21" x14ac:dyDescent="0.2">
      <c r="C17" s="89"/>
      <c r="D17" s="89"/>
      <c r="E17" s="81"/>
      <c r="F17" s="81"/>
      <c r="G17" s="81"/>
      <c r="H17" s="81"/>
      <c r="I17" s="173"/>
      <c r="J17" s="81"/>
      <c r="K17" s="175"/>
      <c r="T17" s="9"/>
      <c r="U17" s="9"/>
    </row>
    <row r="18" spans="3:21" x14ac:dyDescent="0.2">
      <c r="C18" s="81"/>
      <c r="D18" s="81"/>
      <c r="E18" s="81"/>
      <c r="F18" s="81"/>
      <c r="G18" s="81"/>
      <c r="H18" s="81"/>
      <c r="I18" s="173"/>
      <c r="J18" s="81"/>
      <c r="K18" s="175"/>
      <c r="T18" s="9"/>
      <c r="U18" s="9"/>
    </row>
    <row r="19" spans="3:21" x14ac:dyDescent="0.2">
      <c r="C19" s="83" t="s">
        <v>120</v>
      </c>
      <c r="D19" s="83"/>
      <c r="E19" s="81"/>
      <c r="F19" s="81"/>
      <c r="G19" s="81"/>
      <c r="H19" s="81"/>
      <c r="I19" s="173"/>
      <c r="J19" s="183">
        <f>J10*J16</f>
        <v>506910.28821435024</v>
      </c>
      <c r="K19" s="174" t="s">
        <v>297</v>
      </c>
      <c r="T19" s="9"/>
      <c r="U19" s="9"/>
    </row>
    <row r="20" spans="3:21" x14ac:dyDescent="0.2">
      <c r="C20" s="81"/>
      <c r="D20" s="81"/>
      <c r="E20" s="81"/>
      <c r="F20" s="81"/>
      <c r="G20" s="81"/>
      <c r="H20" s="81"/>
      <c r="I20" s="173"/>
      <c r="J20" s="84"/>
      <c r="K20" s="175"/>
      <c r="T20" s="9"/>
      <c r="U20" s="9"/>
    </row>
    <row r="21" spans="3:21" x14ac:dyDescent="0.2">
      <c r="C21" s="89" t="s">
        <v>121</v>
      </c>
      <c r="D21" s="81"/>
      <c r="E21" s="81"/>
      <c r="F21" s="81"/>
      <c r="G21" s="81"/>
      <c r="H21" s="81"/>
      <c r="I21" s="173"/>
      <c r="J21" s="258"/>
      <c r="K21" s="174" t="s">
        <v>298</v>
      </c>
      <c r="T21" s="9"/>
      <c r="U21" s="9"/>
    </row>
    <row r="22" spans="3:21" x14ac:dyDescent="0.2">
      <c r="C22" s="89" t="s">
        <v>122</v>
      </c>
      <c r="D22" s="81"/>
      <c r="E22" s="81"/>
      <c r="F22" s="81"/>
      <c r="G22" s="81"/>
      <c r="H22" s="81"/>
      <c r="I22" s="173"/>
      <c r="J22" s="258">
        <v>4085.482</v>
      </c>
      <c r="K22" s="174" t="s">
        <v>299</v>
      </c>
      <c r="T22" s="9"/>
      <c r="U22" s="9"/>
    </row>
    <row r="23" spans="3:21" x14ac:dyDescent="0.2">
      <c r="C23" s="83" t="s">
        <v>182</v>
      </c>
      <c r="D23" s="81"/>
      <c r="E23" s="81"/>
      <c r="F23" s="81"/>
      <c r="G23" s="81"/>
      <c r="H23" s="81"/>
      <c r="I23" s="173"/>
      <c r="J23" s="183">
        <f>SUM(J21:J22)</f>
        <v>4085.482</v>
      </c>
      <c r="K23" s="174" t="s">
        <v>300</v>
      </c>
      <c r="T23" s="9"/>
      <c r="U23" s="9"/>
    </row>
    <row r="24" spans="3:21" x14ac:dyDescent="0.2">
      <c r="C24" s="81"/>
      <c r="D24" s="81"/>
      <c r="E24" s="81"/>
      <c r="F24" s="81"/>
      <c r="G24" s="81"/>
      <c r="H24" s="81"/>
      <c r="I24" s="173"/>
      <c r="J24" s="90"/>
      <c r="K24" s="175"/>
      <c r="T24" s="9"/>
      <c r="U24" s="9"/>
    </row>
    <row r="25" spans="3:21" x14ac:dyDescent="0.2">
      <c r="C25" s="83" t="s">
        <v>123</v>
      </c>
      <c r="D25" s="83"/>
      <c r="E25" s="81"/>
      <c r="F25" s="81"/>
      <c r="G25" s="81"/>
      <c r="H25" s="81"/>
      <c r="I25" s="173"/>
      <c r="J25" s="183">
        <f>IF(J19-J23&lt;0,0,J19-J23)</f>
        <v>502824.80621435022</v>
      </c>
      <c r="K25" s="174" t="s">
        <v>361</v>
      </c>
      <c r="L25" s="290" t="s">
        <v>337</v>
      </c>
      <c r="T25" s="9"/>
      <c r="U25" s="9"/>
    </row>
    <row r="26" spans="3:21" x14ac:dyDescent="0.2">
      <c r="C26" s="81"/>
      <c r="D26" s="81"/>
      <c r="E26" s="81"/>
      <c r="F26" s="81"/>
      <c r="G26" s="81"/>
      <c r="H26" s="81"/>
      <c r="I26" s="173"/>
      <c r="J26" s="91"/>
      <c r="K26" s="175"/>
      <c r="T26" s="9"/>
      <c r="U26" s="9"/>
    </row>
    <row r="27" spans="3:21" ht="14.25" x14ac:dyDescent="0.2">
      <c r="C27" s="81" t="s">
        <v>188</v>
      </c>
      <c r="D27" s="81"/>
      <c r="E27" s="81"/>
      <c r="F27" s="81"/>
      <c r="G27" s="81"/>
      <c r="H27" s="181">
        <f>(1-J16)</f>
        <v>0.73499999999999999</v>
      </c>
      <c r="I27" s="172" t="s">
        <v>362</v>
      </c>
      <c r="J27" s="183">
        <f>J25/H27-J25</f>
        <v>181290.57639020792</v>
      </c>
      <c r="K27" s="174" t="s">
        <v>363</v>
      </c>
      <c r="M27" s="393"/>
      <c r="T27" s="9"/>
      <c r="U27" s="9"/>
    </row>
    <row r="28" spans="3:21" x14ac:dyDescent="0.2">
      <c r="C28" s="80"/>
      <c r="D28" s="80"/>
      <c r="E28" s="81"/>
      <c r="F28" s="81"/>
      <c r="G28" s="81"/>
      <c r="H28" s="81"/>
      <c r="I28" s="81"/>
      <c r="J28" s="82"/>
      <c r="K28" s="173"/>
      <c r="T28" s="9"/>
      <c r="U28" s="9"/>
    </row>
    <row r="29" spans="3:21" x14ac:dyDescent="0.2">
      <c r="C29" s="80"/>
      <c r="D29" s="80"/>
      <c r="E29" s="81"/>
      <c r="F29" s="81"/>
      <c r="G29" s="81"/>
      <c r="H29" s="81"/>
      <c r="I29" s="81"/>
      <c r="J29" s="82"/>
      <c r="K29" s="173"/>
      <c r="T29" s="9"/>
      <c r="U29" s="9"/>
    </row>
    <row r="30" spans="3:21" x14ac:dyDescent="0.2">
      <c r="C30" s="83" t="s">
        <v>124</v>
      </c>
      <c r="D30" s="83"/>
      <c r="E30" s="81"/>
      <c r="F30" s="81"/>
      <c r="G30" s="81"/>
      <c r="H30" s="81"/>
      <c r="I30" s="81"/>
      <c r="J30" s="183">
        <f>J25+J27</f>
        <v>684115.38260455814</v>
      </c>
      <c r="K30" s="174" t="s">
        <v>301</v>
      </c>
      <c r="L30" s="290" t="s">
        <v>337</v>
      </c>
      <c r="T30" s="9"/>
      <c r="U30" s="9"/>
    </row>
    <row r="31" spans="3:21" x14ac:dyDescent="0.2">
      <c r="C31" s="81"/>
      <c r="D31" s="81"/>
      <c r="E31" s="81"/>
      <c r="F31" s="81"/>
      <c r="G31" s="81"/>
      <c r="H31" s="81"/>
      <c r="I31" s="81"/>
      <c r="J31" s="202"/>
      <c r="K31" s="103"/>
      <c r="T31" s="9"/>
      <c r="U31" s="9"/>
    </row>
    <row r="32" spans="3:21" x14ac:dyDescent="0.2">
      <c r="T32" s="9"/>
      <c r="U32" s="9"/>
    </row>
    <row r="33" spans="3:21" x14ac:dyDescent="0.2">
      <c r="C33" s="38" t="s">
        <v>187</v>
      </c>
      <c r="T33" s="9"/>
      <c r="U33" s="9"/>
    </row>
    <row r="34" spans="3:21" ht="36" customHeight="1" x14ac:dyDescent="0.2">
      <c r="C34" s="585" t="s">
        <v>244</v>
      </c>
      <c r="D34" s="585"/>
      <c r="E34" s="585"/>
      <c r="F34" s="585"/>
      <c r="G34" s="585"/>
      <c r="T34" s="9"/>
      <c r="U34" s="9"/>
    </row>
    <row r="35" spans="3:21" x14ac:dyDescent="0.2">
      <c r="J35" s="203"/>
      <c r="T35" s="9"/>
      <c r="U35" s="9"/>
    </row>
    <row r="36" spans="3:21" x14ac:dyDescent="0.2">
      <c r="J36" s="203"/>
      <c r="T36" s="9"/>
      <c r="U36" s="9"/>
    </row>
    <row r="37" spans="3:21" x14ac:dyDescent="0.2">
      <c r="J37" s="204"/>
      <c r="T37" s="9"/>
      <c r="U37" s="9"/>
    </row>
    <row r="38" spans="3:21" x14ac:dyDescent="0.2">
      <c r="T38" s="9"/>
      <c r="U38" s="9"/>
    </row>
    <row r="39" spans="3:21" x14ac:dyDescent="0.2">
      <c r="T39" s="9"/>
      <c r="U39" s="9"/>
    </row>
    <row r="40" spans="3:21" x14ac:dyDescent="0.2">
      <c r="T40" s="9"/>
      <c r="U40" s="9"/>
    </row>
    <row r="41" spans="3:21" x14ac:dyDescent="0.2">
      <c r="T41" s="9"/>
      <c r="U41" s="9"/>
    </row>
    <row r="42" spans="3:21" x14ac:dyDescent="0.2">
      <c r="T42" s="9"/>
      <c r="U42" s="9"/>
    </row>
    <row r="43" spans="3:21" x14ac:dyDescent="0.2">
      <c r="T43" s="9"/>
      <c r="U43" s="9"/>
    </row>
    <row r="44" spans="3:21" x14ac:dyDescent="0.2">
      <c r="T44" s="285">
        <f t="shared" si="0"/>
        <v>100000</v>
      </c>
      <c r="U44" s="286">
        <v>0.15</v>
      </c>
    </row>
  </sheetData>
  <mergeCells count="5">
    <mergeCell ref="C34:G34"/>
    <mergeCell ref="C1:H1"/>
    <mergeCell ref="C2:M2"/>
    <mergeCell ref="C3:M3"/>
    <mergeCell ref="C4:M4"/>
  </mergeCells>
  <phoneticPr fontId="3" type="noConversion"/>
  <conditionalFormatting sqref="J21:J22">
    <cfRule type="expression" dxfId="36" priority="1" stopIfTrue="1">
      <formula>ISBLANK(J21)</formula>
    </cfRule>
  </conditionalFormatting>
  <hyperlinks>
    <hyperlink ref="I10" r:id="rId1" location="'T1 Sch 1 Taxable Income Test'!A1" xr:uid="{00000000-0004-0000-1000-000000000000}"/>
    <hyperlink ref="L25" r:id="rId2" location="'S. Summary '!A1" xr:uid="{00000000-0004-0000-1000-000001000000}"/>
    <hyperlink ref="L30" r:id="rId3" location="'S. Summary '!A1" xr:uid="{00000000-0004-0000-1000-000002000000}"/>
  </hyperlinks>
  <pageMargins left="0.35433070866141736" right="0.15748031496062992" top="0.39370078740157483" bottom="0.39370078740157483" header="0.51181102362204722" footer="0.51181102362204722"/>
  <pageSetup scale="75" orientation="landscape" r:id="rId4"/>
  <headerFooter alignWithMargins="0"/>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127"/>
  <sheetViews>
    <sheetView view="pageBreakPreview" topLeftCell="A36" zoomScale="60" zoomScaleNormal="100" workbookViewId="0">
      <selection activeCell="I32" sqref="I32"/>
    </sheetView>
  </sheetViews>
  <sheetFormatPr defaultColWidth="9.140625" defaultRowHeight="12.75" x14ac:dyDescent="0.2"/>
  <cols>
    <col min="1" max="1" width="2.42578125" style="9" customWidth="1"/>
    <col min="2" max="2" width="56.140625" style="9" customWidth="1"/>
    <col min="3" max="3" width="14.85546875" style="369" customWidth="1"/>
    <col min="4" max="4" width="17.28515625" style="37" customWidth="1"/>
    <col min="5" max="5" width="17.28515625" style="9" customWidth="1"/>
    <col min="6" max="6" width="5.140625" style="9" customWidth="1"/>
    <col min="7" max="7" width="29.140625" style="9" customWidth="1"/>
    <col min="8" max="8" width="11.140625" style="9" customWidth="1"/>
    <col min="9" max="9" width="11.85546875" style="9" bestFit="1" customWidth="1"/>
    <col min="10" max="16384" width="9.140625" style="9"/>
  </cols>
  <sheetData>
    <row r="1" spans="1:9" ht="21.75" x14ac:dyDescent="0.2">
      <c r="A1" s="209"/>
      <c r="B1" s="583"/>
      <c r="C1" s="583"/>
      <c r="D1" s="583"/>
      <c r="E1" s="583"/>
    </row>
    <row r="2" spans="1:9" ht="18" x14ac:dyDescent="0.25">
      <c r="B2" s="584"/>
      <c r="C2" s="584"/>
      <c r="D2" s="584"/>
      <c r="E2" s="584"/>
      <c r="F2" s="584"/>
      <c r="G2" s="584"/>
      <c r="H2" s="584"/>
      <c r="I2" s="584"/>
    </row>
    <row r="3" spans="1:9" ht="18" x14ac:dyDescent="0.25">
      <c r="B3" s="584"/>
      <c r="C3" s="584"/>
      <c r="D3" s="584"/>
      <c r="E3" s="584"/>
      <c r="F3" s="584"/>
      <c r="G3" s="584"/>
      <c r="H3" s="584"/>
      <c r="I3" s="584"/>
    </row>
    <row r="4" spans="1:9" ht="35.25" customHeight="1" x14ac:dyDescent="0.25">
      <c r="B4" s="584"/>
      <c r="C4" s="584"/>
      <c r="D4" s="584"/>
      <c r="E4" s="584"/>
      <c r="F4" s="584"/>
      <c r="G4" s="584"/>
      <c r="H4" s="584"/>
      <c r="I4" s="584"/>
    </row>
    <row r="8" spans="1:9" ht="18" x14ac:dyDescent="0.25">
      <c r="B8" s="245" t="s">
        <v>270</v>
      </c>
    </row>
    <row r="9" spans="1:9" ht="25.5" x14ac:dyDescent="0.2">
      <c r="B9" s="77"/>
      <c r="D9" s="315" t="s">
        <v>310</v>
      </c>
      <c r="E9" s="78" t="s">
        <v>224</v>
      </c>
    </row>
    <row r="10" spans="1:9" x14ac:dyDescent="0.2">
      <c r="B10" s="163" t="s">
        <v>2</v>
      </c>
      <c r="D10" s="553" t="s">
        <v>304</v>
      </c>
      <c r="E10" s="554">
        <f>'A. Data Input Sheet'!G18</f>
        <v>3934446.4865489583</v>
      </c>
      <c r="G10" s="525"/>
      <c r="I10" s="169"/>
    </row>
    <row r="11" spans="1:9" x14ac:dyDescent="0.2">
      <c r="B11" s="171"/>
      <c r="C11" s="370"/>
      <c r="D11" s="312"/>
      <c r="E11" s="398"/>
      <c r="G11" s="368"/>
      <c r="H11" s="22"/>
      <c r="I11" s="169"/>
    </row>
    <row r="12" spans="1:9" x14ac:dyDescent="0.2">
      <c r="B12" s="168"/>
      <c r="C12" s="371" t="s">
        <v>113</v>
      </c>
      <c r="D12" s="313"/>
      <c r="E12" s="399"/>
    </row>
    <row r="13" spans="1:9" x14ac:dyDescent="0.2">
      <c r="B13" s="423" t="s">
        <v>8</v>
      </c>
      <c r="C13" s="372"/>
      <c r="D13" s="167"/>
      <c r="E13" s="400"/>
    </row>
    <row r="14" spans="1:9" x14ac:dyDescent="0.2">
      <c r="B14" s="13" t="s">
        <v>9</v>
      </c>
      <c r="C14" s="373">
        <v>103</v>
      </c>
      <c r="D14" s="159"/>
      <c r="E14" s="444"/>
    </row>
    <row r="15" spans="1:9" ht="23.25" x14ac:dyDescent="0.2">
      <c r="B15" s="13" t="s">
        <v>114</v>
      </c>
      <c r="C15" s="373">
        <v>104</v>
      </c>
      <c r="D15" s="159"/>
      <c r="E15" s="444">
        <v>4932386.0178647367</v>
      </c>
    </row>
    <row r="16" spans="1:9" ht="23.25" x14ac:dyDescent="0.2">
      <c r="B16" s="13" t="s">
        <v>115</v>
      </c>
      <c r="C16" s="373">
        <v>106</v>
      </c>
      <c r="D16" s="159"/>
      <c r="E16" s="444">
        <v>334135.82000000007</v>
      </c>
    </row>
    <row r="17" spans="2:5" x14ac:dyDescent="0.2">
      <c r="B17" s="13" t="s">
        <v>12</v>
      </c>
      <c r="C17" s="373">
        <v>107</v>
      </c>
      <c r="D17" s="303" t="s">
        <v>312</v>
      </c>
      <c r="E17" s="401">
        <f>'T8 Sch 8 CCA Test'!S43</f>
        <v>0</v>
      </c>
    </row>
    <row r="18" spans="2:5" ht="24" x14ac:dyDescent="0.2">
      <c r="B18" s="13" t="s">
        <v>454</v>
      </c>
      <c r="C18" s="373">
        <v>108</v>
      </c>
      <c r="D18" s="159"/>
      <c r="E18" s="444"/>
    </row>
    <row r="19" spans="2:5" x14ac:dyDescent="0.2">
      <c r="B19" s="13" t="s">
        <v>14</v>
      </c>
      <c r="C19" s="373">
        <v>110</v>
      </c>
      <c r="D19" s="159"/>
      <c r="E19" s="444"/>
    </row>
    <row r="20" spans="2:5" x14ac:dyDescent="0.2">
      <c r="B20" s="13" t="s">
        <v>15</v>
      </c>
      <c r="C20" s="373">
        <v>111</v>
      </c>
      <c r="D20" s="159"/>
      <c r="E20" s="444">
        <v>350000</v>
      </c>
    </row>
    <row r="21" spans="2:5" x14ac:dyDescent="0.2">
      <c r="B21" s="13" t="s">
        <v>16</v>
      </c>
      <c r="C21" s="373">
        <v>112</v>
      </c>
      <c r="D21" s="159"/>
      <c r="E21" s="444"/>
    </row>
    <row r="22" spans="2:5" x14ac:dyDescent="0.2">
      <c r="B22" s="13" t="s">
        <v>17</v>
      </c>
      <c r="C22" s="373">
        <v>113</v>
      </c>
      <c r="D22" s="159"/>
      <c r="E22" s="444"/>
    </row>
    <row r="23" spans="2:5" x14ac:dyDescent="0.2">
      <c r="B23" s="13" t="s">
        <v>18</v>
      </c>
      <c r="C23" s="373">
        <v>114</v>
      </c>
      <c r="D23" s="159"/>
      <c r="E23" s="444"/>
    </row>
    <row r="24" spans="2:5" x14ac:dyDescent="0.2">
      <c r="B24" s="13" t="s">
        <v>19</v>
      </c>
      <c r="C24" s="373">
        <v>116</v>
      </c>
      <c r="D24" s="159"/>
      <c r="E24" s="444"/>
    </row>
    <row r="25" spans="2:5" ht="24" x14ac:dyDescent="0.2">
      <c r="B25" s="13" t="s">
        <v>20</v>
      </c>
      <c r="C25" s="373">
        <v>118</v>
      </c>
      <c r="D25" s="159"/>
      <c r="E25" s="444"/>
    </row>
    <row r="26" spans="2:5" x14ac:dyDescent="0.2">
      <c r="B26" s="13" t="s">
        <v>21</v>
      </c>
      <c r="C26" s="373">
        <v>119</v>
      </c>
      <c r="D26" s="159"/>
      <c r="E26" s="444"/>
    </row>
    <row r="27" spans="2:5" x14ac:dyDescent="0.2">
      <c r="B27" s="13" t="s">
        <v>22</v>
      </c>
      <c r="C27" s="373">
        <v>120</v>
      </c>
      <c r="D27" s="159"/>
      <c r="E27" s="444"/>
    </row>
    <row r="28" spans="2:5" x14ac:dyDescent="0.2">
      <c r="B28" s="13" t="s">
        <v>23</v>
      </c>
      <c r="C28" s="373">
        <v>121</v>
      </c>
      <c r="D28" s="159"/>
      <c r="E28" s="444">
        <v>5000</v>
      </c>
    </row>
    <row r="29" spans="2:5" x14ac:dyDescent="0.2">
      <c r="B29" s="13" t="s">
        <v>24</v>
      </c>
      <c r="C29" s="373">
        <v>122</v>
      </c>
      <c r="D29" s="159"/>
      <c r="E29" s="444"/>
    </row>
    <row r="30" spans="2:5" x14ac:dyDescent="0.2">
      <c r="B30" s="13" t="s">
        <v>25</v>
      </c>
      <c r="C30" s="373">
        <v>123</v>
      </c>
      <c r="D30" s="159"/>
      <c r="E30" s="444"/>
    </row>
    <row r="31" spans="2:5" x14ac:dyDescent="0.2">
      <c r="B31" s="13" t="s">
        <v>26</v>
      </c>
      <c r="C31" s="373">
        <v>124</v>
      </c>
      <c r="D31" s="314"/>
      <c r="E31" s="445"/>
    </row>
    <row r="32" spans="2:5" x14ac:dyDescent="0.2">
      <c r="B32" s="15" t="s">
        <v>116</v>
      </c>
      <c r="C32" s="374">
        <v>125</v>
      </c>
      <c r="D32" s="316" t="s">
        <v>317</v>
      </c>
      <c r="E32" s="401">
        <f>'T13 Sch 13 Reserves Test'!G20</f>
        <v>0</v>
      </c>
    </row>
    <row r="33" spans="2:7" x14ac:dyDescent="0.2">
      <c r="B33" s="13" t="s">
        <v>28</v>
      </c>
      <c r="C33" s="374">
        <v>126</v>
      </c>
      <c r="D33" s="316" t="s">
        <v>317</v>
      </c>
      <c r="E33" s="401">
        <f>'T13 Sch 13 Reserves Test'!K39</f>
        <v>617629</v>
      </c>
    </row>
    <row r="34" spans="2:7" x14ac:dyDescent="0.2">
      <c r="B34" s="13" t="s">
        <v>29</v>
      </c>
      <c r="C34" s="373">
        <v>127</v>
      </c>
      <c r="D34" s="314"/>
      <c r="E34" s="445"/>
    </row>
    <row r="35" spans="2:7" x14ac:dyDescent="0.2">
      <c r="B35" s="13" t="s">
        <v>30</v>
      </c>
      <c r="C35" s="373">
        <v>205</v>
      </c>
      <c r="D35" s="159"/>
      <c r="E35" s="444"/>
    </row>
    <row r="36" spans="2:7" x14ac:dyDescent="0.2">
      <c r="B36" s="13" t="s">
        <v>31</v>
      </c>
      <c r="C36" s="373">
        <v>206</v>
      </c>
      <c r="D36" s="159"/>
      <c r="E36" s="444"/>
    </row>
    <row r="37" spans="2:7" x14ac:dyDescent="0.2">
      <c r="B37" s="13" t="s">
        <v>32</v>
      </c>
      <c r="C37" s="373">
        <v>208</v>
      </c>
      <c r="D37" s="159"/>
      <c r="E37" s="444"/>
    </row>
    <row r="38" spans="2:7" x14ac:dyDescent="0.2">
      <c r="B38" s="13" t="s">
        <v>33</v>
      </c>
      <c r="C38" s="373">
        <v>212</v>
      </c>
      <c r="D38" s="159"/>
      <c r="E38" s="444"/>
    </row>
    <row r="39" spans="2:7" x14ac:dyDescent="0.2">
      <c r="B39" s="13" t="s">
        <v>34</v>
      </c>
      <c r="C39" s="373">
        <v>216</v>
      </c>
      <c r="D39" s="159"/>
      <c r="E39" s="444"/>
    </row>
    <row r="40" spans="2:7" x14ac:dyDescent="0.2">
      <c r="B40" s="13" t="s">
        <v>35</v>
      </c>
      <c r="C40" s="373">
        <v>220</v>
      </c>
      <c r="D40" s="159"/>
      <c r="E40" s="444"/>
    </row>
    <row r="41" spans="2:7" x14ac:dyDescent="0.2">
      <c r="B41" s="13" t="s">
        <v>36</v>
      </c>
      <c r="C41" s="373">
        <v>226</v>
      </c>
      <c r="D41" s="159"/>
      <c r="E41" s="444"/>
    </row>
    <row r="42" spans="2:7" x14ac:dyDescent="0.2">
      <c r="B42" s="13" t="s">
        <v>37</v>
      </c>
      <c r="C42" s="373">
        <v>227</v>
      </c>
      <c r="D42" s="159"/>
      <c r="E42" s="444"/>
    </row>
    <row r="43" spans="2:7" x14ac:dyDescent="0.2">
      <c r="B43" s="13" t="s">
        <v>38</v>
      </c>
      <c r="C43" s="373">
        <v>228</v>
      </c>
      <c r="D43" s="159"/>
      <c r="E43" s="444"/>
    </row>
    <row r="44" spans="2:7" x14ac:dyDescent="0.2">
      <c r="B44" s="13" t="s">
        <v>39</v>
      </c>
      <c r="C44" s="373">
        <v>231</v>
      </c>
      <c r="D44" s="159"/>
      <c r="E44" s="444"/>
    </row>
    <row r="45" spans="2:7" x14ac:dyDescent="0.2">
      <c r="B45" s="13" t="s">
        <v>40</v>
      </c>
      <c r="C45" s="373">
        <v>235</v>
      </c>
      <c r="D45" s="159"/>
      <c r="E45" s="444"/>
    </row>
    <row r="46" spans="2:7" x14ac:dyDescent="0.2">
      <c r="B46" s="13" t="s">
        <v>41</v>
      </c>
      <c r="C46" s="373">
        <v>236</v>
      </c>
      <c r="D46" s="159"/>
      <c r="E46" s="444"/>
    </row>
    <row r="47" spans="2:7" ht="24" x14ac:dyDescent="0.2">
      <c r="B47" s="13" t="s">
        <v>42</v>
      </c>
      <c r="C47" s="373">
        <v>237</v>
      </c>
      <c r="D47" s="159"/>
      <c r="E47" s="444"/>
      <c r="G47" s="326"/>
    </row>
    <row r="48" spans="2:7" x14ac:dyDescent="0.2">
      <c r="B48" s="484" t="s">
        <v>43</v>
      </c>
      <c r="C48" s="373"/>
      <c r="D48" s="159"/>
      <c r="E48" s="446"/>
    </row>
    <row r="49" spans="2:7" x14ac:dyDescent="0.2">
      <c r="B49" s="13" t="s">
        <v>44</v>
      </c>
      <c r="C49" s="373">
        <v>295</v>
      </c>
      <c r="D49" s="159"/>
      <c r="E49" s="444"/>
    </row>
    <row r="50" spans="2:7" x14ac:dyDescent="0.2">
      <c r="B50" s="13" t="s">
        <v>45</v>
      </c>
      <c r="C50" s="373">
        <v>295</v>
      </c>
      <c r="D50" s="159"/>
      <c r="E50" s="444"/>
    </row>
    <row r="51" spans="2:7" x14ac:dyDescent="0.2">
      <c r="B51" s="13" t="s">
        <v>46</v>
      </c>
      <c r="C51" s="373">
        <v>295</v>
      </c>
      <c r="D51" s="159"/>
      <c r="E51" s="444"/>
    </row>
    <row r="52" spans="2:7" x14ac:dyDescent="0.2">
      <c r="B52" s="13" t="s">
        <v>47</v>
      </c>
      <c r="C52" s="373">
        <v>295</v>
      </c>
      <c r="D52" s="159"/>
      <c r="E52" s="444"/>
    </row>
    <row r="53" spans="2:7" hidden="1" x14ac:dyDescent="0.2">
      <c r="B53" s="402"/>
      <c r="C53" s="373">
        <v>295</v>
      </c>
      <c r="D53" s="159"/>
      <c r="E53" s="444"/>
    </row>
    <row r="54" spans="2:7" hidden="1" x14ac:dyDescent="0.2">
      <c r="B54" s="402"/>
      <c r="C54" s="373">
        <v>295</v>
      </c>
      <c r="D54" s="159"/>
      <c r="E54" s="444"/>
    </row>
    <row r="55" spans="2:7" hidden="1" x14ac:dyDescent="0.2">
      <c r="B55" s="402"/>
      <c r="C55" s="373">
        <v>295</v>
      </c>
      <c r="D55" s="159"/>
      <c r="E55" s="444"/>
    </row>
    <row r="56" spans="2:7" hidden="1" x14ac:dyDescent="0.2">
      <c r="B56" s="402"/>
      <c r="C56" s="373">
        <v>295</v>
      </c>
      <c r="D56" s="159"/>
      <c r="E56" s="444"/>
    </row>
    <row r="57" spans="2:7" x14ac:dyDescent="0.2">
      <c r="B57" s="402" t="s">
        <v>511</v>
      </c>
      <c r="C57" s="373"/>
      <c r="D57" s="159"/>
      <c r="E57" s="444">
        <v>773420.85412037373</v>
      </c>
      <c r="G57" s="287"/>
    </row>
    <row r="58" spans="2:7" x14ac:dyDescent="0.2">
      <c r="B58" s="193" t="s">
        <v>231</v>
      </c>
      <c r="C58" s="375"/>
      <c r="D58" s="17"/>
      <c r="E58" s="441"/>
      <c r="F58" s="403"/>
      <c r="G58" s="185"/>
    </row>
    <row r="59" spans="2:7" x14ac:dyDescent="0.2">
      <c r="B59" s="193" t="s">
        <v>232</v>
      </c>
      <c r="C59" s="375"/>
      <c r="D59" s="17"/>
      <c r="E59" s="441"/>
      <c r="F59" s="403"/>
      <c r="G59" s="185"/>
    </row>
    <row r="60" spans="2:7" x14ac:dyDescent="0.2">
      <c r="B60" s="193" t="s">
        <v>233</v>
      </c>
      <c r="C60" s="375"/>
      <c r="D60" s="17"/>
      <c r="E60" s="441"/>
      <c r="F60" s="403"/>
      <c r="G60" s="185"/>
    </row>
    <row r="61" spans="2:7" x14ac:dyDescent="0.2">
      <c r="B61" s="193" t="s">
        <v>234</v>
      </c>
      <c r="C61" s="375"/>
      <c r="D61" s="17"/>
      <c r="E61" s="441">
        <v>22404814.871167686</v>
      </c>
      <c r="F61" s="403"/>
      <c r="G61" s="185"/>
    </row>
    <row r="62" spans="2:7" ht="13.5" thickBot="1" x14ac:dyDescent="0.25">
      <c r="B62" s="193" t="s">
        <v>235</v>
      </c>
      <c r="C62" s="375"/>
      <c r="D62" s="17"/>
      <c r="E62" s="441"/>
      <c r="F62" s="403"/>
      <c r="G62" s="185"/>
    </row>
    <row r="63" spans="2:7" ht="13.5" hidden="1" thickBot="1" x14ac:dyDescent="0.25">
      <c r="B63" s="438"/>
      <c r="C63" s="375"/>
      <c r="D63" s="17"/>
      <c r="E63" s="441"/>
      <c r="F63" s="403"/>
      <c r="G63" s="185"/>
    </row>
    <row r="64" spans="2:7" ht="13.5" hidden="1" thickBot="1" x14ac:dyDescent="0.25">
      <c r="B64" s="438"/>
      <c r="C64" s="375"/>
      <c r="D64" s="17"/>
      <c r="E64" s="441"/>
      <c r="F64" s="403"/>
      <c r="G64" s="185"/>
    </row>
    <row r="65" spans="2:7" ht="13.5" hidden="1" thickBot="1" x14ac:dyDescent="0.25">
      <c r="B65" s="438"/>
      <c r="C65" s="375"/>
      <c r="D65" s="17"/>
      <c r="E65" s="441"/>
      <c r="F65" s="403"/>
      <c r="G65" s="185"/>
    </row>
    <row r="66" spans="2:7" ht="13.5" hidden="1" thickBot="1" x14ac:dyDescent="0.25">
      <c r="B66" s="438"/>
      <c r="C66" s="375"/>
      <c r="D66" s="17"/>
      <c r="E66" s="441"/>
      <c r="F66" s="403"/>
      <c r="G66" s="185"/>
    </row>
    <row r="67" spans="2:7" ht="13.5" hidden="1" thickBot="1" x14ac:dyDescent="0.25">
      <c r="B67" s="438"/>
      <c r="C67" s="375"/>
      <c r="D67" s="17"/>
      <c r="E67" s="441"/>
      <c r="F67" s="403"/>
      <c r="G67" s="185"/>
    </row>
    <row r="68" spans="2:7" ht="13.5" hidden="1" thickBot="1" x14ac:dyDescent="0.25">
      <c r="B68" s="438"/>
      <c r="C68" s="375"/>
      <c r="D68" s="17"/>
      <c r="E68" s="441"/>
      <c r="F68" s="403"/>
      <c r="G68" s="185"/>
    </row>
    <row r="69" spans="2:7" ht="13.5" hidden="1" thickBot="1" x14ac:dyDescent="0.25">
      <c r="B69" s="438"/>
      <c r="C69" s="375"/>
      <c r="D69" s="17"/>
      <c r="E69" s="441"/>
      <c r="F69" s="403"/>
      <c r="G69" s="185"/>
    </row>
    <row r="70" spans="2:7" ht="13.5" hidden="1" thickBot="1" x14ac:dyDescent="0.25">
      <c r="B70" s="438"/>
      <c r="C70" s="375"/>
      <c r="D70" s="17"/>
      <c r="E70" s="441"/>
      <c r="F70" s="403"/>
      <c r="G70" s="185"/>
    </row>
    <row r="71" spans="2:7" ht="13.5" hidden="1" thickBot="1" x14ac:dyDescent="0.25">
      <c r="B71" s="438"/>
      <c r="C71" s="427"/>
      <c r="D71" s="14"/>
      <c r="E71" s="441"/>
      <c r="F71" s="403"/>
      <c r="G71" s="185"/>
    </row>
    <row r="72" spans="2:7" ht="13.5" hidden="1" thickBot="1" x14ac:dyDescent="0.25">
      <c r="B72" s="439"/>
      <c r="C72" s="428"/>
      <c r="D72" s="227"/>
      <c r="E72" s="447"/>
      <c r="F72" s="403"/>
      <c r="G72" s="185"/>
    </row>
    <row r="73" spans="2:7" ht="13.5" thickBot="1" x14ac:dyDescent="0.25">
      <c r="B73" s="18" t="s">
        <v>48</v>
      </c>
      <c r="C73" s="376"/>
      <c r="D73" s="160"/>
      <c r="E73" s="79">
        <f>SUM(E14:E72)</f>
        <v>29417386.563152798</v>
      </c>
      <c r="G73" s="523"/>
    </row>
    <row r="74" spans="2:7" x14ac:dyDescent="0.2">
      <c r="B74" s="423" t="s">
        <v>49</v>
      </c>
      <c r="C74" s="377"/>
      <c r="D74" s="161"/>
      <c r="E74" s="400"/>
    </row>
    <row r="75" spans="2:7" x14ac:dyDescent="0.2">
      <c r="B75" s="13" t="s">
        <v>50</v>
      </c>
      <c r="C75" s="373">
        <v>401</v>
      </c>
      <c r="D75" s="159"/>
      <c r="E75" s="444"/>
    </row>
    <row r="76" spans="2:7" x14ac:dyDescent="0.2">
      <c r="B76" s="15" t="s">
        <v>51</v>
      </c>
      <c r="C76" s="373">
        <v>402</v>
      </c>
      <c r="D76" s="159"/>
      <c r="E76" s="444"/>
    </row>
    <row r="77" spans="2:7" x14ac:dyDescent="0.2">
      <c r="B77" s="13" t="s">
        <v>52</v>
      </c>
      <c r="C77" s="374">
        <v>403</v>
      </c>
      <c r="D77" s="303" t="s">
        <v>312</v>
      </c>
      <c r="E77" s="404">
        <f>'T8 Sch 8 CCA Test'!U43</f>
        <v>7728107.2996887956</v>
      </c>
    </row>
    <row r="78" spans="2:7" x14ac:dyDescent="0.2">
      <c r="B78" s="15" t="s">
        <v>53</v>
      </c>
      <c r="C78" s="373">
        <v>404</v>
      </c>
      <c r="D78" s="303" t="s">
        <v>312</v>
      </c>
      <c r="E78" s="404">
        <f>'T8 Sch 8 CCA Test'!T43</f>
        <v>0</v>
      </c>
    </row>
    <row r="79" spans="2:7" x14ac:dyDescent="0.2">
      <c r="B79" s="13" t="s">
        <v>54</v>
      </c>
      <c r="C79" s="373">
        <v>406</v>
      </c>
      <c r="D79" s="159"/>
      <c r="E79" s="444"/>
    </row>
    <row r="80" spans="2:7" x14ac:dyDescent="0.2">
      <c r="B80" s="13" t="s">
        <v>19</v>
      </c>
      <c r="C80" s="373">
        <v>409</v>
      </c>
      <c r="D80" s="159"/>
      <c r="E80" s="444"/>
    </row>
    <row r="81" spans="2:7" x14ac:dyDescent="0.2">
      <c r="B81" s="13" t="s">
        <v>55</v>
      </c>
      <c r="C81" s="373">
        <v>411</v>
      </c>
      <c r="D81" s="159"/>
      <c r="E81" s="444"/>
    </row>
    <row r="82" spans="2:7" x14ac:dyDescent="0.2">
      <c r="B82" s="13" t="s">
        <v>117</v>
      </c>
      <c r="C82" s="374">
        <v>413</v>
      </c>
      <c r="D82" s="303" t="s">
        <v>317</v>
      </c>
      <c r="E82" s="404">
        <f>'T13 Sch 13 Reserves Test'!K20</f>
        <v>0</v>
      </c>
    </row>
    <row r="83" spans="2:7" x14ac:dyDescent="0.2">
      <c r="B83" s="13" t="s">
        <v>57</v>
      </c>
      <c r="C83" s="374">
        <v>414</v>
      </c>
      <c r="D83" s="303" t="s">
        <v>317</v>
      </c>
      <c r="E83" s="404">
        <f>'T13 Sch 13 Reserves Test'!G39</f>
        <v>617629</v>
      </c>
    </row>
    <row r="84" spans="2:7" x14ac:dyDescent="0.2">
      <c r="B84" s="13" t="s">
        <v>58</v>
      </c>
      <c r="C84" s="373">
        <v>416</v>
      </c>
      <c r="D84" s="159"/>
      <c r="E84" s="444"/>
    </row>
    <row r="85" spans="2:7" x14ac:dyDescent="0.2">
      <c r="B85" s="13" t="s">
        <v>59</v>
      </c>
      <c r="C85" s="373">
        <v>305</v>
      </c>
      <c r="D85" s="159"/>
      <c r="E85" s="444"/>
    </row>
    <row r="86" spans="2:7" x14ac:dyDescent="0.2">
      <c r="B86" s="13" t="s">
        <v>60</v>
      </c>
      <c r="C86" s="373">
        <v>306</v>
      </c>
      <c r="D86" s="159"/>
      <c r="E86" s="444"/>
    </row>
    <row r="87" spans="2:7" x14ac:dyDescent="0.2">
      <c r="B87" s="484" t="s">
        <v>466</v>
      </c>
      <c r="C87" s="373"/>
      <c r="D87" s="159"/>
      <c r="E87" s="444"/>
    </row>
    <row r="88" spans="2:7" x14ac:dyDescent="0.2">
      <c r="B88" s="15" t="s">
        <v>61</v>
      </c>
      <c r="C88" s="373">
        <v>395</v>
      </c>
      <c r="D88" s="159"/>
      <c r="E88" s="444"/>
    </row>
    <row r="89" spans="2:7" x14ac:dyDescent="0.2">
      <c r="B89" s="15" t="s">
        <v>62</v>
      </c>
      <c r="C89" s="373">
        <v>395</v>
      </c>
      <c r="D89" s="159"/>
      <c r="E89" s="444"/>
    </row>
    <row r="90" spans="2:7" ht="24" x14ac:dyDescent="0.2">
      <c r="B90" s="13" t="s">
        <v>63</v>
      </c>
      <c r="C90" s="373">
        <v>395</v>
      </c>
      <c r="D90" s="159"/>
      <c r="E90" s="444"/>
    </row>
    <row r="91" spans="2:7" ht="15.75" hidden="1" x14ac:dyDescent="0.2">
      <c r="B91" s="275"/>
      <c r="C91" s="373">
        <v>395</v>
      </c>
      <c r="D91" s="159"/>
      <c r="E91" s="444"/>
    </row>
    <row r="92" spans="2:7" ht="15.75" hidden="1" x14ac:dyDescent="0.2">
      <c r="B92" s="275"/>
      <c r="C92" s="373">
        <v>395</v>
      </c>
      <c r="D92" s="159"/>
      <c r="E92" s="444"/>
    </row>
    <row r="93" spans="2:7" ht="15.75" hidden="1" x14ac:dyDescent="0.2">
      <c r="B93" s="275"/>
      <c r="C93" s="373">
        <v>395</v>
      </c>
      <c r="D93" s="159"/>
      <c r="E93" s="444"/>
    </row>
    <row r="94" spans="2:7" ht="15.75" hidden="1" x14ac:dyDescent="0.2">
      <c r="B94" s="275"/>
      <c r="C94" s="373">
        <v>395</v>
      </c>
      <c r="D94" s="159"/>
      <c r="E94" s="444"/>
    </row>
    <row r="95" spans="2:7" ht="15.75" hidden="1" x14ac:dyDescent="0.2">
      <c r="B95" s="276"/>
      <c r="C95" s="429">
        <v>395</v>
      </c>
      <c r="D95" s="314"/>
      <c r="E95" s="444"/>
    </row>
    <row r="96" spans="2:7" x14ac:dyDescent="0.2">
      <c r="B96" s="13" t="s">
        <v>236</v>
      </c>
      <c r="C96" s="375"/>
      <c r="D96" s="17"/>
      <c r="E96" s="441"/>
      <c r="F96" s="403"/>
      <c r="G96" s="185"/>
    </row>
    <row r="97" spans="2:13" x14ac:dyDescent="0.2">
      <c r="B97" s="13" t="s">
        <v>237</v>
      </c>
      <c r="C97" s="375"/>
      <c r="D97" s="17"/>
      <c r="E97" s="441"/>
      <c r="F97" s="403"/>
      <c r="G97" s="185"/>
    </row>
    <row r="98" spans="2:13" ht="24" x14ac:dyDescent="0.2">
      <c r="B98" s="13" t="s">
        <v>238</v>
      </c>
      <c r="C98" s="375"/>
      <c r="D98" s="17"/>
      <c r="E98" s="441"/>
      <c r="F98" s="403"/>
      <c r="G98" s="185"/>
      <c r="H98" s="185"/>
      <c r="I98" s="185"/>
      <c r="J98" s="185"/>
      <c r="K98" s="185"/>
      <c r="L98" s="185"/>
      <c r="M98" s="185"/>
    </row>
    <row r="99" spans="2:13" x14ac:dyDescent="0.2">
      <c r="B99" s="13" t="s">
        <v>239</v>
      </c>
      <c r="C99" s="375"/>
      <c r="D99" s="17"/>
      <c r="E99" s="441">
        <v>22404814.871167686</v>
      </c>
      <c r="F99" s="403"/>
      <c r="G99" s="185"/>
      <c r="H99" s="185"/>
      <c r="I99" s="185"/>
      <c r="J99" s="185"/>
      <c r="K99" s="185"/>
      <c r="L99" s="185"/>
      <c r="M99" s="185"/>
    </row>
    <row r="100" spans="2:13" x14ac:dyDescent="0.2">
      <c r="B100" s="13" t="s">
        <v>240</v>
      </c>
      <c r="C100" s="375"/>
      <c r="D100" s="17"/>
      <c r="E100" s="435"/>
      <c r="F100" s="403"/>
      <c r="G100" s="185"/>
      <c r="H100" s="185"/>
      <c r="I100" s="185"/>
      <c r="J100" s="185"/>
      <c r="K100" s="185"/>
      <c r="L100" s="185"/>
      <c r="M100" s="185"/>
    </row>
    <row r="101" spans="2:13" x14ac:dyDescent="0.2">
      <c r="B101" s="13" t="s">
        <v>241</v>
      </c>
      <c r="C101" s="375"/>
      <c r="D101" s="17"/>
      <c r="E101" s="435"/>
      <c r="F101" s="403"/>
      <c r="G101" s="185"/>
      <c r="H101" s="185"/>
      <c r="I101" s="185"/>
      <c r="J101" s="185"/>
      <c r="K101" s="185"/>
      <c r="L101" s="185"/>
      <c r="M101" s="185"/>
    </row>
    <row r="102" spans="2:13" x14ac:dyDescent="0.2">
      <c r="B102" s="13" t="s">
        <v>242</v>
      </c>
      <c r="C102" s="375"/>
      <c r="D102" s="17"/>
      <c r="E102" s="435"/>
      <c r="F102" s="403"/>
      <c r="G102" s="185"/>
      <c r="H102" s="185"/>
      <c r="I102" s="185"/>
      <c r="J102" s="185"/>
      <c r="K102" s="185"/>
      <c r="L102" s="185"/>
      <c r="M102" s="185"/>
    </row>
    <row r="103" spans="2:13" ht="13.5" thickBot="1" x14ac:dyDescent="0.25">
      <c r="B103" s="524" t="s">
        <v>509</v>
      </c>
      <c r="C103" s="375"/>
      <c r="D103" s="17"/>
      <c r="E103" s="441">
        <v>688412.86671565089</v>
      </c>
      <c r="F103" s="403"/>
      <c r="G103" s="185"/>
      <c r="H103" s="185"/>
      <c r="I103" s="185"/>
      <c r="J103" s="185"/>
      <c r="K103" s="185"/>
      <c r="L103" s="185"/>
      <c r="M103" s="185"/>
    </row>
    <row r="104" spans="2:13" ht="13.5" hidden="1" thickBot="1" x14ac:dyDescent="0.25">
      <c r="B104" s="272"/>
      <c r="C104" s="375"/>
      <c r="D104" s="17"/>
      <c r="E104" s="441"/>
      <c r="F104" s="403"/>
      <c r="G104" s="185"/>
      <c r="H104" s="185"/>
      <c r="I104" s="185"/>
      <c r="J104" s="185"/>
      <c r="K104" s="185"/>
      <c r="L104" s="185"/>
      <c r="M104" s="185"/>
    </row>
    <row r="105" spans="2:13" ht="13.5" hidden="1" thickBot="1" x14ac:dyDescent="0.25">
      <c r="B105" s="272"/>
      <c r="C105" s="375"/>
      <c r="D105" s="17"/>
      <c r="E105" s="441"/>
      <c r="F105" s="403"/>
      <c r="G105" s="185"/>
      <c r="H105" s="185"/>
      <c r="I105" s="185"/>
      <c r="J105" s="185"/>
      <c r="K105" s="185"/>
      <c r="L105" s="185"/>
      <c r="M105" s="185"/>
    </row>
    <row r="106" spans="2:13" ht="13.5" hidden="1" thickBot="1" x14ac:dyDescent="0.25">
      <c r="B106" s="272"/>
      <c r="C106" s="375"/>
      <c r="D106" s="17"/>
      <c r="E106" s="441"/>
      <c r="F106" s="403"/>
      <c r="G106" s="185"/>
      <c r="H106" s="185"/>
      <c r="I106" s="185"/>
      <c r="J106" s="185"/>
      <c r="K106" s="185"/>
      <c r="L106" s="185"/>
      <c r="M106" s="185"/>
    </row>
    <row r="107" spans="2:13" ht="13.5" hidden="1" thickBot="1" x14ac:dyDescent="0.25">
      <c r="B107" s="272"/>
      <c r="C107" s="375"/>
      <c r="D107" s="17"/>
      <c r="E107" s="441"/>
      <c r="F107" s="403"/>
      <c r="G107" s="185"/>
      <c r="H107" s="185"/>
      <c r="I107" s="185"/>
      <c r="J107" s="185"/>
      <c r="K107" s="185"/>
      <c r="L107" s="185"/>
      <c r="M107" s="185"/>
    </row>
    <row r="108" spans="2:13" ht="13.5" hidden="1" thickBot="1" x14ac:dyDescent="0.25">
      <c r="B108" s="272"/>
      <c r="C108" s="375"/>
      <c r="D108" s="17"/>
      <c r="E108" s="441"/>
      <c r="F108" s="403"/>
      <c r="G108" s="185"/>
      <c r="H108" s="185"/>
      <c r="I108" s="185"/>
      <c r="J108" s="185"/>
      <c r="K108" s="185"/>
      <c r="L108" s="185"/>
      <c r="M108" s="185"/>
    </row>
    <row r="109" spans="2:13" ht="13.5" hidden="1" thickBot="1" x14ac:dyDescent="0.25">
      <c r="B109" s="272"/>
      <c r="C109" s="427"/>
      <c r="D109" s="14"/>
      <c r="E109" s="441"/>
      <c r="F109" s="403"/>
      <c r="G109" s="185"/>
      <c r="H109" s="185"/>
      <c r="I109" s="185"/>
      <c r="J109" s="185"/>
      <c r="K109" s="185"/>
      <c r="L109" s="185"/>
      <c r="M109" s="185"/>
    </row>
    <row r="110" spans="2:13" ht="13.5" hidden="1" thickBot="1" x14ac:dyDescent="0.25">
      <c r="B110" s="441"/>
      <c r="C110" s="427"/>
      <c r="D110" s="14"/>
      <c r="E110" s="441"/>
      <c r="F110" s="403"/>
      <c r="G110" s="185"/>
      <c r="H110" s="185"/>
      <c r="I110" s="185"/>
      <c r="J110" s="185"/>
      <c r="K110" s="185"/>
      <c r="L110" s="185"/>
      <c r="M110" s="185"/>
    </row>
    <row r="111" spans="2:13" ht="13.5" thickBot="1" x14ac:dyDescent="0.25">
      <c r="B111" s="18" t="s">
        <v>64</v>
      </c>
      <c r="C111" s="378"/>
      <c r="D111" s="317" t="s">
        <v>314</v>
      </c>
      <c r="E111" s="79">
        <f>SUM(E75:E110)</f>
        <v>31438964.037572134</v>
      </c>
      <c r="G111" s="185"/>
      <c r="H111" s="185"/>
      <c r="I111" s="185"/>
      <c r="J111" s="185"/>
      <c r="K111" s="185"/>
      <c r="L111" s="185"/>
      <c r="M111" s="185"/>
    </row>
    <row r="112" spans="2:13" ht="13.5" thickBot="1" x14ac:dyDescent="0.25">
      <c r="B112" s="164"/>
      <c r="C112" s="379"/>
      <c r="D112" s="162"/>
      <c r="E112" s="405"/>
      <c r="G112" s="185"/>
      <c r="H112" s="185"/>
      <c r="I112" s="185"/>
      <c r="J112" s="185"/>
      <c r="K112" s="185"/>
      <c r="L112" s="185"/>
      <c r="M112" s="185"/>
    </row>
    <row r="113" spans="2:13" ht="13.5" thickBot="1" x14ac:dyDescent="0.25">
      <c r="B113" s="165" t="s">
        <v>118</v>
      </c>
      <c r="C113" s="378"/>
      <c r="D113" s="317" t="s">
        <v>314</v>
      </c>
      <c r="E113" s="170">
        <f>SUM(E10,E73)-E111</f>
        <v>1912869.0121296234</v>
      </c>
      <c r="G113" s="185"/>
      <c r="H113" s="185"/>
      <c r="I113" s="185"/>
      <c r="J113" s="185"/>
      <c r="K113" s="185"/>
      <c r="L113" s="185"/>
      <c r="M113" s="185"/>
    </row>
    <row r="114" spans="2:13" x14ac:dyDescent="0.2">
      <c r="B114" s="197"/>
      <c r="C114" s="380"/>
      <c r="D114" s="406"/>
      <c r="E114" s="407"/>
      <c r="G114" s="185"/>
      <c r="H114" s="185"/>
      <c r="I114" s="185"/>
      <c r="J114" s="185"/>
      <c r="K114" s="185"/>
      <c r="L114" s="185"/>
      <c r="M114" s="185"/>
    </row>
    <row r="115" spans="2:13" x14ac:dyDescent="0.2">
      <c r="B115" s="198" t="s">
        <v>16</v>
      </c>
      <c r="C115" s="381">
        <v>311</v>
      </c>
      <c r="D115" s="228"/>
      <c r="E115" s="444"/>
      <c r="G115" s="185"/>
      <c r="H115" s="185"/>
      <c r="I115" s="185"/>
      <c r="J115" s="185"/>
      <c r="K115" s="185"/>
      <c r="L115" s="185"/>
      <c r="M115" s="185"/>
    </row>
    <row r="116" spans="2:13" x14ac:dyDescent="0.2">
      <c r="B116" s="198" t="s">
        <v>119</v>
      </c>
      <c r="C116" s="381">
        <v>320</v>
      </c>
      <c r="D116" s="228"/>
      <c r="E116" s="444"/>
      <c r="G116" s="185"/>
      <c r="H116" s="185"/>
      <c r="I116" s="185"/>
      <c r="J116" s="185"/>
      <c r="K116" s="185"/>
      <c r="L116" s="185"/>
      <c r="M116" s="185"/>
    </row>
    <row r="117" spans="2:13" x14ac:dyDescent="0.2">
      <c r="B117" s="198" t="s">
        <v>469</v>
      </c>
      <c r="C117" s="374">
        <v>331</v>
      </c>
      <c r="D117" s="303" t="s">
        <v>318</v>
      </c>
      <c r="E117" s="404">
        <f>'T4 Sch 4 Loss Cfwd Test'!I15</f>
        <v>0</v>
      </c>
      <c r="G117" s="185"/>
      <c r="H117" s="185"/>
      <c r="I117" s="185"/>
      <c r="J117" s="185"/>
      <c r="K117" s="185"/>
      <c r="L117" s="185"/>
      <c r="M117" s="185"/>
    </row>
    <row r="118" spans="2:13" x14ac:dyDescent="0.2">
      <c r="B118" s="198" t="s">
        <v>470</v>
      </c>
      <c r="C118" s="374">
        <v>332</v>
      </c>
      <c r="D118" s="413" t="s">
        <v>318</v>
      </c>
      <c r="E118" s="404">
        <f>'T4 Sch 4 Loss Cfwd Test'!I25</f>
        <v>0</v>
      </c>
      <c r="G118" s="185"/>
      <c r="H118" s="185"/>
      <c r="I118" s="185"/>
      <c r="J118" s="185"/>
      <c r="K118" s="185"/>
      <c r="L118" s="185"/>
      <c r="M118" s="185"/>
    </row>
    <row r="119" spans="2:13" x14ac:dyDescent="0.2">
      <c r="B119" s="198" t="s">
        <v>471</v>
      </c>
      <c r="C119" s="373">
        <v>335</v>
      </c>
      <c r="D119" s="159"/>
      <c r="E119" s="444"/>
      <c r="G119" s="185"/>
      <c r="H119" s="185"/>
      <c r="I119" s="185"/>
      <c r="J119" s="185"/>
      <c r="K119" s="185"/>
      <c r="L119" s="185"/>
      <c r="M119" s="185"/>
    </row>
    <row r="120" spans="2:13" ht="13.5" thickBot="1" x14ac:dyDescent="0.25">
      <c r="B120" s="430"/>
      <c r="C120" s="429"/>
      <c r="D120" s="314"/>
      <c r="E120" s="431"/>
      <c r="G120" s="185"/>
      <c r="H120" s="185"/>
      <c r="I120" s="185"/>
      <c r="J120" s="185"/>
      <c r="K120" s="185"/>
      <c r="L120" s="185"/>
      <c r="M120" s="185"/>
    </row>
    <row r="121" spans="2:13" ht="13.5" thickBot="1" x14ac:dyDescent="0.25">
      <c r="B121" s="166" t="s">
        <v>183</v>
      </c>
      <c r="C121" s="382"/>
      <c r="D121" s="317" t="s">
        <v>314</v>
      </c>
      <c r="E121" s="179">
        <f>IF(E113&lt;0,E113,E113-SUM(E115:E120))</f>
        <v>1912869.0121296234</v>
      </c>
      <c r="F121" s="291" t="s">
        <v>303</v>
      </c>
      <c r="G121" s="185"/>
      <c r="H121" s="185"/>
      <c r="I121" s="185"/>
      <c r="J121" s="185"/>
      <c r="K121" s="185"/>
      <c r="L121" s="185"/>
      <c r="M121" s="185"/>
    </row>
    <row r="122" spans="2:13" x14ac:dyDescent="0.2">
      <c r="C122" s="383"/>
      <c r="D122" s="9"/>
      <c r="G122" s="185"/>
      <c r="H122" s="185"/>
      <c r="I122" s="185"/>
      <c r="J122" s="185"/>
      <c r="K122" s="185"/>
      <c r="L122" s="185"/>
      <c r="M122" s="185"/>
    </row>
    <row r="123" spans="2:13" x14ac:dyDescent="0.2">
      <c r="G123" s="185"/>
      <c r="H123" s="185"/>
      <c r="I123" s="185"/>
      <c r="J123" s="185"/>
      <c r="K123" s="185"/>
      <c r="L123" s="185"/>
      <c r="M123" s="185"/>
    </row>
    <row r="124" spans="2:13" x14ac:dyDescent="0.2">
      <c r="G124" s="185"/>
      <c r="H124" s="185"/>
      <c r="I124" s="185"/>
      <c r="J124" s="185"/>
      <c r="K124" s="185"/>
      <c r="L124" s="185"/>
      <c r="M124" s="185"/>
    </row>
    <row r="125" spans="2:13" x14ac:dyDescent="0.2">
      <c r="G125" s="185"/>
      <c r="H125" s="185"/>
      <c r="I125" s="185"/>
      <c r="J125" s="185"/>
      <c r="K125" s="185"/>
      <c r="L125" s="185"/>
      <c r="M125" s="185"/>
    </row>
    <row r="126" spans="2:13" x14ac:dyDescent="0.2">
      <c r="G126" s="185"/>
      <c r="H126" s="185"/>
      <c r="I126" s="185"/>
      <c r="J126" s="185"/>
      <c r="K126" s="185"/>
      <c r="L126" s="185"/>
      <c r="M126" s="185"/>
    </row>
    <row r="127" spans="2:13" x14ac:dyDescent="0.2">
      <c r="G127" s="185"/>
      <c r="H127" s="185"/>
      <c r="I127" s="185"/>
      <c r="J127" s="185"/>
      <c r="K127" s="185"/>
      <c r="L127" s="185"/>
      <c r="M127" s="185"/>
    </row>
  </sheetData>
  <mergeCells count="4">
    <mergeCell ref="B1:E1"/>
    <mergeCell ref="B2:I2"/>
    <mergeCell ref="B3:I3"/>
    <mergeCell ref="B4:I4"/>
  </mergeCells>
  <conditionalFormatting sqref="E121">
    <cfRule type="cellIs" dxfId="35" priority="2" stopIfTrue="1" operator="lessThan">
      <formula>0</formula>
    </cfRule>
  </conditionalFormatting>
  <conditionalFormatting sqref="E115:E119 B58:B72 B103:B110 E14:E16 E75:E110 E18:E72">
    <cfRule type="expression" dxfId="34" priority="3" stopIfTrue="1">
      <formula>ISBLANK(B14)</formula>
    </cfRule>
  </conditionalFormatting>
  <conditionalFormatting sqref="G58:G72">
    <cfRule type="cellIs" dxfId="33" priority="4" stopIfTrue="1" operator="lessThan">
      <formula>0</formula>
    </cfRule>
  </conditionalFormatting>
  <conditionalFormatting sqref="E17">
    <cfRule type="expression" dxfId="32" priority="1" stopIfTrue="1">
      <formula>ISBLANK(E17)</formula>
    </cfRule>
  </conditionalFormatting>
  <hyperlinks>
    <hyperlink ref="F121" r:id="rId1" location="'T0 PILs,Tax Provision Test'!A1" xr:uid="{00000000-0004-0000-1100-000000000000}"/>
    <hyperlink ref="D10" r:id="rId2" location="'A. Data Input Sheet'!A1" xr:uid="{00000000-0004-0000-1100-000001000000}"/>
    <hyperlink ref="D32" r:id="rId3" location="'T13 Sch 13 Reserves Test'!A1" xr:uid="{00000000-0004-0000-1100-000002000000}"/>
    <hyperlink ref="D77" r:id="rId4" location="'T8 Sch 8 CCA Test'!A1" xr:uid="{00000000-0004-0000-1100-000003000000}"/>
    <hyperlink ref="D82" r:id="rId5" location="'T13 Sch 13 Reserves Test'!A1" xr:uid="{00000000-0004-0000-1100-000004000000}"/>
    <hyperlink ref="D83" r:id="rId6" location="'T13 Sch 13 Reserves Test'!A1" xr:uid="{00000000-0004-0000-1100-000005000000}"/>
    <hyperlink ref="D117" r:id="rId7" location="'T4 Sch 4 Loss Cfwd Test'!A1" xr:uid="{00000000-0004-0000-1100-000006000000}"/>
    <hyperlink ref="D118" r:id="rId8" location="'T4 Sch 4 Loss Cfwd Test'!A1" xr:uid="{00000000-0004-0000-1100-000007000000}"/>
    <hyperlink ref="D17" r:id="rId9" location="'T8 Sch 8 CCA Test'!A1" xr:uid="{00000000-0004-0000-1100-000008000000}"/>
    <hyperlink ref="D33" r:id="rId10" location="'T13 Sch 13 Reserves Test'!A1" xr:uid="{00000000-0004-0000-1100-000009000000}"/>
    <hyperlink ref="D78" r:id="rId11" location="'T8 Sch 8 CCA Test'!A1" xr:uid="{00000000-0004-0000-1100-00000A000000}"/>
  </hyperlinks>
  <printOptions horizontalCentered="1"/>
  <pageMargins left="0.39370078740157483" right="0.19685039370078741" top="0.74803149606299213" bottom="0.74803149606299213" header="0.31496062992125984" footer="0.31496062992125984"/>
  <pageSetup scale="81" orientation="portrait" r:id="rId12"/>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K28"/>
  <sheetViews>
    <sheetView view="pageBreakPreview" zoomScale="60" zoomScaleNormal="100" workbookViewId="0">
      <selection activeCell="I32" sqref="I32"/>
    </sheetView>
  </sheetViews>
  <sheetFormatPr defaultColWidth="9.140625" defaultRowHeight="12.75" x14ac:dyDescent="0.2"/>
  <cols>
    <col min="1" max="1" width="3" style="9" customWidth="1"/>
    <col min="2" max="2" width="3.140625" style="9" customWidth="1"/>
    <col min="3" max="5" width="25.42578125" style="9" customWidth="1"/>
    <col min="6" max="6" width="13.140625" style="9" customWidth="1"/>
    <col min="7" max="9" width="12.85546875" style="9" customWidth="1"/>
    <col min="10" max="11" width="9.140625" style="9"/>
    <col min="12" max="12" width="5.140625" style="9" customWidth="1"/>
    <col min="13" max="16384" width="9.140625" style="9"/>
  </cols>
  <sheetData>
    <row r="1" spans="1:11" ht="21.75" x14ac:dyDescent="0.2">
      <c r="A1" s="209"/>
      <c r="C1" s="583"/>
      <c r="D1" s="583"/>
      <c r="E1" s="583"/>
      <c r="F1" s="417"/>
    </row>
    <row r="2" spans="1:11" ht="41.25" customHeight="1" x14ac:dyDescent="0.25">
      <c r="C2" s="584"/>
      <c r="D2" s="584"/>
      <c r="E2" s="584"/>
      <c r="F2" s="584"/>
      <c r="G2" s="584"/>
      <c r="H2" s="584"/>
      <c r="I2" s="584"/>
      <c r="J2" s="584"/>
    </row>
    <row r="3" spans="1:11" ht="41.25" customHeight="1" x14ac:dyDescent="0.25">
      <c r="C3" s="584"/>
      <c r="D3" s="584"/>
      <c r="E3" s="584"/>
      <c r="F3" s="584"/>
      <c r="G3" s="584"/>
      <c r="H3" s="584"/>
      <c r="I3" s="584"/>
      <c r="J3" s="584"/>
    </row>
    <row r="4" spans="1:11" ht="18" x14ac:dyDescent="0.25">
      <c r="C4" s="584"/>
      <c r="D4" s="584"/>
      <c r="E4" s="584"/>
      <c r="F4" s="584"/>
      <c r="G4" s="584"/>
      <c r="H4" s="584"/>
      <c r="I4" s="584"/>
      <c r="J4" s="584"/>
    </row>
    <row r="7" spans="1:11" ht="21.75" customHeight="1" x14ac:dyDescent="0.25">
      <c r="C7" s="245" t="s">
        <v>475</v>
      </c>
    </row>
    <row r="9" spans="1:11" ht="18" x14ac:dyDescent="0.2">
      <c r="C9" s="268" t="s">
        <v>262</v>
      </c>
    </row>
    <row r="11" spans="1:11" ht="36" x14ac:dyDescent="0.2">
      <c r="C11" s="599" t="s">
        <v>109</v>
      </c>
      <c r="D11" s="600"/>
      <c r="E11" s="601"/>
      <c r="F11" s="318" t="s">
        <v>310</v>
      </c>
      <c r="G11" s="29" t="s">
        <v>3</v>
      </c>
      <c r="H11" s="29" t="s">
        <v>169</v>
      </c>
      <c r="I11" s="29" t="s">
        <v>110</v>
      </c>
      <c r="J11" s="69"/>
    </row>
    <row r="12" spans="1:11" x14ac:dyDescent="0.2">
      <c r="C12" s="602" t="s">
        <v>376</v>
      </c>
      <c r="D12" s="603"/>
      <c r="E12" s="604"/>
      <c r="F12" s="305" t="s">
        <v>313</v>
      </c>
      <c r="G12" s="432">
        <f>'B4 Sch 4 Loss Cfwd Bridge'!F16</f>
        <v>190394.64156541228</v>
      </c>
      <c r="H12" s="278"/>
      <c r="I12" s="70">
        <f>G12-H12</f>
        <v>190394.64156541228</v>
      </c>
      <c r="J12" s="71"/>
    </row>
    <row r="13" spans="1:11" x14ac:dyDescent="0.2">
      <c r="C13" s="75" t="s">
        <v>368</v>
      </c>
      <c r="D13" s="73"/>
      <c r="E13" s="74"/>
      <c r="F13" s="306" t="s">
        <v>302</v>
      </c>
      <c r="G13" s="70">
        <f>IF('T1 Sch 1 Taxable Income Test'!E113&lt;0,0,IF('T1 Sch 1 Taxable Income Test'!E113&gt;G12,G12,'T1 Sch 1 Taxable Income Test'!E113))</f>
        <v>190394.64156541228</v>
      </c>
      <c r="H13" s="278"/>
      <c r="I13" s="70">
        <f>G13-H13</f>
        <v>190394.64156541228</v>
      </c>
      <c r="J13" s="71"/>
    </row>
    <row r="14" spans="1:11" x14ac:dyDescent="0.2">
      <c r="C14" s="72" t="s">
        <v>367</v>
      </c>
      <c r="D14" s="72"/>
      <c r="E14" s="72"/>
      <c r="F14" s="410"/>
      <c r="G14" s="278"/>
      <c r="H14" s="278"/>
      <c r="I14" s="278"/>
      <c r="J14" s="71"/>
    </row>
    <row r="15" spans="1:11" x14ac:dyDescent="0.2">
      <c r="C15" s="599" t="s">
        <v>111</v>
      </c>
      <c r="D15" s="600"/>
      <c r="E15" s="601"/>
      <c r="F15" s="307" t="s">
        <v>314</v>
      </c>
      <c r="G15" s="70">
        <f>IF(ISERROR(G13/G14),G13,G13/G14)</f>
        <v>190394.64156541228</v>
      </c>
      <c r="H15" s="70">
        <v>190394.64156541228</v>
      </c>
      <c r="I15" s="70">
        <f>G15-H15</f>
        <v>0</v>
      </c>
      <c r="J15" s="71"/>
      <c r="K15" s="326"/>
    </row>
    <row r="16" spans="1:11" x14ac:dyDescent="0.2">
      <c r="C16" s="620" t="s">
        <v>375</v>
      </c>
      <c r="D16" s="620"/>
      <c r="E16" s="620"/>
      <c r="F16" s="306" t="s">
        <v>302</v>
      </c>
      <c r="G16" s="70">
        <f>IF('T1 Sch 1 Taxable Income Test'!E113&lt;0,'T1 Sch 1 Taxable Income Test'!E113*-1,0)</f>
        <v>0</v>
      </c>
      <c r="H16" s="278"/>
      <c r="I16" s="70">
        <f>G16-H16</f>
        <v>0</v>
      </c>
      <c r="J16" s="71"/>
    </row>
    <row r="17" spans="3:11" x14ac:dyDescent="0.2">
      <c r="C17" s="602" t="s">
        <v>78</v>
      </c>
      <c r="D17" s="603"/>
      <c r="E17" s="604"/>
      <c r="F17" s="305"/>
      <c r="G17" s="278"/>
      <c r="H17" s="278"/>
      <c r="I17" s="70">
        <f>G17-H17</f>
        <v>0</v>
      </c>
      <c r="J17" s="71"/>
    </row>
    <row r="18" spans="3:11" x14ac:dyDescent="0.2">
      <c r="C18" s="72" t="s">
        <v>366</v>
      </c>
      <c r="D18" s="73"/>
      <c r="E18" s="74"/>
      <c r="F18" s="307" t="s">
        <v>314</v>
      </c>
      <c r="G18" s="70">
        <f>G12-G13+G16+G17</f>
        <v>0</v>
      </c>
      <c r="H18" s="278"/>
      <c r="I18" s="70">
        <f>G18-H18</f>
        <v>0</v>
      </c>
      <c r="J18" s="71"/>
    </row>
    <row r="19" spans="3:11" x14ac:dyDescent="0.2">
      <c r="C19" s="394"/>
      <c r="D19" s="394"/>
      <c r="E19" s="394"/>
      <c r="F19" s="408"/>
      <c r="G19" s="409"/>
      <c r="H19" s="409"/>
      <c r="I19" s="409"/>
      <c r="J19" s="71"/>
    </row>
    <row r="20" spans="3:11" x14ac:dyDescent="0.2">
      <c r="C20" s="69"/>
      <c r="D20" s="69"/>
      <c r="E20" s="69"/>
      <c r="F20" s="69"/>
      <c r="G20" s="71"/>
      <c r="H20" s="71"/>
      <c r="I20" s="71"/>
      <c r="J20" s="71"/>
    </row>
    <row r="21" spans="3:11" ht="36" x14ac:dyDescent="0.2">
      <c r="C21" s="599" t="s">
        <v>112</v>
      </c>
      <c r="D21" s="600"/>
      <c r="E21" s="601"/>
      <c r="F21" s="420"/>
      <c r="G21" s="29" t="s">
        <v>3</v>
      </c>
      <c r="H21" s="29" t="s">
        <v>169</v>
      </c>
      <c r="I21" s="29" t="s">
        <v>110</v>
      </c>
      <c r="J21" s="71"/>
      <c r="K21" s="326"/>
    </row>
    <row r="22" spans="3:11" x14ac:dyDescent="0.2">
      <c r="C22" s="602" t="s">
        <v>376</v>
      </c>
      <c r="D22" s="603"/>
      <c r="E22" s="604"/>
      <c r="F22" s="305" t="s">
        <v>313</v>
      </c>
      <c r="G22" s="432">
        <f>'B4 Sch 4 Loss Cfwd Bridge'!F23</f>
        <v>0</v>
      </c>
      <c r="H22" s="278"/>
      <c r="I22" s="70">
        <f>G22-H22</f>
        <v>0</v>
      </c>
      <c r="J22" s="71"/>
    </row>
    <row r="23" spans="3:11" x14ac:dyDescent="0.2">
      <c r="C23" s="75" t="s">
        <v>368</v>
      </c>
      <c r="D23" s="73"/>
      <c r="E23" s="74"/>
      <c r="F23" s="74"/>
      <c r="G23" s="278"/>
      <c r="H23" s="278"/>
      <c r="I23" s="70">
        <f>G23-H23</f>
        <v>0</v>
      </c>
      <c r="J23" s="71"/>
    </row>
    <row r="24" spans="3:11" x14ac:dyDescent="0.2">
      <c r="C24" s="72" t="s">
        <v>367</v>
      </c>
      <c r="D24" s="72"/>
      <c r="E24" s="72"/>
      <c r="F24" s="410"/>
      <c r="G24" s="278"/>
      <c r="H24" s="278"/>
      <c r="I24" s="278"/>
      <c r="J24" s="71"/>
    </row>
    <row r="25" spans="3:11" x14ac:dyDescent="0.2">
      <c r="C25" s="599" t="s">
        <v>111</v>
      </c>
      <c r="D25" s="600"/>
      <c r="E25" s="601"/>
      <c r="F25" s="414" t="s">
        <v>302</v>
      </c>
      <c r="G25" s="70">
        <f>IF(ISERROR(G23/G24),G23,G23/G24)</f>
        <v>0</v>
      </c>
      <c r="H25" s="433"/>
      <c r="I25" s="70">
        <f>G25-H25</f>
        <v>0</v>
      </c>
      <c r="J25" s="71"/>
    </row>
    <row r="26" spans="3:11" x14ac:dyDescent="0.2">
      <c r="C26" s="620" t="s">
        <v>375</v>
      </c>
      <c r="D26" s="620"/>
      <c r="E26" s="620"/>
      <c r="F26" s="411"/>
      <c r="G26" s="434"/>
      <c r="H26" s="434"/>
      <c r="I26" s="70">
        <f>G26-H26</f>
        <v>0</v>
      </c>
    </row>
    <row r="27" spans="3:11" x14ac:dyDescent="0.2">
      <c r="C27" s="602" t="s">
        <v>78</v>
      </c>
      <c r="D27" s="603"/>
      <c r="E27" s="604"/>
      <c r="F27" s="305"/>
      <c r="G27" s="278"/>
      <c r="H27" s="278"/>
      <c r="I27" s="70">
        <f>G27-H27</f>
        <v>0</v>
      </c>
      <c r="J27" s="71"/>
    </row>
    <row r="28" spans="3:11" x14ac:dyDescent="0.2">
      <c r="C28" s="72" t="s">
        <v>366</v>
      </c>
      <c r="D28" s="73"/>
      <c r="E28" s="74"/>
      <c r="F28" s="411"/>
      <c r="G28" s="412">
        <f>G22-G23+G26+G27</f>
        <v>0</v>
      </c>
      <c r="H28" s="434"/>
      <c r="I28" s="70">
        <f>G28-H28</f>
        <v>0</v>
      </c>
    </row>
  </sheetData>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31" priority="7" stopIfTrue="1" operator="lessThan">
      <formula>0</formula>
    </cfRule>
  </conditionalFormatting>
  <conditionalFormatting sqref="G12:H13 G16:H17 G22:H23">
    <cfRule type="expression" dxfId="30" priority="8" stopIfTrue="1">
      <formula>ISBLANK(G12)</formula>
    </cfRule>
  </conditionalFormatting>
  <conditionalFormatting sqref="I15">
    <cfRule type="cellIs" dxfId="29" priority="6" stopIfTrue="1" operator="lessThan">
      <formula>0</formula>
    </cfRule>
  </conditionalFormatting>
  <conditionalFormatting sqref="I25">
    <cfRule type="cellIs" dxfId="28" priority="5" stopIfTrue="1" operator="lessThan">
      <formula>0</formula>
    </cfRule>
  </conditionalFormatting>
  <conditionalFormatting sqref="I26">
    <cfRule type="cellIs" dxfId="27" priority="4" stopIfTrue="1" operator="lessThan">
      <formula>0</formula>
    </cfRule>
  </conditionalFormatting>
  <conditionalFormatting sqref="I28">
    <cfRule type="cellIs" dxfId="26" priority="3" stopIfTrue="1" operator="lessThan">
      <formula>0</formula>
    </cfRule>
  </conditionalFormatting>
  <conditionalFormatting sqref="I27">
    <cfRule type="cellIs" dxfId="25" priority="1" stopIfTrue="1" operator="lessThan">
      <formula>0</formula>
    </cfRule>
  </conditionalFormatting>
  <conditionalFormatting sqref="G27:H27">
    <cfRule type="expression" dxfId="24" priority="2" stopIfTrue="1">
      <formula>ISBLANK(G27)</formula>
    </cfRule>
  </conditionalFormatting>
  <hyperlinks>
    <hyperlink ref="F12" r:id="rId1" location="'B4 Sch 4 Loss Cfwd Bridge'!A1" display="'B4" xr:uid="{00000000-0004-0000-1200-000000000000}"/>
    <hyperlink ref="F16" r:id="rId2" location="'T1 Sch 1 Taxable Income Test'!A1" xr:uid="{00000000-0004-0000-1200-000001000000}"/>
    <hyperlink ref="F22" r:id="rId3" location="'B4 Sch 4 Loss Cfwd Bridge'!A1" xr:uid="{00000000-0004-0000-1200-000002000000}"/>
    <hyperlink ref="F13" r:id="rId4" location="'T1 Sch 1 Taxable Income Test'!A1" xr:uid="{00000000-0004-0000-1200-000003000000}"/>
    <hyperlink ref="F25" r:id="rId5" location="'T1 Sch 1 Taxable Income Test'!A1" xr:uid="{00000000-0004-0000-1200-000004000000}"/>
  </hyperlinks>
  <pageMargins left="0.75" right="0.75" top="1" bottom="1" header="0.5" footer="0.5"/>
  <pageSetup scale="85"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89"/>
  <sheetViews>
    <sheetView showGridLines="0" view="pageBreakPreview" zoomScale="60" zoomScaleNormal="85" workbookViewId="0">
      <selection activeCell="I32" sqref="I32"/>
    </sheetView>
  </sheetViews>
  <sheetFormatPr defaultColWidth="9.140625" defaultRowHeight="12.75" x14ac:dyDescent="0.2"/>
  <cols>
    <col min="1" max="2" width="3.5703125" style="343" customWidth="1"/>
    <col min="3" max="3" width="32.5703125" style="343" customWidth="1"/>
    <col min="4" max="4" width="16.5703125" style="343" customWidth="1"/>
    <col min="5" max="5" width="30.85546875" style="343" customWidth="1"/>
    <col min="6" max="6" width="17.85546875" style="343" customWidth="1"/>
    <col min="7" max="7" width="14.85546875" style="343" customWidth="1"/>
    <col min="8" max="8" width="7" style="343" customWidth="1"/>
    <col min="9" max="9" width="11.140625" style="343" customWidth="1"/>
    <col min="10" max="16384" width="9.140625" style="343"/>
  </cols>
  <sheetData>
    <row r="1" spans="1:27" s="336" customFormat="1" ht="20.25" x14ac:dyDescent="0.2">
      <c r="A1" s="335"/>
      <c r="C1" s="577"/>
      <c r="D1" s="577"/>
      <c r="E1" s="577"/>
      <c r="F1" s="416"/>
      <c r="G1" s="416"/>
      <c r="H1" s="337"/>
      <c r="I1" s="337"/>
      <c r="AA1" s="336">
        <v>1</v>
      </c>
    </row>
    <row r="2" spans="1:27" s="336" customFormat="1" ht="18" x14ac:dyDescent="0.25">
      <c r="C2" s="106"/>
      <c r="D2" s="578"/>
      <c r="E2" s="578"/>
      <c r="F2" s="578"/>
      <c r="G2" s="578"/>
      <c r="H2" s="3"/>
      <c r="AA2" s="336">
        <v>2012</v>
      </c>
    </row>
    <row r="3" spans="1:27" s="336" customFormat="1" ht="18" x14ac:dyDescent="0.25">
      <c r="C3" s="106"/>
      <c r="D3" s="107"/>
      <c r="E3" s="107"/>
      <c r="F3" s="107"/>
      <c r="G3" s="107"/>
      <c r="H3" s="5"/>
      <c r="AA3" s="336">
        <v>2013</v>
      </c>
    </row>
    <row r="4" spans="1:27" s="336" customFormat="1" ht="18" x14ac:dyDescent="0.25">
      <c r="C4" s="106"/>
      <c r="D4" s="578"/>
      <c r="E4" s="578"/>
      <c r="F4" s="106"/>
      <c r="G4" s="106"/>
      <c r="I4" s="7"/>
      <c r="AA4" s="336">
        <v>2014</v>
      </c>
    </row>
    <row r="5" spans="1:27" s="336" customFormat="1" ht="18" x14ac:dyDescent="0.25">
      <c r="C5" s="106"/>
      <c r="D5" s="107"/>
      <c r="E5" s="107"/>
      <c r="F5" s="106"/>
      <c r="G5" s="106"/>
      <c r="I5" s="7"/>
      <c r="AA5" s="336">
        <v>2015</v>
      </c>
    </row>
    <row r="6" spans="1:27" s="336" customFormat="1" ht="18" x14ac:dyDescent="0.25">
      <c r="C6" s="106"/>
      <c r="D6" s="187"/>
      <c r="E6" s="106"/>
      <c r="F6" s="108"/>
      <c r="G6" s="109"/>
      <c r="AA6" s="336">
        <v>2016</v>
      </c>
    </row>
    <row r="7" spans="1:27" s="336" customFormat="1" ht="15.75" x14ac:dyDescent="0.25">
      <c r="C7" s="338"/>
      <c r="D7" s="338"/>
      <c r="E7" s="338"/>
      <c r="F7" s="110"/>
      <c r="G7" s="110"/>
    </row>
    <row r="8" spans="1:27" s="336" customFormat="1" x14ac:dyDescent="0.2"/>
    <row r="9" spans="1:27" s="336" customFormat="1" ht="18" x14ac:dyDescent="0.25">
      <c r="C9" s="579"/>
      <c r="D9" s="579"/>
      <c r="E9" s="579"/>
    </row>
    <row r="10" spans="1:27" s="336" customFormat="1" ht="18" x14ac:dyDescent="0.25">
      <c r="C10" s="339"/>
      <c r="D10" s="426" t="s">
        <v>247</v>
      </c>
      <c r="I10" s="340"/>
      <c r="J10" s="341"/>
    </row>
    <row r="11" spans="1:27" s="336" customFormat="1" ht="18" x14ac:dyDescent="0.25">
      <c r="C11" s="339"/>
      <c r="D11" s="426" t="s">
        <v>337</v>
      </c>
      <c r="I11" s="340"/>
      <c r="J11" s="341"/>
    </row>
    <row r="12" spans="1:27" s="336" customFormat="1" ht="18" x14ac:dyDescent="0.25">
      <c r="C12" s="339"/>
      <c r="D12" s="426" t="s">
        <v>172</v>
      </c>
      <c r="I12" s="340"/>
      <c r="J12" s="341"/>
    </row>
    <row r="13" spans="1:27" s="336" customFormat="1" ht="18" x14ac:dyDescent="0.25">
      <c r="C13" s="339"/>
      <c r="D13" s="426" t="s">
        <v>173</v>
      </c>
      <c r="I13" s="340"/>
      <c r="J13" s="341"/>
    </row>
    <row r="14" spans="1:27" s="336" customFormat="1" ht="18" x14ac:dyDescent="0.25">
      <c r="C14" s="426"/>
      <c r="D14" s="426"/>
      <c r="E14" s="426"/>
      <c r="I14" s="340"/>
      <c r="J14" s="341"/>
    </row>
    <row r="15" spans="1:27" s="336" customFormat="1" ht="18" x14ac:dyDescent="0.25">
      <c r="C15" s="339"/>
      <c r="I15" s="340"/>
      <c r="J15" s="341"/>
    </row>
    <row r="16" spans="1:27" s="336" customFormat="1" ht="18" x14ac:dyDescent="0.25">
      <c r="C16" s="339" t="s">
        <v>326</v>
      </c>
      <c r="D16" s="426" t="s">
        <v>328</v>
      </c>
      <c r="I16" s="340"/>
      <c r="J16" s="341"/>
    </row>
    <row r="17" spans="3:10" s="336" customFormat="1" ht="18" x14ac:dyDescent="0.25">
      <c r="C17" s="339"/>
      <c r="D17" s="426" t="s">
        <v>329</v>
      </c>
      <c r="E17" s="6"/>
      <c r="F17" s="6"/>
      <c r="I17" s="340"/>
      <c r="J17" s="341"/>
    </row>
    <row r="18" spans="3:10" s="336" customFormat="1" ht="18" x14ac:dyDescent="0.25">
      <c r="C18" s="339"/>
      <c r="D18" s="426" t="s">
        <v>330</v>
      </c>
      <c r="E18" s="6"/>
      <c r="F18" s="6"/>
      <c r="I18" s="340"/>
      <c r="J18" s="341"/>
    </row>
    <row r="19" spans="3:10" s="336" customFormat="1" ht="18" x14ac:dyDescent="0.25">
      <c r="C19" s="339"/>
      <c r="D19" s="426" t="s">
        <v>365</v>
      </c>
      <c r="E19" s="6"/>
      <c r="F19" s="6"/>
      <c r="I19" s="340"/>
      <c r="J19" s="341"/>
    </row>
    <row r="20" spans="3:10" s="336" customFormat="1" ht="18" x14ac:dyDescent="0.25">
      <c r="C20" s="339"/>
      <c r="D20" s="426" t="s">
        <v>331</v>
      </c>
      <c r="E20" s="6"/>
      <c r="F20" s="6"/>
      <c r="I20" s="340"/>
      <c r="J20" s="341"/>
    </row>
    <row r="21" spans="3:10" s="336" customFormat="1" ht="18" x14ac:dyDescent="0.25">
      <c r="C21" s="426"/>
      <c r="D21" s="426"/>
      <c r="I21" s="340"/>
      <c r="J21" s="341"/>
    </row>
    <row r="22" spans="3:10" s="336" customFormat="1" ht="18" x14ac:dyDescent="0.25">
      <c r="C22" s="339" t="s">
        <v>227</v>
      </c>
      <c r="D22" s="426" t="s">
        <v>332</v>
      </c>
      <c r="I22" s="340"/>
      <c r="J22" s="341"/>
    </row>
    <row r="23" spans="3:10" s="336" customFormat="1" ht="18" x14ac:dyDescent="0.25">
      <c r="C23" s="339"/>
      <c r="D23" s="426" t="s">
        <v>333</v>
      </c>
      <c r="E23" s="6"/>
      <c r="F23" s="6"/>
      <c r="I23" s="340"/>
      <c r="J23" s="341"/>
    </row>
    <row r="24" spans="3:10" s="336" customFormat="1" ht="18" x14ac:dyDescent="0.25">
      <c r="C24" s="339"/>
      <c r="D24" s="426" t="s">
        <v>334</v>
      </c>
      <c r="E24" s="6"/>
      <c r="F24" s="6"/>
      <c r="I24" s="340"/>
      <c r="J24" s="341"/>
    </row>
    <row r="25" spans="3:10" s="336" customFormat="1" ht="18" x14ac:dyDescent="0.25">
      <c r="C25" s="339"/>
      <c r="D25" s="426" t="s">
        <v>335</v>
      </c>
      <c r="E25" s="6"/>
      <c r="F25" s="6"/>
      <c r="I25" s="340"/>
      <c r="J25" s="341"/>
    </row>
    <row r="26" spans="3:10" s="336" customFormat="1" ht="18" x14ac:dyDescent="0.25">
      <c r="C26" s="339"/>
      <c r="D26" s="426" t="s">
        <v>336</v>
      </c>
      <c r="E26" s="6"/>
      <c r="F26" s="6"/>
      <c r="I26" s="340"/>
      <c r="J26" s="341"/>
    </row>
    <row r="27" spans="3:10" s="336" customFormat="1" ht="18" x14ac:dyDescent="0.25">
      <c r="C27" s="339"/>
      <c r="D27" s="426"/>
      <c r="E27" s="6"/>
      <c r="F27" s="6"/>
      <c r="I27" s="340"/>
      <c r="J27" s="341"/>
    </row>
    <row r="28" spans="3:10" s="336" customFormat="1" ht="18" x14ac:dyDescent="0.25">
      <c r="C28" s="339" t="s">
        <v>133</v>
      </c>
      <c r="D28" s="426" t="s">
        <v>323</v>
      </c>
      <c r="E28" s="6"/>
      <c r="I28" s="342"/>
      <c r="J28" s="341"/>
    </row>
    <row r="29" spans="3:10" s="336" customFormat="1" ht="18" x14ac:dyDescent="0.25">
      <c r="D29" s="426" t="s">
        <v>321</v>
      </c>
      <c r="E29" s="6"/>
      <c r="I29" s="342"/>
      <c r="J29" s="341"/>
    </row>
    <row r="30" spans="3:10" s="336" customFormat="1" ht="18" x14ac:dyDescent="0.25">
      <c r="C30" s="339"/>
      <c r="D30" s="426" t="s">
        <v>327</v>
      </c>
      <c r="E30" s="6"/>
      <c r="I30" s="342"/>
      <c r="J30" s="341"/>
    </row>
    <row r="31" spans="3:10" s="336" customFormat="1" ht="18" x14ac:dyDescent="0.25">
      <c r="C31" s="339"/>
      <c r="D31" s="426" t="s">
        <v>322</v>
      </c>
      <c r="E31" s="6"/>
      <c r="I31" s="340"/>
      <c r="J31" s="341"/>
    </row>
    <row r="32" spans="3:10" s="336" customFormat="1" ht="18" x14ac:dyDescent="0.25">
      <c r="C32" s="339"/>
      <c r="D32" s="426" t="s">
        <v>324</v>
      </c>
      <c r="E32" s="6"/>
      <c r="I32" s="342"/>
      <c r="J32" s="341"/>
    </row>
    <row r="33" spans="3:256" s="336" customFormat="1" ht="18" x14ac:dyDescent="0.25">
      <c r="C33" s="339"/>
      <c r="D33" s="426"/>
      <c r="E33" s="6"/>
      <c r="I33" s="342"/>
      <c r="J33" s="341"/>
    </row>
    <row r="34" spans="3:256" s="336" customFormat="1" ht="18" x14ac:dyDescent="0.25">
      <c r="C34" s="339"/>
      <c r="D34" s="426"/>
      <c r="E34" s="6"/>
      <c r="I34" s="340"/>
      <c r="J34" s="341"/>
    </row>
    <row r="35" spans="3:256" s="336" customFormat="1" ht="18" x14ac:dyDescent="0.25">
      <c r="D35" s="426"/>
      <c r="I35" s="340"/>
      <c r="J35" s="341"/>
    </row>
    <row r="36" spans="3:256" s="336" customFormat="1" ht="15" x14ac:dyDescent="0.2">
      <c r="I36" s="342"/>
      <c r="J36" s="341"/>
    </row>
    <row r="37" spans="3:256" s="336" customFormat="1" ht="15" x14ac:dyDescent="0.2">
      <c r="I37" s="340"/>
      <c r="J37" s="341"/>
    </row>
    <row r="38" spans="3:256" ht="15.75" x14ac:dyDescent="0.25">
      <c r="C38" s="336"/>
      <c r="E38" s="101"/>
      <c r="F38" s="188"/>
      <c r="H38" s="188"/>
      <c r="I38" s="336"/>
    </row>
    <row r="39" spans="3:256" ht="15.75" x14ac:dyDescent="0.25">
      <c r="E39" s="101"/>
    </row>
    <row r="40" spans="3:256" ht="15.75" x14ac:dyDescent="0.25">
      <c r="AA40" s="344"/>
    </row>
    <row r="41" spans="3:256" ht="15.75" x14ac:dyDescent="0.25">
      <c r="J41" s="344"/>
      <c r="K41" s="344"/>
      <c r="L41" s="344"/>
      <c r="M41" s="344"/>
      <c r="N41" s="344"/>
      <c r="O41" s="344"/>
      <c r="P41" s="344"/>
      <c r="Q41" s="344"/>
      <c r="R41" s="344"/>
      <c r="S41" s="344"/>
      <c r="T41" s="344"/>
      <c r="U41" s="344"/>
      <c r="V41" s="344"/>
      <c r="W41" s="344"/>
      <c r="X41" s="344"/>
      <c r="Y41" s="344"/>
      <c r="Z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344"/>
      <c r="BR41" s="344"/>
      <c r="BS41" s="344"/>
      <c r="BT41" s="344"/>
      <c r="BU41" s="344"/>
      <c r="BV41" s="344"/>
      <c r="BW41" s="344"/>
      <c r="BX41" s="344"/>
      <c r="BY41" s="344"/>
      <c r="BZ41" s="344"/>
      <c r="CA41" s="344"/>
      <c r="CB41" s="344"/>
      <c r="CC41" s="344"/>
      <c r="CD41" s="344"/>
      <c r="CE41" s="344"/>
      <c r="CF41" s="344"/>
      <c r="CG41" s="344"/>
      <c r="CH41" s="344"/>
      <c r="CI41" s="344"/>
      <c r="CJ41" s="344"/>
      <c r="CK41" s="344"/>
      <c r="CL41" s="344"/>
      <c r="CM41" s="344"/>
      <c r="CN41" s="344"/>
      <c r="CO41" s="344"/>
      <c r="CP41" s="344"/>
      <c r="CQ41" s="344"/>
      <c r="CR41" s="344"/>
      <c r="CS41" s="344"/>
      <c r="CT41" s="344"/>
      <c r="CU41" s="344"/>
      <c r="CV41" s="344"/>
      <c r="CW41" s="344"/>
      <c r="CX41" s="344"/>
      <c r="CY41" s="344"/>
      <c r="CZ41" s="344"/>
      <c r="DA41" s="344"/>
      <c r="DB41" s="344"/>
      <c r="DC41" s="344"/>
      <c r="DD41" s="344"/>
      <c r="DE41" s="344"/>
      <c r="DF41" s="344"/>
      <c r="DG41" s="344"/>
      <c r="DH41" s="344"/>
      <c r="DI41" s="344"/>
      <c r="DJ41" s="344"/>
      <c r="DK41" s="344"/>
      <c r="DL41" s="344"/>
      <c r="DM41" s="344"/>
      <c r="DN41" s="344"/>
      <c r="DO41" s="344"/>
      <c r="DP41" s="344"/>
      <c r="DQ41" s="344"/>
      <c r="DR41" s="344"/>
      <c r="DS41" s="344"/>
      <c r="DT41" s="344"/>
      <c r="DU41" s="344"/>
      <c r="DV41" s="344"/>
      <c r="DW41" s="344"/>
      <c r="DX41" s="344"/>
      <c r="DY41" s="344"/>
      <c r="DZ41" s="344"/>
      <c r="EA41" s="344"/>
      <c r="EB41" s="344"/>
      <c r="EC41" s="344"/>
      <c r="ED41" s="344"/>
      <c r="EE41" s="344"/>
      <c r="EF41" s="344"/>
      <c r="EG41" s="344"/>
      <c r="EH41" s="344"/>
      <c r="EI41" s="344"/>
      <c r="EJ41" s="344"/>
      <c r="EK41" s="344"/>
      <c r="EL41" s="344"/>
      <c r="EM41" s="344"/>
      <c r="EN41" s="344"/>
      <c r="EO41" s="344"/>
      <c r="EP41" s="344"/>
      <c r="EQ41" s="344"/>
      <c r="ER41" s="344"/>
      <c r="ES41" s="344"/>
      <c r="ET41" s="344"/>
      <c r="EU41" s="344"/>
      <c r="EV41" s="344"/>
      <c r="EW41" s="344"/>
      <c r="EX41" s="344"/>
      <c r="EY41" s="344"/>
      <c r="EZ41" s="344"/>
      <c r="FA41" s="344"/>
      <c r="FB41" s="344"/>
      <c r="FC41" s="344"/>
      <c r="FD41" s="344"/>
      <c r="FE41" s="344"/>
      <c r="FF41" s="344"/>
      <c r="FG41" s="344"/>
      <c r="FH41" s="344"/>
      <c r="FI41" s="344"/>
      <c r="FJ41" s="344"/>
      <c r="FK41" s="344"/>
      <c r="FL41" s="344"/>
      <c r="FM41" s="344"/>
      <c r="FN41" s="344"/>
      <c r="FO41" s="344"/>
      <c r="FP41" s="344"/>
      <c r="FQ41" s="344"/>
      <c r="FR41" s="344"/>
      <c r="FS41" s="344"/>
      <c r="FT41" s="344"/>
      <c r="FU41" s="344"/>
      <c r="FV41" s="344"/>
      <c r="FW41" s="344"/>
      <c r="FX41" s="344"/>
      <c r="FY41" s="344"/>
      <c r="FZ41" s="344"/>
      <c r="GA41" s="344"/>
      <c r="GB41" s="344"/>
      <c r="GC41" s="344"/>
      <c r="GD41" s="344"/>
      <c r="GE41" s="344"/>
      <c r="GF41" s="344"/>
      <c r="GG41" s="344"/>
      <c r="GH41" s="344"/>
      <c r="GI41" s="344"/>
      <c r="GJ41" s="344"/>
      <c r="GK41" s="344"/>
      <c r="GL41" s="344"/>
      <c r="GM41" s="344"/>
      <c r="GN41" s="344"/>
      <c r="GO41" s="344"/>
      <c r="GP41" s="344"/>
      <c r="GQ41" s="344"/>
      <c r="GR41" s="344"/>
      <c r="GS41" s="344"/>
      <c r="GT41" s="344"/>
      <c r="GU41" s="344"/>
      <c r="GV41" s="344"/>
      <c r="GW41" s="344"/>
      <c r="GX41" s="344"/>
      <c r="GY41" s="344"/>
      <c r="GZ41" s="344"/>
      <c r="HA41" s="344"/>
      <c r="HB41" s="344"/>
      <c r="HC41" s="344"/>
      <c r="HD41" s="344"/>
      <c r="HE41" s="344"/>
      <c r="HF41" s="344"/>
      <c r="HG41" s="344"/>
      <c r="HH41" s="344"/>
      <c r="HI41" s="344"/>
      <c r="HJ41" s="344"/>
      <c r="HK41" s="344"/>
      <c r="HL41" s="344"/>
      <c r="HM41" s="344"/>
      <c r="HN41" s="344"/>
      <c r="HO41" s="344"/>
      <c r="HP41" s="344"/>
      <c r="HQ41" s="344"/>
      <c r="HR41" s="344"/>
      <c r="HS41" s="344"/>
      <c r="HT41" s="344"/>
      <c r="HU41" s="344"/>
      <c r="HV41" s="344"/>
      <c r="HW41" s="344"/>
      <c r="HX41" s="344"/>
      <c r="HY41" s="344"/>
      <c r="HZ41" s="344"/>
      <c r="IA41" s="344"/>
      <c r="IB41" s="344"/>
      <c r="IC41" s="344"/>
      <c r="ID41" s="344"/>
      <c r="IE41" s="344"/>
      <c r="IF41" s="344"/>
      <c r="IG41" s="344"/>
      <c r="IH41" s="344"/>
      <c r="II41" s="344"/>
      <c r="IJ41" s="344"/>
      <c r="IK41" s="344"/>
      <c r="IL41" s="344"/>
      <c r="IM41" s="344"/>
      <c r="IN41" s="344"/>
      <c r="IO41" s="344"/>
      <c r="IP41" s="344"/>
      <c r="IQ41" s="344"/>
      <c r="IR41" s="344"/>
      <c r="IS41" s="344"/>
      <c r="IT41" s="344"/>
      <c r="IU41" s="344"/>
      <c r="IV41" s="344"/>
    </row>
    <row r="42" spans="3:256" x14ac:dyDescent="0.2">
      <c r="F42" s="345"/>
      <c r="G42" s="345"/>
      <c r="H42" s="345"/>
      <c r="I42" s="345"/>
    </row>
    <row r="81" spans="1:7" ht="15.75" x14ac:dyDescent="0.25">
      <c r="A81" s="344"/>
      <c r="B81" s="344"/>
      <c r="C81" s="344"/>
      <c r="D81" s="344"/>
      <c r="E81" s="344"/>
      <c r="F81" s="344"/>
      <c r="G81" s="344"/>
    </row>
    <row r="82" spans="1:7" x14ac:dyDescent="0.2">
      <c r="A82" s="576"/>
      <c r="B82" s="576"/>
      <c r="C82" s="576"/>
      <c r="D82" s="576"/>
      <c r="E82" s="576"/>
      <c r="F82" s="576"/>
      <c r="G82" s="576"/>
    </row>
    <row r="83" spans="1:7" x14ac:dyDescent="0.2">
      <c r="A83" s="576"/>
      <c r="B83" s="576"/>
      <c r="C83" s="576"/>
      <c r="D83" s="576"/>
      <c r="E83" s="576"/>
      <c r="F83" s="576"/>
      <c r="G83" s="576"/>
    </row>
    <row r="84" spans="1:7" x14ac:dyDescent="0.2">
      <c r="A84" s="576"/>
      <c r="B84" s="576"/>
      <c r="C84" s="576"/>
      <c r="D84" s="576"/>
      <c r="E84" s="576"/>
      <c r="F84" s="576"/>
      <c r="G84" s="576"/>
    </row>
    <row r="85" spans="1:7" x14ac:dyDescent="0.2">
      <c r="A85" s="576"/>
      <c r="B85" s="576"/>
      <c r="C85" s="576"/>
      <c r="D85" s="576"/>
      <c r="E85" s="576"/>
      <c r="F85" s="576"/>
      <c r="G85" s="576"/>
    </row>
    <row r="86" spans="1:7" x14ac:dyDescent="0.2">
      <c r="A86" s="576"/>
      <c r="B86" s="576"/>
      <c r="C86" s="576"/>
      <c r="D86" s="576"/>
      <c r="E86" s="576"/>
      <c r="F86" s="576"/>
      <c r="G86" s="576"/>
    </row>
    <row r="87" spans="1:7" x14ac:dyDescent="0.2">
      <c r="A87" s="576"/>
      <c r="B87" s="576"/>
      <c r="C87" s="576"/>
      <c r="D87" s="576"/>
      <c r="E87" s="576"/>
      <c r="F87" s="576"/>
      <c r="G87" s="576"/>
    </row>
    <row r="88" spans="1:7" x14ac:dyDescent="0.2">
      <c r="A88" s="576"/>
      <c r="B88" s="576"/>
      <c r="C88" s="576"/>
      <c r="D88" s="576"/>
      <c r="E88" s="576"/>
      <c r="F88" s="576"/>
      <c r="G88" s="576"/>
    </row>
    <row r="89" spans="1:7" x14ac:dyDescent="0.2">
      <c r="A89" s="576"/>
      <c r="B89" s="576"/>
      <c r="C89" s="576"/>
      <c r="D89" s="576"/>
      <c r="E89" s="576"/>
      <c r="F89" s="576"/>
      <c r="G89" s="576"/>
    </row>
  </sheetData>
  <mergeCells count="5">
    <mergeCell ref="A82:G89"/>
    <mergeCell ref="C1:E1"/>
    <mergeCell ref="D2:G2"/>
    <mergeCell ref="D4:E4"/>
    <mergeCell ref="C9:E9"/>
  </mergeCells>
  <phoneticPr fontId="3" type="noConversion"/>
  <hyperlinks>
    <hyperlink ref="D10" r:id="rId1" location="Start_1" xr:uid="{00000000-0004-0000-0100-000000000000}"/>
    <hyperlink ref="D12" r:id="rId2" location="Start_4" xr:uid="{00000000-0004-0000-0100-000001000000}"/>
    <hyperlink ref="D13" r:id="rId3" location="Start_5" xr:uid="{00000000-0004-0000-0100-000002000000}"/>
    <hyperlink ref="D29" r:id="rId4" location="'T1 Sch 1 Taxable Income Test'!A1" xr:uid="{00000000-0004-0000-0100-000003000000}"/>
    <hyperlink ref="D30" r:id="rId5" location="'T4 Sch 4 Loss Cfwd Test'!A1" xr:uid="{00000000-0004-0000-0100-000004000000}"/>
    <hyperlink ref="D31" r:id="rId6" location="'T8 Sch 8 CCA Test'!A1" xr:uid="{00000000-0004-0000-0100-000005000000}"/>
    <hyperlink ref="D28" r:id="rId7" location="'T0 PILs,Tax Provision Test'!A1" xr:uid="{00000000-0004-0000-0100-000006000000}"/>
    <hyperlink ref="D32" r:id="rId8" location="'T13 Sch 13 Reserves Test'!A1" xr:uid="{00000000-0004-0000-0100-000007000000}"/>
    <hyperlink ref="D16" r:id="rId9" location="'H0 PILs,Tax Provision Hist'!Print_Area" xr:uid="{00000000-0004-0000-0100-000008000000}"/>
    <hyperlink ref="D17" r:id="rId10" location="'H1 Sch 1 Taxable Income Hist'!Print_Area" xr:uid="{00000000-0004-0000-0100-000009000000}"/>
    <hyperlink ref="D18" r:id="rId11" location="'H4 Sch 4 Loss Cfwd Hist'!Print_Area" xr:uid="{00000000-0004-0000-0100-00000A000000}"/>
    <hyperlink ref="D19" r:id="rId12" location="'H8 Sch 8 CCA Hist'!Print_Area" xr:uid="{00000000-0004-0000-0100-00000B000000}"/>
    <hyperlink ref="D20" r:id="rId13" location="'H13 Sch 13 Reserves Hist'!Print_Area" xr:uid="{00000000-0004-0000-0100-00000C000000}"/>
    <hyperlink ref="D22" r:id="rId14" location="'B0 PILs,Tax Provision Bridge'!A1" display="'B0 - PILs,Tax Provision Bridge Year" xr:uid="{00000000-0004-0000-0100-00000D000000}"/>
    <hyperlink ref="D23" r:id="rId15" location="'B1 Sch 1 Taxable Income Bridge'!A1" xr:uid="{00000000-0004-0000-0100-00000E000000}"/>
    <hyperlink ref="D24" r:id="rId16" location="'B4 Sch 4 Loss Cfwd Bridge'!A1" xr:uid="{00000000-0004-0000-0100-00000F000000}"/>
    <hyperlink ref="D25" r:id="rId17" location="'B8 Sch 8 CCA Bridge'!A1" xr:uid="{00000000-0004-0000-0100-000010000000}"/>
    <hyperlink ref="D26" location="'B13 Sch 13 Reserves Bridge'!A1" display="B13 - Schedule 13 Tax Reserves Bridge Year" xr:uid="{00000000-0004-0000-0100-000011000000}"/>
    <hyperlink ref="D11" r:id="rId18" location="'S. Summary '!A1" display="'S. Summary" xr:uid="{00000000-0004-0000-0100-000012000000}"/>
  </hyperlinks>
  <pageMargins left="0.74803149606299213" right="0.74803149606299213" top="0.98425196850393704" bottom="0.98425196850393704" header="0.51181102362204722" footer="0.51181102362204722"/>
  <pageSetup scale="65" orientation="portrait" r:id="rId19"/>
  <headerFooter alignWithMargins="0">
    <oddFooter>&amp;C1</oddFooter>
  </headerFooter>
  <drawing r:id="rId2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pageSetUpPr fitToPage="1"/>
  </sheetPr>
  <dimension ref="A1:AE46"/>
  <sheetViews>
    <sheetView view="pageBreakPreview" topLeftCell="A7" zoomScale="60" zoomScaleNormal="100" workbookViewId="0">
      <pane xSplit="3" ySplit="3" topLeftCell="E10" activePane="bottomRight" state="frozen"/>
      <selection activeCell="I32" sqref="I32"/>
      <selection pane="topRight" activeCell="I32" sqref="I32"/>
      <selection pane="bottomLeft" activeCell="I32" sqref="I32"/>
      <selection pane="bottomRight" activeCell="X22" sqref="X22"/>
    </sheetView>
  </sheetViews>
  <sheetFormatPr defaultColWidth="9.140625" defaultRowHeight="12.75" x14ac:dyDescent="0.2"/>
  <cols>
    <col min="1" max="1" width="3.5703125" style="9" customWidth="1"/>
    <col min="2" max="2" width="11.5703125" style="9" bestFit="1" customWidth="1"/>
    <col min="3" max="3" width="72.85546875" style="9" customWidth="1"/>
    <col min="4" max="4" width="12.5703125" style="9" bestFit="1" customWidth="1"/>
    <col min="5" max="5" width="14.140625" style="9" bestFit="1" customWidth="1"/>
    <col min="6" max="14" width="15.140625" style="9" customWidth="1"/>
    <col min="15" max="15" width="7.85546875" style="9" customWidth="1"/>
    <col min="16" max="21" width="15.140625" style="9" customWidth="1"/>
    <col min="22" max="22" width="4.140625" style="9" bestFit="1" customWidth="1"/>
    <col min="23" max="23" width="15.140625" style="9" customWidth="1"/>
    <col min="24" max="24" width="9.140625" style="9"/>
    <col min="25" max="25" width="14" style="523" bestFit="1" customWidth="1"/>
    <col min="26" max="26" width="11.28515625" style="9" bestFit="1" customWidth="1"/>
    <col min="27" max="16384" width="9.140625" style="9"/>
  </cols>
  <sheetData>
    <row r="1" spans="1:28" ht="21.75" x14ac:dyDescent="0.2">
      <c r="A1" s="209"/>
      <c r="B1" s="583"/>
      <c r="C1" s="583"/>
      <c r="D1" s="583"/>
      <c r="E1" s="583"/>
      <c r="F1" s="453"/>
      <c r="G1" s="453"/>
      <c r="H1" s="453"/>
      <c r="I1" s="453"/>
      <c r="J1" s="453"/>
      <c r="K1" s="453"/>
      <c r="L1" s="453"/>
      <c r="M1" s="453"/>
      <c r="N1" s="453"/>
      <c r="O1" s="453"/>
      <c r="P1" s="453"/>
      <c r="Q1" s="453"/>
    </row>
    <row r="2" spans="1:28" ht="18" x14ac:dyDescent="0.25">
      <c r="B2" s="584"/>
      <c r="C2" s="584"/>
      <c r="D2" s="584"/>
      <c r="E2" s="584"/>
      <c r="F2" s="584"/>
      <c r="G2" s="584"/>
      <c r="H2" s="584"/>
      <c r="I2" s="584"/>
      <c r="J2" s="584"/>
      <c r="K2" s="584"/>
      <c r="L2" s="584"/>
      <c r="M2" s="584"/>
      <c r="N2" s="584"/>
      <c r="O2" s="584"/>
      <c r="P2" s="584"/>
      <c r="Q2" s="584"/>
    </row>
    <row r="3" spans="1:28" ht="27.75" customHeight="1" x14ac:dyDescent="0.25">
      <c r="B3" s="584"/>
      <c r="C3" s="584"/>
      <c r="D3" s="584"/>
      <c r="E3" s="584"/>
      <c r="F3" s="584"/>
      <c r="G3" s="584"/>
      <c r="H3" s="584"/>
      <c r="I3" s="584"/>
      <c r="J3" s="584"/>
      <c r="K3" s="584"/>
      <c r="L3" s="584"/>
      <c r="M3" s="584"/>
      <c r="N3" s="584"/>
      <c r="O3" s="584"/>
      <c r="P3" s="584"/>
      <c r="Q3" s="584"/>
    </row>
    <row r="4" spans="1:28" ht="54.75" customHeight="1" x14ac:dyDescent="0.25">
      <c r="B4" s="584"/>
      <c r="C4" s="584"/>
      <c r="D4" s="584"/>
      <c r="E4" s="584"/>
      <c r="F4" s="584"/>
      <c r="G4" s="584"/>
      <c r="H4" s="584"/>
      <c r="I4" s="584"/>
      <c r="J4" s="584"/>
      <c r="K4" s="584"/>
      <c r="L4" s="584"/>
      <c r="M4" s="584"/>
      <c r="N4" s="584"/>
      <c r="O4" s="584"/>
      <c r="P4" s="584"/>
      <c r="Q4" s="584"/>
    </row>
    <row r="7" spans="1:28" ht="18" x14ac:dyDescent="0.25">
      <c r="B7" s="245" t="s">
        <v>268</v>
      </c>
    </row>
    <row r="8" spans="1:28" x14ac:dyDescent="0.2">
      <c r="D8" s="236"/>
    </row>
    <row r="9" spans="1:28" ht="146.25" x14ac:dyDescent="0.2">
      <c r="B9" s="473" t="s">
        <v>439</v>
      </c>
      <c r="C9" s="471" t="s">
        <v>69</v>
      </c>
      <c r="D9" s="472" t="s">
        <v>310</v>
      </c>
      <c r="E9" s="473" t="s">
        <v>441</v>
      </c>
      <c r="F9" s="473" t="s">
        <v>421</v>
      </c>
      <c r="G9" s="473" t="s">
        <v>422</v>
      </c>
      <c r="H9" s="473" t="s">
        <v>423</v>
      </c>
      <c r="I9" s="473" t="s">
        <v>424</v>
      </c>
      <c r="J9" s="473" t="s">
        <v>425</v>
      </c>
      <c r="K9" s="473" t="s">
        <v>427</v>
      </c>
      <c r="L9" s="473" t="s">
        <v>428</v>
      </c>
      <c r="M9" s="473" t="s">
        <v>429</v>
      </c>
      <c r="N9" s="473" t="s">
        <v>430</v>
      </c>
      <c r="O9" s="473" t="s">
        <v>420</v>
      </c>
      <c r="P9" s="473" t="s">
        <v>431</v>
      </c>
      <c r="Q9" s="473" t="s">
        <v>432</v>
      </c>
      <c r="R9" s="473" t="s">
        <v>433</v>
      </c>
      <c r="S9" s="473" t="s">
        <v>434</v>
      </c>
      <c r="T9" s="473" t="s">
        <v>435</v>
      </c>
      <c r="U9" s="473" t="s">
        <v>436</v>
      </c>
      <c r="V9" s="473"/>
      <c r="W9" s="473" t="s">
        <v>442</v>
      </c>
      <c r="X9" s="301"/>
      <c r="Y9" s="9"/>
      <c r="AB9" s="536"/>
    </row>
    <row r="10" spans="1:28" x14ac:dyDescent="0.2">
      <c r="B10" s="459">
        <f>IF(ISBLANK('B8 Sch 8 CCA Bridge'!B10), "", 'B8 Sch 8 CCA Bridge'!B10)</f>
        <v>1</v>
      </c>
      <c r="C10" s="460" t="str">
        <f>IF(ISBLANK('B8 Sch 8 CCA Bridge'!C10), "", 'B8 Sch 8 CCA Bridge'!C10)</f>
        <v>Buildings, Distribution System (acq'd post 1987)</v>
      </c>
      <c r="D10" s="502" t="s">
        <v>309</v>
      </c>
      <c r="E10" s="482">
        <f>IF(ISBLANK('B8 Sch 8 CCA Bridge'!W10), "", 'B8 Sch 8 CCA Bridge'!W10)</f>
        <v>16950577.766399994</v>
      </c>
      <c r="F10" s="443"/>
      <c r="G10" s="443"/>
      <c r="H10" s="468"/>
      <c r="I10" s="468"/>
      <c r="J10" s="468"/>
      <c r="K10" s="468"/>
      <c r="L10" s="178">
        <f>IFERROR(E10+F10+H10-K10,0)</f>
        <v>16950577.766399994</v>
      </c>
      <c r="M10" s="178">
        <f>IF((K10+I10-F10+G10-J10)&lt;0,0,(K10+I10-F10+G10-J10))</f>
        <v>0</v>
      </c>
      <c r="N10" s="178">
        <f>IF((G10-M10)&lt;0,0,(G10-M10))</f>
        <v>0</v>
      </c>
      <c r="O10" s="477">
        <v>0.5</v>
      </c>
      <c r="P10" s="178">
        <f>N10*O10</f>
        <v>0</v>
      </c>
      <c r="Q10" s="178">
        <f>IF((0.5*(F10-G10-I10+J10-K10))&lt;0,0,(0.5*(F10-G10-I10+J10-K10)))</f>
        <v>0</v>
      </c>
      <c r="R10" s="465">
        <v>0.04</v>
      </c>
      <c r="S10" s="504"/>
      <c r="T10" s="504"/>
      <c r="U10" s="178">
        <f>IF(OR(L10&lt;0,T10&gt;0),0,(L10+P10-Q10)*R10)</f>
        <v>678023.11065599974</v>
      </c>
      <c r="V10" s="178"/>
      <c r="W10" s="178">
        <f>IF(L10&lt;0,0,L10-T10-U10)</f>
        <v>16272554.655743994</v>
      </c>
      <c r="X10" s="291"/>
      <c r="Y10" s="9"/>
    </row>
    <row r="11" spans="1:28" x14ac:dyDescent="0.2">
      <c r="B11" s="459" t="str">
        <f>IF(ISBLANK('B8 Sch 8 CCA Bridge'!B11), "", 'B8 Sch 8 CCA Bridge'!B11)</f>
        <v>1b</v>
      </c>
      <c r="C11" s="460" t="str">
        <f>IF(ISBLANK('B8 Sch 8 CCA Bridge'!C11), "", 'B8 Sch 8 CCA Bridge'!C11)</f>
        <v>Non-Residential Buildings [Reg. 1100(1)(a.1) election]</v>
      </c>
      <c r="D11" s="502" t="s">
        <v>309</v>
      </c>
      <c r="E11" s="482">
        <f>IF(ISBLANK('B8 Sch 8 CCA Bridge'!W11), "", 'B8 Sch 8 CCA Bridge'!W11)</f>
        <v>7429856.2072000001</v>
      </c>
      <c r="F11" s="443">
        <v>519000</v>
      </c>
      <c r="G11" s="443">
        <v>519000</v>
      </c>
      <c r="H11" s="468"/>
      <c r="I11" s="468"/>
      <c r="J11" s="468"/>
      <c r="K11" s="468"/>
      <c r="L11" s="178">
        <f t="shared" ref="L11:L41" si="0">IFERROR(E11+F11+H11-K11,"")</f>
        <v>7948856.2072000001</v>
      </c>
      <c r="M11" s="178">
        <f t="shared" ref="M11:M42" si="1">IF((K11+I11-F11+G11-J11)&lt;0,0,(K11+I11-F11+G11-J11))</f>
        <v>0</v>
      </c>
      <c r="N11" s="178">
        <f t="shared" ref="N11:N42" si="2">IF((G11-M11)&lt;0,0,(G11-M11))</f>
        <v>519000</v>
      </c>
      <c r="O11" s="477">
        <v>0.5</v>
      </c>
      <c r="P11" s="178">
        <f t="shared" ref="P11:P42" si="3">N11*O11</f>
        <v>259500</v>
      </c>
      <c r="Q11" s="178">
        <f t="shared" ref="Q11:Q42" si="4">IF((0.5*(F11-G11-I11+J11-K11))&lt;0,0,(0.5*(F11-G11-I11+J11-K11)))</f>
        <v>0</v>
      </c>
      <c r="R11" s="465">
        <v>0.06</v>
      </c>
      <c r="S11" s="504"/>
      <c r="T11" s="504"/>
      <c r="U11" s="178">
        <f t="shared" ref="U11:U18" si="5">IF(OR(L11&lt;0,T11&gt;0),0,(L11+P11-Q11)*R11)</f>
        <v>492501.372432</v>
      </c>
      <c r="V11" s="178"/>
      <c r="W11" s="178">
        <f t="shared" ref="W11:W42" si="6">IF(L11&lt;0,0,L11-T11-U11)</f>
        <v>7456354.8347680001</v>
      </c>
      <c r="X11" s="291"/>
      <c r="Y11" s="9"/>
    </row>
    <row r="12" spans="1:28" x14ac:dyDescent="0.2">
      <c r="B12" s="459">
        <f>IF(ISBLANK('B8 Sch 8 CCA Bridge'!B12), "", 'B8 Sch 8 CCA Bridge'!B12)</f>
        <v>2</v>
      </c>
      <c r="C12" s="460" t="str">
        <f>IF(ISBLANK('B8 Sch 8 CCA Bridge'!C12), "", 'B8 Sch 8 CCA Bridge'!C12)</f>
        <v>Distribution System (acq'd pre 1988)</v>
      </c>
      <c r="D12" s="502" t="s">
        <v>309</v>
      </c>
      <c r="E12" s="482">
        <f>IF(ISBLANK('B8 Sch 8 CCA Bridge'!W12), "", 'B8 Sch 8 CCA Bridge'!W12)</f>
        <v>0</v>
      </c>
      <c r="F12" s="464"/>
      <c r="G12" s="464"/>
      <c r="H12" s="468"/>
      <c r="I12" s="468"/>
      <c r="J12" s="468"/>
      <c r="K12" s="468"/>
      <c r="L12" s="178">
        <f t="shared" si="0"/>
        <v>0</v>
      </c>
      <c r="M12" s="178">
        <f t="shared" si="1"/>
        <v>0</v>
      </c>
      <c r="N12" s="178">
        <f t="shared" si="2"/>
        <v>0</v>
      </c>
      <c r="O12" s="477"/>
      <c r="P12" s="178">
        <f t="shared" si="3"/>
        <v>0</v>
      </c>
      <c r="Q12" s="178">
        <f t="shared" si="4"/>
        <v>0</v>
      </c>
      <c r="R12" s="465">
        <v>0.06</v>
      </c>
      <c r="S12" s="504"/>
      <c r="T12" s="504"/>
      <c r="U12" s="178">
        <f t="shared" si="5"/>
        <v>0</v>
      </c>
      <c r="V12" s="178"/>
      <c r="W12" s="178">
        <f t="shared" si="6"/>
        <v>0</v>
      </c>
      <c r="X12" s="291"/>
      <c r="Y12" s="9"/>
    </row>
    <row r="13" spans="1:28" x14ac:dyDescent="0.2">
      <c r="B13" s="459">
        <f>IF(ISBLANK('B8 Sch 8 CCA Bridge'!B13), "", 'B8 Sch 8 CCA Bridge'!B13)</f>
        <v>3</v>
      </c>
      <c r="C13" s="460" t="str">
        <f>IF(ISBLANK('B8 Sch 8 CCA Bridge'!C13), "", 'B8 Sch 8 CCA Bridge'!C13)</f>
        <v>Buildings (acq'd pre 1988)</v>
      </c>
      <c r="D13" s="502" t="s">
        <v>309</v>
      </c>
      <c r="E13" s="482">
        <f>IF(ISBLANK('B8 Sch 8 CCA Bridge'!W13), "", 'B8 Sch 8 CCA Bridge'!W13)</f>
        <v>0</v>
      </c>
      <c r="F13" s="464"/>
      <c r="G13" s="464"/>
      <c r="H13" s="468"/>
      <c r="I13" s="468"/>
      <c r="J13" s="468"/>
      <c r="K13" s="468"/>
      <c r="L13" s="178">
        <f t="shared" si="0"/>
        <v>0</v>
      </c>
      <c r="M13" s="178">
        <f t="shared" si="1"/>
        <v>0</v>
      </c>
      <c r="N13" s="178">
        <f t="shared" si="2"/>
        <v>0</v>
      </c>
      <c r="O13" s="477"/>
      <c r="P13" s="178">
        <f t="shared" si="3"/>
        <v>0</v>
      </c>
      <c r="Q13" s="178">
        <f t="shared" si="4"/>
        <v>0</v>
      </c>
      <c r="R13" s="465">
        <v>0.05</v>
      </c>
      <c r="S13" s="504"/>
      <c r="T13" s="504"/>
      <c r="U13" s="178">
        <f t="shared" si="5"/>
        <v>0</v>
      </c>
      <c r="V13" s="178"/>
      <c r="W13" s="178">
        <f t="shared" si="6"/>
        <v>0</v>
      </c>
      <c r="X13" s="291"/>
      <c r="Y13" s="9"/>
    </row>
    <row r="14" spans="1:28" x14ac:dyDescent="0.2">
      <c r="B14" s="459">
        <f>IF(ISBLANK('B8 Sch 8 CCA Bridge'!B14), "", 'B8 Sch 8 CCA Bridge'!B14)</f>
        <v>6</v>
      </c>
      <c r="C14" s="460" t="str">
        <f>IF(ISBLANK('B8 Sch 8 CCA Bridge'!C14), "", 'B8 Sch 8 CCA Bridge'!C14)</f>
        <v>Certain Buildings; Fences</v>
      </c>
      <c r="D14" s="502" t="s">
        <v>309</v>
      </c>
      <c r="E14" s="482">
        <f>IF(ISBLANK('B8 Sch 8 CCA Bridge'!W14), "", 'B8 Sch 8 CCA Bridge'!W14)</f>
        <v>0</v>
      </c>
      <c r="F14" s="443"/>
      <c r="G14" s="443"/>
      <c r="H14" s="468"/>
      <c r="I14" s="468"/>
      <c r="J14" s="468"/>
      <c r="K14" s="468"/>
      <c r="L14" s="178">
        <f t="shared" si="0"/>
        <v>0</v>
      </c>
      <c r="M14" s="178">
        <f t="shared" si="1"/>
        <v>0</v>
      </c>
      <c r="N14" s="178">
        <f t="shared" si="2"/>
        <v>0</v>
      </c>
      <c r="O14" s="477">
        <v>0.5</v>
      </c>
      <c r="P14" s="178">
        <f t="shared" si="3"/>
        <v>0</v>
      </c>
      <c r="Q14" s="178">
        <f t="shared" si="4"/>
        <v>0</v>
      </c>
      <c r="R14" s="465">
        <v>0.1</v>
      </c>
      <c r="S14" s="504"/>
      <c r="T14" s="504"/>
      <c r="U14" s="178">
        <f t="shared" si="5"/>
        <v>0</v>
      </c>
      <c r="V14" s="178"/>
      <c r="W14" s="178">
        <f t="shared" si="6"/>
        <v>0</v>
      </c>
      <c r="X14" s="291"/>
      <c r="Y14" s="9"/>
    </row>
    <row r="15" spans="1:28" ht="12.75" customHeight="1" x14ac:dyDescent="0.2">
      <c r="B15" s="459">
        <f>IF(ISBLANK('B8 Sch 8 CCA Bridge'!B15), "", 'B8 Sch 8 CCA Bridge'!B15)</f>
        <v>8</v>
      </c>
      <c r="C15" s="460" t="str">
        <f>IF(ISBLANK('B8 Sch 8 CCA Bridge'!C15), "", 'B8 Sch 8 CCA Bridge'!C15)</f>
        <v>General Office Equipment, Furniture, Fixtures</v>
      </c>
      <c r="D15" s="502" t="s">
        <v>309</v>
      </c>
      <c r="E15" s="482">
        <f>IF(ISBLANK('B8 Sch 8 CCA Bridge'!W15), "", 'B8 Sch 8 CCA Bridge'!W15)</f>
        <v>1840582.3199999998</v>
      </c>
      <c r="F15" s="443">
        <v>472392.87964475702</v>
      </c>
      <c r="G15" s="443">
        <v>472392.87964475702</v>
      </c>
      <c r="H15" s="468"/>
      <c r="I15" s="468"/>
      <c r="J15" s="468"/>
      <c r="K15" s="468"/>
      <c r="L15" s="178">
        <f t="shared" si="0"/>
        <v>2312975.199644757</v>
      </c>
      <c r="M15" s="178">
        <f t="shared" si="1"/>
        <v>0</v>
      </c>
      <c r="N15" s="178">
        <f t="shared" si="2"/>
        <v>472392.87964475702</v>
      </c>
      <c r="O15" s="477">
        <v>0.5</v>
      </c>
      <c r="P15" s="178">
        <f t="shared" si="3"/>
        <v>236196.43982237851</v>
      </c>
      <c r="Q15" s="178">
        <f t="shared" si="4"/>
        <v>0</v>
      </c>
      <c r="R15" s="465">
        <v>0.2</v>
      </c>
      <c r="S15" s="504"/>
      <c r="T15" s="504"/>
      <c r="U15" s="178">
        <f t="shared" si="5"/>
        <v>509834.32789342711</v>
      </c>
      <c r="V15" s="178"/>
      <c r="W15" s="178">
        <f t="shared" si="6"/>
        <v>1803140.8717513299</v>
      </c>
      <c r="X15" s="291"/>
      <c r="Y15" s="9"/>
    </row>
    <row r="16" spans="1:28" ht="12.75" customHeight="1" x14ac:dyDescent="0.2">
      <c r="B16" s="459">
        <f>IF(ISBLANK('B8 Sch 8 CCA Bridge'!B16), "", 'B8 Sch 8 CCA Bridge'!B16)</f>
        <v>10</v>
      </c>
      <c r="C16" s="460" t="str">
        <f>IF(ISBLANK('B8 Sch 8 CCA Bridge'!C16), "", 'B8 Sch 8 CCA Bridge'!C16)</f>
        <v>Motor Vehicles, Fleet</v>
      </c>
      <c r="D16" s="502" t="s">
        <v>309</v>
      </c>
      <c r="E16" s="482">
        <f>IF(ISBLANK('B8 Sch 8 CCA Bridge'!W16), "", 'B8 Sch 8 CCA Bridge'!W16)</f>
        <v>701370.06499999971</v>
      </c>
      <c r="F16" s="443">
        <v>451000</v>
      </c>
      <c r="G16" s="443">
        <v>451000</v>
      </c>
      <c r="H16" s="468"/>
      <c r="I16" s="468"/>
      <c r="J16" s="468"/>
      <c r="K16" s="468"/>
      <c r="L16" s="178">
        <f t="shared" si="0"/>
        <v>1152370.0649999997</v>
      </c>
      <c r="M16" s="178">
        <f t="shared" si="1"/>
        <v>0</v>
      </c>
      <c r="N16" s="178">
        <f t="shared" si="2"/>
        <v>451000</v>
      </c>
      <c r="O16" s="477">
        <v>0.5</v>
      </c>
      <c r="P16" s="178">
        <f t="shared" si="3"/>
        <v>225500</v>
      </c>
      <c r="Q16" s="178">
        <f t="shared" si="4"/>
        <v>0</v>
      </c>
      <c r="R16" s="465">
        <v>0.3</v>
      </c>
      <c r="S16" s="504"/>
      <c r="T16" s="504"/>
      <c r="U16" s="178">
        <f t="shared" si="5"/>
        <v>413361.01949999988</v>
      </c>
      <c r="V16" s="178"/>
      <c r="W16" s="178">
        <f t="shared" si="6"/>
        <v>739009.04549999977</v>
      </c>
      <c r="X16" s="291"/>
      <c r="Y16" s="9"/>
    </row>
    <row r="17" spans="2:25" ht="12.75" customHeight="1" x14ac:dyDescent="0.2">
      <c r="B17" s="459">
        <f>IF(ISBLANK('B8 Sch 8 CCA Bridge'!B17), "", 'B8 Sch 8 CCA Bridge'!B17)</f>
        <v>10.1</v>
      </c>
      <c r="C17" s="460" t="str">
        <f>IF(ISBLANK('B8 Sch 8 CCA Bridge'!C17), "", 'B8 Sch 8 CCA Bridge'!C17)</f>
        <v>Certain Automobiles</v>
      </c>
      <c r="D17" s="502" t="s">
        <v>309</v>
      </c>
      <c r="E17" s="482">
        <f>IF(ISBLANK('B8 Sch 8 CCA Bridge'!W17), "", 'B8 Sch 8 CCA Bridge'!W17)</f>
        <v>0</v>
      </c>
      <c r="F17" s="443"/>
      <c r="G17" s="443"/>
      <c r="H17" s="468"/>
      <c r="I17" s="468"/>
      <c r="J17" s="468"/>
      <c r="K17" s="468"/>
      <c r="L17" s="178">
        <f t="shared" si="0"/>
        <v>0</v>
      </c>
      <c r="M17" s="178">
        <f t="shared" si="1"/>
        <v>0</v>
      </c>
      <c r="N17" s="178">
        <f t="shared" si="2"/>
        <v>0</v>
      </c>
      <c r="O17" s="477">
        <v>0.5</v>
      </c>
      <c r="P17" s="178">
        <f t="shared" si="3"/>
        <v>0</v>
      </c>
      <c r="Q17" s="178">
        <f t="shared" si="4"/>
        <v>0</v>
      </c>
      <c r="R17" s="465">
        <v>0.3</v>
      </c>
      <c r="S17" s="504"/>
      <c r="T17" s="504"/>
      <c r="U17" s="178">
        <f t="shared" si="5"/>
        <v>0</v>
      </c>
      <c r="V17" s="178"/>
      <c r="W17" s="178">
        <f t="shared" si="6"/>
        <v>0</v>
      </c>
      <c r="X17" s="291"/>
      <c r="Y17" s="9"/>
    </row>
    <row r="18" spans="2:25" ht="12.75" customHeight="1" x14ac:dyDescent="0.2">
      <c r="B18" s="459">
        <f>IF(ISBLANK('B8 Sch 8 CCA Bridge'!B18), "", 'B8 Sch 8 CCA Bridge'!B18)</f>
        <v>12</v>
      </c>
      <c r="C18" s="460" t="str">
        <f>IF(ISBLANK('B8 Sch 8 CCA Bridge'!C18), "", 'B8 Sch 8 CCA Bridge'!C18)</f>
        <v>Computer Application Software (Non-Systems)</v>
      </c>
      <c r="D18" s="502" t="s">
        <v>309</v>
      </c>
      <c r="E18" s="482">
        <f>IF(ISBLANK('B8 Sch 8 CCA Bridge'!W18), "", 'B8 Sch 8 CCA Bridge'!W18)</f>
        <v>0</v>
      </c>
      <c r="F18" s="443">
        <v>551440</v>
      </c>
      <c r="G18" s="443">
        <v>551440</v>
      </c>
      <c r="H18" s="468"/>
      <c r="I18" s="468"/>
      <c r="J18" s="468"/>
      <c r="K18" s="468"/>
      <c r="L18" s="178">
        <f t="shared" si="0"/>
        <v>551440</v>
      </c>
      <c r="M18" s="178">
        <f t="shared" si="1"/>
        <v>0</v>
      </c>
      <c r="N18" s="178">
        <f t="shared" si="2"/>
        <v>551440</v>
      </c>
      <c r="O18" s="477">
        <v>0</v>
      </c>
      <c r="P18" s="178">
        <f t="shared" si="3"/>
        <v>0</v>
      </c>
      <c r="Q18" s="178">
        <f t="shared" si="4"/>
        <v>0</v>
      </c>
      <c r="R18" s="465">
        <v>1</v>
      </c>
      <c r="S18" s="504"/>
      <c r="T18" s="504"/>
      <c r="U18" s="178">
        <f t="shared" si="5"/>
        <v>551440</v>
      </c>
      <c r="V18" s="178"/>
      <c r="W18" s="178">
        <f t="shared" si="6"/>
        <v>0</v>
      </c>
      <c r="X18" s="291"/>
      <c r="Y18" s="9"/>
    </row>
    <row r="19" spans="2:25" ht="12.75" customHeight="1" x14ac:dyDescent="0.25">
      <c r="B19" s="457" t="s">
        <v>399</v>
      </c>
      <c r="C19" s="460" t="str">
        <f>IF(ISBLANK('B8 Sch 8 CCA Bridge'!C19), "", 'B8 Sch 8 CCA Bridge'!C19)</f>
        <v>Lease # 1</v>
      </c>
      <c r="D19" s="502" t="s">
        <v>309</v>
      </c>
      <c r="E19" s="482">
        <f>IF(ISBLANK('B8 Sch 8 CCA Bridge'!W19), "", 'B8 Sch 8 CCA Bridge'!W19)</f>
        <v>0</v>
      </c>
      <c r="F19" s="443"/>
      <c r="G19" s="443"/>
      <c r="H19" s="468"/>
      <c r="I19" s="468"/>
      <c r="J19" s="468"/>
      <c r="K19" s="468"/>
      <c r="L19" s="178">
        <f t="shared" si="0"/>
        <v>0</v>
      </c>
      <c r="M19" s="178">
        <f t="shared" si="1"/>
        <v>0</v>
      </c>
      <c r="N19" s="178">
        <f t="shared" si="2"/>
        <v>0</v>
      </c>
      <c r="O19" s="477">
        <v>0</v>
      </c>
      <c r="P19" s="178">
        <f t="shared" si="3"/>
        <v>0</v>
      </c>
      <c r="Q19" s="178">
        <f t="shared" si="4"/>
        <v>0</v>
      </c>
      <c r="R19" s="469" t="s">
        <v>413</v>
      </c>
      <c r="S19" s="504"/>
      <c r="T19" s="504"/>
      <c r="U19" s="443"/>
      <c r="V19" s="178"/>
      <c r="W19" s="178">
        <f t="shared" si="6"/>
        <v>0</v>
      </c>
      <c r="X19" s="291"/>
      <c r="Y19" s="9"/>
    </row>
    <row r="20" spans="2:25" ht="12.75" customHeight="1" x14ac:dyDescent="0.25">
      <c r="B20" s="457" t="s">
        <v>400</v>
      </c>
      <c r="C20" s="460" t="str">
        <f>IF(ISBLANK('B8 Sch 8 CCA Bridge'!C20), "", 'B8 Sch 8 CCA Bridge'!C20)</f>
        <v>Lease # 2</v>
      </c>
      <c r="D20" s="502" t="s">
        <v>309</v>
      </c>
      <c r="E20" s="482">
        <f>IF(ISBLANK('B8 Sch 8 CCA Bridge'!W20), "", 'B8 Sch 8 CCA Bridge'!W20)</f>
        <v>0</v>
      </c>
      <c r="F20" s="443"/>
      <c r="G20" s="443"/>
      <c r="H20" s="468"/>
      <c r="I20" s="468"/>
      <c r="J20" s="468"/>
      <c r="K20" s="468"/>
      <c r="L20" s="178">
        <f t="shared" si="0"/>
        <v>0</v>
      </c>
      <c r="M20" s="178">
        <f t="shared" si="1"/>
        <v>0</v>
      </c>
      <c r="N20" s="178">
        <f t="shared" si="2"/>
        <v>0</v>
      </c>
      <c r="O20" s="477">
        <v>0</v>
      </c>
      <c r="P20" s="178">
        <f t="shared" si="3"/>
        <v>0</v>
      </c>
      <c r="Q20" s="178">
        <f t="shared" si="4"/>
        <v>0</v>
      </c>
      <c r="R20" s="469" t="s">
        <v>413</v>
      </c>
      <c r="S20" s="504"/>
      <c r="T20" s="504"/>
      <c r="U20" s="443"/>
      <c r="V20" s="178"/>
      <c r="W20" s="178">
        <f t="shared" si="6"/>
        <v>0</v>
      </c>
      <c r="X20" s="291"/>
      <c r="Y20" s="9"/>
    </row>
    <row r="21" spans="2:25" ht="12.75" customHeight="1" x14ac:dyDescent="0.25">
      <c r="B21" s="457" t="s">
        <v>401</v>
      </c>
      <c r="C21" s="460" t="str">
        <f>IF(ISBLANK('B8 Sch 8 CCA Bridge'!C21), "", 'B8 Sch 8 CCA Bridge'!C21)</f>
        <v>Lease # 3</v>
      </c>
      <c r="D21" s="502" t="s">
        <v>309</v>
      </c>
      <c r="E21" s="482">
        <f>IF(ISBLANK('B8 Sch 8 CCA Bridge'!W21), "", 'B8 Sch 8 CCA Bridge'!W21)</f>
        <v>0</v>
      </c>
      <c r="F21" s="443"/>
      <c r="G21" s="443"/>
      <c r="H21" s="468"/>
      <c r="I21" s="468"/>
      <c r="J21" s="468"/>
      <c r="K21" s="468"/>
      <c r="L21" s="178">
        <f t="shared" si="0"/>
        <v>0</v>
      </c>
      <c r="M21" s="178">
        <f t="shared" si="1"/>
        <v>0</v>
      </c>
      <c r="N21" s="178">
        <f t="shared" si="2"/>
        <v>0</v>
      </c>
      <c r="O21" s="477">
        <v>0</v>
      </c>
      <c r="P21" s="178">
        <f t="shared" si="3"/>
        <v>0</v>
      </c>
      <c r="Q21" s="178">
        <f t="shared" si="4"/>
        <v>0</v>
      </c>
      <c r="R21" s="469" t="s">
        <v>413</v>
      </c>
      <c r="S21" s="504"/>
      <c r="T21" s="504"/>
      <c r="U21" s="443"/>
      <c r="V21" s="178"/>
      <c r="W21" s="178">
        <f t="shared" si="6"/>
        <v>0</v>
      </c>
      <c r="X21" s="291"/>
      <c r="Y21" s="9"/>
    </row>
    <row r="22" spans="2:25" ht="12.75" customHeight="1" x14ac:dyDescent="0.25">
      <c r="B22" s="457" t="s">
        <v>402</v>
      </c>
      <c r="C22" s="460" t="str">
        <f>IF(ISBLANK('B8 Sch 8 CCA Bridge'!C22), "", 'B8 Sch 8 CCA Bridge'!C22)</f>
        <v>Lease # 4</v>
      </c>
      <c r="D22" s="502" t="s">
        <v>309</v>
      </c>
      <c r="E22" s="482">
        <f>IF(ISBLANK('B8 Sch 8 CCA Bridge'!W22), "", 'B8 Sch 8 CCA Bridge'!W22)</f>
        <v>0</v>
      </c>
      <c r="F22" s="443"/>
      <c r="G22" s="443"/>
      <c r="H22" s="468"/>
      <c r="I22" s="468"/>
      <c r="J22" s="468"/>
      <c r="K22" s="468"/>
      <c r="L22" s="178">
        <f t="shared" si="0"/>
        <v>0</v>
      </c>
      <c r="M22" s="178">
        <f t="shared" si="1"/>
        <v>0</v>
      </c>
      <c r="N22" s="178">
        <f t="shared" si="2"/>
        <v>0</v>
      </c>
      <c r="O22" s="477">
        <v>0</v>
      </c>
      <c r="P22" s="178">
        <f t="shared" si="3"/>
        <v>0</v>
      </c>
      <c r="Q22" s="178">
        <f t="shared" si="4"/>
        <v>0</v>
      </c>
      <c r="R22" s="469" t="s">
        <v>413</v>
      </c>
      <c r="S22" s="504"/>
      <c r="T22" s="504"/>
      <c r="U22" s="443"/>
      <c r="V22" s="178"/>
      <c r="W22" s="178">
        <f t="shared" si="6"/>
        <v>0</v>
      </c>
      <c r="X22" s="291"/>
      <c r="Y22" s="9"/>
    </row>
    <row r="23" spans="2:25" ht="12.75" customHeight="1" x14ac:dyDescent="0.2">
      <c r="B23" s="459">
        <f>IF(ISBLANK('B8 Sch 8 CCA Bridge'!B23), "", 'B8 Sch 8 CCA Bridge'!B23)</f>
        <v>14</v>
      </c>
      <c r="C23" s="460" t="str">
        <f>IF(ISBLANK('B8 Sch 8 CCA Bridge'!C23), "", 'B8 Sch 8 CCA Bridge'!C23)</f>
        <v>Limited Period Patents, Franchises, Concessions or Licences</v>
      </c>
      <c r="D23" s="502" t="s">
        <v>309</v>
      </c>
      <c r="E23" s="482">
        <f>IF(ISBLANK('B8 Sch 8 CCA Bridge'!W23), "", 'B8 Sch 8 CCA Bridge'!W23)</f>
        <v>0</v>
      </c>
      <c r="F23" s="443"/>
      <c r="G23" s="443"/>
      <c r="H23" s="468"/>
      <c r="I23" s="468"/>
      <c r="J23" s="468"/>
      <c r="K23" s="468"/>
      <c r="L23" s="178">
        <f t="shared" si="0"/>
        <v>0</v>
      </c>
      <c r="M23" s="178">
        <f t="shared" si="1"/>
        <v>0</v>
      </c>
      <c r="N23" s="178">
        <f t="shared" si="2"/>
        <v>0</v>
      </c>
      <c r="O23" s="477">
        <v>0</v>
      </c>
      <c r="P23" s="178">
        <f t="shared" si="3"/>
        <v>0</v>
      </c>
      <c r="Q23" s="178">
        <f t="shared" si="4"/>
        <v>0</v>
      </c>
      <c r="R23" s="469" t="s">
        <v>413</v>
      </c>
      <c r="S23" s="504"/>
      <c r="T23" s="504"/>
      <c r="U23" s="443"/>
      <c r="V23" s="178"/>
      <c r="W23" s="178">
        <f t="shared" si="6"/>
        <v>0</v>
      </c>
      <c r="X23" s="291"/>
      <c r="Y23" s="9"/>
    </row>
    <row r="24" spans="2:25" ht="12.75" customHeight="1" x14ac:dyDescent="0.2">
      <c r="B24" s="459">
        <f>IF(ISBLANK('B8 Sch 8 CCA Bridge'!B24), "", 'B8 Sch 8 CCA Bridge'!B24)</f>
        <v>14.1</v>
      </c>
      <c r="C24" s="462" t="s">
        <v>414</v>
      </c>
      <c r="D24" s="502" t="s">
        <v>309</v>
      </c>
      <c r="E24" s="482">
        <f>IF(ISBLANK('B8 Sch 8 CCA Bridge'!W24), "", 'B8 Sch 8 CCA Bridge'!W24)</f>
        <v>0</v>
      </c>
      <c r="F24" s="464"/>
      <c r="G24" s="464"/>
      <c r="H24" s="468"/>
      <c r="I24" s="468"/>
      <c r="J24" s="468"/>
      <c r="K24" s="468"/>
      <c r="L24" s="178">
        <f t="shared" si="0"/>
        <v>0</v>
      </c>
      <c r="M24" s="178">
        <f t="shared" si="1"/>
        <v>0</v>
      </c>
      <c r="N24" s="178">
        <f t="shared" si="2"/>
        <v>0</v>
      </c>
      <c r="O24" s="477"/>
      <c r="P24" s="178">
        <f t="shared" si="3"/>
        <v>0</v>
      </c>
      <c r="Q24" s="178">
        <f t="shared" si="4"/>
        <v>0</v>
      </c>
      <c r="R24" s="465">
        <v>7.0000000000000007E-2</v>
      </c>
      <c r="S24" s="504"/>
      <c r="T24" s="504"/>
      <c r="U24" s="178">
        <f t="shared" ref="U24:U34" si="7">IF(OR(L24&lt;0,T24&gt;0),0,(L24+P24-Q24)*R24)</f>
        <v>0</v>
      </c>
      <c r="V24" s="178"/>
      <c r="W24" s="178">
        <f t="shared" si="6"/>
        <v>0</v>
      </c>
      <c r="X24" s="291"/>
      <c r="Y24" s="9"/>
    </row>
    <row r="25" spans="2:25" ht="12.75" customHeight="1" x14ac:dyDescent="0.2">
      <c r="B25" s="459">
        <f>IF(ISBLANK('B8 Sch 8 CCA Bridge'!B25), "", 'B8 Sch 8 CCA Bridge'!B25)</f>
        <v>14.1</v>
      </c>
      <c r="C25" s="462" t="s">
        <v>415</v>
      </c>
      <c r="D25" s="502" t="s">
        <v>309</v>
      </c>
      <c r="E25" s="482">
        <f>IF(ISBLANK('B8 Sch 8 CCA Bridge'!W25), "", 'B8 Sch 8 CCA Bridge'!W25)</f>
        <v>1543133.5925000003</v>
      </c>
      <c r="F25" s="443"/>
      <c r="G25" s="443"/>
      <c r="H25" s="468"/>
      <c r="I25" s="468"/>
      <c r="J25" s="468"/>
      <c r="K25" s="468"/>
      <c r="L25" s="178">
        <f t="shared" si="0"/>
        <v>1543133.5925000003</v>
      </c>
      <c r="M25" s="178">
        <f t="shared" si="1"/>
        <v>0</v>
      </c>
      <c r="N25" s="178">
        <f t="shared" si="2"/>
        <v>0</v>
      </c>
      <c r="O25" s="477">
        <v>0.5</v>
      </c>
      <c r="P25" s="178">
        <f t="shared" si="3"/>
        <v>0</v>
      </c>
      <c r="Q25" s="178">
        <f t="shared" si="4"/>
        <v>0</v>
      </c>
      <c r="R25" s="465">
        <v>0.05</v>
      </c>
      <c r="S25" s="504"/>
      <c r="T25" s="504"/>
      <c r="U25" s="178">
        <f t="shared" si="7"/>
        <v>77156.679625000019</v>
      </c>
      <c r="V25" s="178"/>
      <c r="W25" s="178">
        <f t="shared" si="6"/>
        <v>1465976.9128750002</v>
      </c>
      <c r="X25" s="291"/>
      <c r="Y25" s="9"/>
    </row>
    <row r="26" spans="2:25" ht="12.75" customHeight="1" x14ac:dyDescent="0.2">
      <c r="B26" s="459">
        <f>IF(ISBLANK('B8 Sch 8 CCA Bridge'!B26), "", 'B8 Sch 8 CCA Bridge'!B26)</f>
        <v>17</v>
      </c>
      <c r="C26" s="460" t="str">
        <f>IF(ISBLANK('B8 Sch 8 CCA Bridge'!C26), "", 'B8 Sch 8 CCA Bridge'!C26)</f>
        <v>Elec. Generation Equip. (Non-Bldng, acq'd post Feb 27/00); Roads, Lots, Storage</v>
      </c>
      <c r="D26" s="502" t="s">
        <v>309</v>
      </c>
      <c r="E26" s="482">
        <f>IF(ISBLANK('B8 Sch 8 CCA Bridge'!W26), "", 'B8 Sch 8 CCA Bridge'!W26)</f>
        <v>0</v>
      </c>
      <c r="F26" s="443"/>
      <c r="G26" s="443"/>
      <c r="H26" s="468"/>
      <c r="I26" s="468"/>
      <c r="J26" s="468"/>
      <c r="K26" s="468"/>
      <c r="L26" s="178">
        <f t="shared" si="0"/>
        <v>0</v>
      </c>
      <c r="M26" s="178">
        <f t="shared" si="1"/>
        <v>0</v>
      </c>
      <c r="N26" s="178">
        <f t="shared" si="2"/>
        <v>0</v>
      </c>
      <c r="O26" s="477">
        <v>0.5</v>
      </c>
      <c r="P26" s="178">
        <f t="shared" si="3"/>
        <v>0</v>
      </c>
      <c r="Q26" s="178">
        <f t="shared" si="4"/>
        <v>0</v>
      </c>
      <c r="R26" s="465">
        <v>0.08</v>
      </c>
      <c r="S26" s="504"/>
      <c r="T26" s="504"/>
      <c r="U26" s="178">
        <f t="shared" si="7"/>
        <v>0</v>
      </c>
      <c r="V26" s="178"/>
      <c r="W26" s="178">
        <f t="shared" si="6"/>
        <v>0</v>
      </c>
      <c r="X26" s="291"/>
      <c r="Y26" s="9"/>
    </row>
    <row r="27" spans="2:25" ht="12.75" customHeight="1" x14ac:dyDescent="0.2">
      <c r="B27" s="459">
        <f>IF(ISBLANK('B8 Sch 8 CCA Bridge'!B27), "", 'B8 Sch 8 CCA Bridge'!B27)</f>
        <v>42</v>
      </c>
      <c r="C27" s="460" t="str">
        <f>IF(ISBLANK('B8 Sch 8 CCA Bridge'!C27), "", 'B8 Sch 8 CCA Bridge'!C27)</f>
        <v>Fibre Optic Cable</v>
      </c>
      <c r="D27" s="502" t="s">
        <v>309</v>
      </c>
      <c r="E27" s="482">
        <f>IF(ISBLANK('B8 Sch 8 CCA Bridge'!W27), "", 'B8 Sch 8 CCA Bridge'!W27)</f>
        <v>0</v>
      </c>
      <c r="F27" s="443"/>
      <c r="G27" s="443"/>
      <c r="H27" s="468"/>
      <c r="I27" s="468"/>
      <c r="J27" s="468"/>
      <c r="K27" s="468"/>
      <c r="L27" s="178">
        <f t="shared" si="0"/>
        <v>0</v>
      </c>
      <c r="M27" s="178">
        <f t="shared" si="1"/>
        <v>0</v>
      </c>
      <c r="N27" s="178">
        <f t="shared" si="2"/>
        <v>0</v>
      </c>
      <c r="O27" s="477">
        <v>0.5</v>
      </c>
      <c r="P27" s="178">
        <f t="shared" si="3"/>
        <v>0</v>
      </c>
      <c r="Q27" s="178">
        <f t="shared" si="4"/>
        <v>0</v>
      </c>
      <c r="R27" s="465">
        <v>0.12</v>
      </c>
      <c r="S27" s="504"/>
      <c r="T27" s="504"/>
      <c r="U27" s="178">
        <f t="shared" si="7"/>
        <v>0</v>
      </c>
      <c r="V27" s="178"/>
      <c r="W27" s="178">
        <f t="shared" si="6"/>
        <v>0</v>
      </c>
      <c r="X27" s="291"/>
      <c r="Y27" s="9"/>
    </row>
    <row r="28" spans="2:25" ht="12.75" customHeight="1" x14ac:dyDescent="0.2">
      <c r="B28" s="459">
        <f>IF(ISBLANK('B8 Sch 8 CCA Bridge'!B28), "", 'B8 Sch 8 CCA Bridge'!B28)</f>
        <v>43.1</v>
      </c>
      <c r="C28" s="460" t="str">
        <f>IF(ISBLANK('B8 Sch 8 CCA Bridge'!C28), "", 'B8 Sch 8 CCA Bridge'!C28)</f>
        <v>Certain Clean Energy/Energy-Efficient Generation Equipment</v>
      </c>
      <c r="D28" s="502" t="s">
        <v>309</v>
      </c>
      <c r="E28" s="482">
        <f>IF(ISBLANK('B8 Sch 8 CCA Bridge'!W28), "", 'B8 Sch 8 CCA Bridge'!W28)</f>
        <v>0</v>
      </c>
      <c r="F28" s="443"/>
      <c r="G28" s="443"/>
      <c r="H28" s="468"/>
      <c r="I28" s="468"/>
      <c r="J28" s="468"/>
      <c r="K28" s="468"/>
      <c r="L28" s="178">
        <f t="shared" si="0"/>
        <v>0</v>
      </c>
      <c r="M28" s="178">
        <f t="shared" si="1"/>
        <v>0</v>
      </c>
      <c r="N28" s="178">
        <f t="shared" si="2"/>
        <v>0</v>
      </c>
      <c r="O28" s="477">
        <f>(2+(1/3))</f>
        <v>2.3333333333333335</v>
      </c>
      <c r="P28" s="178">
        <f t="shared" si="3"/>
        <v>0</v>
      </c>
      <c r="Q28" s="178">
        <f t="shared" si="4"/>
        <v>0</v>
      </c>
      <c r="R28" s="465">
        <v>0.3</v>
      </c>
      <c r="S28" s="504"/>
      <c r="T28" s="504"/>
      <c r="U28" s="178">
        <f t="shared" si="7"/>
        <v>0</v>
      </c>
      <c r="V28" s="178"/>
      <c r="W28" s="178">
        <f t="shared" si="6"/>
        <v>0</v>
      </c>
      <c r="X28" s="291"/>
      <c r="Y28" s="9"/>
    </row>
    <row r="29" spans="2:25" ht="12.75" customHeight="1" x14ac:dyDescent="0.2">
      <c r="B29" s="459">
        <f>IF(ISBLANK('B8 Sch 8 CCA Bridge'!B29), "", 'B8 Sch 8 CCA Bridge'!B29)</f>
        <v>43.2</v>
      </c>
      <c r="C29" s="460" t="str">
        <f>IF(ISBLANK('B8 Sch 8 CCA Bridge'!C29), "", 'B8 Sch 8 CCA Bridge'!C29)</f>
        <v>Certain Clean Energy/Energy-Efficient Generation Equipment</v>
      </c>
      <c r="D29" s="502" t="s">
        <v>309</v>
      </c>
      <c r="E29" s="482">
        <f>IF(ISBLANK('B8 Sch 8 CCA Bridge'!W29), "", 'B8 Sch 8 CCA Bridge'!W29)</f>
        <v>0</v>
      </c>
      <c r="F29" s="443"/>
      <c r="G29" s="443"/>
      <c r="H29" s="468"/>
      <c r="I29" s="468"/>
      <c r="J29" s="468"/>
      <c r="K29" s="468"/>
      <c r="L29" s="178">
        <f t="shared" si="0"/>
        <v>0</v>
      </c>
      <c r="M29" s="178">
        <f t="shared" si="1"/>
        <v>0</v>
      </c>
      <c r="N29" s="178">
        <f t="shared" si="2"/>
        <v>0</v>
      </c>
      <c r="O29" s="477">
        <v>1</v>
      </c>
      <c r="P29" s="178">
        <f t="shared" si="3"/>
        <v>0</v>
      </c>
      <c r="Q29" s="178">
        <f t="shared" si="4"/>
        <v>0</v>
      </c>
      <c r="R29" s="465">
        <v>0.5</v>
      </c>
      <c r="S29" s="504"/>
      <c r="T29" s="504"/>
      <c r="U29" s="178">
        <f t="shared" si="7"/>
        <v>0</v>
      </c>
      <c r="V29" s="178"/>
      <c r="W29" s="178">
        <f t="shared" si="6"/>
        <v>0</v>
      </c>
      <c r="X29" s="291"/>
      <c r="Y29" s="9"/>
    </row>
    <row r="30" spans="2:25" ht="12.75" customHeight="1" x14ac:dyDescent="0.2">
      <c r="B30" s="459">
        <f>IF(ISBLANK('B8 Sch 8 CCA Bridge'!B30), "", 'B8 Sch 8 CCA Bridge'!B30)</f>
        <v>45</v>
      </c>
      <c r="C30" s="460" t="str">
        <f>IF(ISBLANK('B8 Sch 8 CCA Bridge'!C30), "", 'B8 Sch 8 CCA Bridge'!C30)</f>
        <v>Computers &amp; System Software (acq'd post Mar 22/04 and pre Mar 19/07)</v>
      </c>
      <c r="D30" s="502" t="s">
        <v>309</v>
      </c>
      <c r="E30" s="482">
        <f>IF(ISBLANK('B8 Sch 8 CCA Bridge'!W30), "", 'B8 Sch 8 CCA Bridge'!W30)</f>
        <v>13.007499999999999</v>
      </c>
      <c r="F30" s="464"/>
      <c r="G30" s="464"/>
      <c r="H30" s="468"/>
      <c r="I30" s="468"/>
      <c r="J30" s="468"/>
      <c r="K30" s="468"/>
      <c r="L30" s="178">
        <f t="shared" si="0"/>
        <v>13.007499999999999</v>
      </c>
      <c r="M30" s="178">
        <f t="shared" si="1"/>
        <v>0</v>
      </c>
      <c r="N30" s="178">
        <f t="shared" si="2"/>
        <v>0</v>
      </c>
      <c r="O30" s="477"/>
      <c r="P30" s="178">
        <f t="shared" si="3"/>
        <v>0</v>
      </c>
      <c r="Q30" s="178">
        <f t="shared" si="4"/>
        <v>0</v>
      </c>
      <c r="R30" s="465">
        <v>0.45</v>
      </c>
      <c r="S30" s="504"/>
      <c r="T30" s="504"/>
      <c r="U30" s="178">
        <f t="shared" si="7"/>
        <v>5.8533749999999998</v>
      </c>
      <c r="V30" s="178"/>
      <c r="W30" s="178">
        <f t="shared" si="6"/>
        <v>7.1541249999999987</v>
      </c>
      <c r="X30" s="291"/>
      <c r="Y30" s="9"/>
    </row>
    <row r="31" spans="2:25" ht="12.75" customHeight="1" x14ac:dyDescent="0.2">
      <c r="B31" s="459">
        <f>IF(ISBLANK('B8 Sch 8 CCA Bridge'!B31), "", 'B8 Sch 8 CCA Bridge'!B31)</f>
        <v>46</v>
      </c>
      <c r="C31" s="460" t="str">
        <f>IF(ISBLANK('B8 Sch 8 CCA Bridge'!C31), "", 'B8 Sch 8 CCA Bridge'!C31)</f>
        <v>Data Network Infrastructure Equipment (acq'd post Mar 22/04)</v>
      </c>
      <c r="D31" s="502" t="s">
        <v>309</v>
      </c>
      <c r="E31" s="482">
        <f>IF(ISBLANK('B8 Sch 8 CCA Bridge'!W31), "", 'B8 Sch 8 CCA Bridge'!W31)</f>
        <v>0</v>
      </c>
      <c r="F31" s="443"/>
      <c r="G31" s="443"/>
      <c r="H31" s="468"/>
      <c r="I31" s="468"/>
      <c r="J31" s="468"/>
      <c r="K31" s="468"/>
      <c r="L31" s="178">
        <f t="shared" si="0"/>
        <v>0</v>
      </c>
      <c r="M31" s="178">
        <f t="shared" si="1"/>
        <v>0</v>
      </c>
      <c r="N31" s="178">
        <f t="shared" si="2"/>
        <v>0</v>
      </c>
      <c r="O31" s="477">
        <v>0.5</v>
      </c>
      <c r="P31" s="178">
        <f t="shared" si="3"/>
        <v>0</v>
      </c>
      <c r="Q31" s="178">
        <f t="shared" si="4"/>
        <v>0</v>
      </c>
      <c r="R31" s="465">
        <v>0.3</v>
      </c>
      <c r="S31" s="504"/>
      <c r="T31" s="504"/>
      <c r="U31" s="178">
        <f t="shared" si="7"/>
        <v>0</v>
      </c>
      <c r="V31" s="178"/>
      <c r="W31" s="178">
        <f t="shared" si="6"/>
        <v>0</v>
      </c>
      <c r="X31" s="291"/>
      <c r="Y31" s="9"/>
    </row>
    <row r="32" spans="2:25" x14ac:dyDescent="0.2">
      <c r="B32" s="459">
        <f>IF(ISBLANK('B8 Sch 8 CCA Bridge'!B32), "", 'B8 Sch 8 CCA Bridge'!B32)</f>
        <v>47</v>
      </c>
      <c r="C32" s="460" t="str">
        <f>IF(ISBLANK('B8 Sch 8 CCA Bridge'!C32), "", 'B8 Sch 8 CCA Bridge'!C32)</f>
        <v>Distribution System (acq'd post Feb 22/05)</v>
      </c>
      <c r="D32" s="502" t="s">
        <v>309</v>
      </c>
      <c r="E32" s="482">
        <f>IF(ISBLANK('B8 Sch 8 CCA Bridge'!W32), "", 'B8 Sch 8 CCA Bridge'!W32)</f>
        <v>50745198.332378</v>
      </c>
      <c r="F32" s="443">
        <v>7056255.9052052423</v>
      </c>
      <c r="G32" s="443">
        <v>7056255.9052052423</v>
      </c>
      <c r="H32" s="468"/>
      <c r="I32" s="468"/>
      <c r="J32" s="468"/>
      <c r="K32" s="468"/>
      <c r="L32" s="178">
        <f t="shared" si="0"/>
        <v>57801454.237583242</v>
      </c>
      <c r="M32" s="178">
        <f t="shared" si="1"/>
        <v>0</v>
      </c>
      <c r="N32" s="178">
        <f t="shared" si="2"/>
        <v>7056255.9052052423</v>
      </c>
      <c r="O32" s="477">
        <v>0.5</v>
      </c>
      <c r="P32" s="178">
        <f t="shared" si="3"/>
        <v>3528127.9526026212</v>
      </c>
      <c r="Q32" s="178">
        <f t="shared" si="4"/>
        <v>0</v>
      </c>
      <c r="R32" s="465">
        <v>0.08</v>
      </c>
      <c r="S32" s="504"/>
      <c r="T32" s="504"/>
      <c r="U32" s="178">
        <f t="shared" si="7"/>
        <v>4906366.5752148693</v>
      </c>
      <c r="V32" s="178"/>
      <c r="W32" s="178">
        <f t="shared" si="6"/>
        <v>52895087.662368372</v>
      </c>
      <c r="X32" s="291"/>
      <c r="Y32" s="9"/>
    </row>
    <row r="33" spans="2:31" x14ac:dyDescent="0.2">
      <c r="B33" s="459">
        <f>IF(ISBLANK('B8 Sch 8 CCA Bridge'!B33), "", 'B8 Sch 8 CCA Bridge'!B33)</f>
        <v>50</v>
      </c>
      <c r="C33" s="460" t="str">
        <f>IF(ISBLANK('B8 Sch 8 CCA Bridge'!C33), "", 'B8 Sch 8 CCA Bridge'!C33)</f>
        <v>General Purpose Computer Hardware &amp; Software (acq'd post Mar 18/07)</v>
      </c>
      <c r="D33" s="502" t="s">
        <v>309</v>
      </c>
      <c r="E33" s="482">
        <f>IF(ISBLANK('B8 Sch 8 CCA Bridge'!W33), "", 'B8 Sch 8 CCA Bridge'!W33)</f>
        <v>39010.65634999999</v>
      </c>
      <c r="F33" s="443">
        <v>94500</v>
      </c>
      <c r="G33" s="443">
        <v>94500</v>
      </c>
      <c r="H33" s="468"/>
      <c r="I33" s="468"/>
      <c r="J33" s="468"/>
      <c r="K33" s="468"/>
      <c r="L33" s="178">
        <f t="shared" si="0"/>
        <v>133510.65635</v>
      </c>
      <c r="M33" s="178">
        <f t="shared" si="1"/>
        <v>0</v>
      </c>
      <c r="N33" s="178">
        <f t="shared" si="2"/>
        <v>94500</v>
      </c>
      <c r="O33" s="477">
        <v>0.5</v>
      </c>
      <c r="P33" s="178">
        <f t="shared" si="3"/>
        <v>47250</v>
      </c>
      <c r="Q33" s="178">
        <f t="shared" si="4"/>
        <v>0</v>
      </c>
      <c r="R33" s="465">
        <v>0.55000000000000004</v>
      </c>
      <c r="S33" s="504"/>
      <c r="T33" s="504"/>
      <c r="U33" s="178">
        <f t="shared" si="7"/>
        <v>99418.360992500006</v>
      </c>
      <c r="V33" s="178"/>
      <c r="W33" s="178">
        <f t="shared" si="6"/>
        <v>34092.295357499999</v>
      </c>
      <c r="X33" s="291"/>
      <c r="Y33" s="9"/>
    </row>
    <row r="34" spans="2:31" ht="13.5" thickBot="1" x14ac:dyDescent="0.25">
      <c r="B34" s="459">
        <f>IF(ISBLANK('B8 Sch 8 CCA Bridge'!B34), "", 'B8 Sch 8 CCA Bridge'!B34)</f>
        <v>95</v>
      </c>
      <c r="C34" s="460" t="str">
        <f>IF(ISBLANK('B8 Sch 8 CCA Bridge'!C34), "", 'B8 Sch 8 CCA Bridge'!C34)</f>
        <v>CWIP</v>
      </c>
      <c r="D34" s="502" t="s">
        <v>309</v>
      </c>
      <c r="E34" s="482">
        <f>IF(ISBLANK('B8 Sch 8 CCA Bridge'!W34), "", 'B8 Sch 8 CCA Bridge'!W34)</f>
        <v>4918925.3999999994</v>
      </c>
      <c r="F34" s="443">
        <v>721593</v>
      </c>
      <c r="G34" s="443">
        <v>721593</v>
      </c>
      <c r="H34" s="468"/>
      <c r="I34" s="468"/>
      <c r="J34" s="468"/>
      <c r="K34" s="468"/>
      <c r="L34" s="178">
        <f t="shared" si="0"/>
        <v>5640518.3999999994</v>
      </c>
      <c r="M34" s="178">
        <f t="shared" si="1"/>
        <v>0</v>
      </c>
      <c r="N34" s="178">
        <f t="shared" si="2"/>
        <v>721593</v>
      </c>
      <c r="O34" s="477">
        <v>0</v>
      </c>
      <c r="P34" s="178">
        <f t="shared" si="3"/>
        <v>0</v>
      </c>
      <c r="Q34" s="178">
        <f t="shared" si="4"/>
        <v>0</v>
      </c>
      <c r="R34" s="465">
        <v>0</v>
      </c>
      <c r="S34" s="504"/>
      <c r="T34" s="504"/>
      <c r="U34" s="178">
        <f t="shared" si="7"/>
        <v>0</v>
      </c>
      <c r="V34" s="178"/>
      <c r="W34" s="178">
        <f t="shared" si="6"/>
        <v>5640518.3999999994</v>
      </c>
      <c r="X34" s="291"/>
      <c r="Y34" s="9"/>
    </row>
    <row r="35" spans="2:31" ht="12.75" hidden="1" customHeight="1" x14ac:dyDescent="0.2">
      <c r="B35" s="461" t="str">
        <f>IF(ISBLANK('B8 Sch 8 CCA Bridge'!B35), "", 'B8 Sch 8 CCA Bridge'!B35)</f>
        <v/>
      </c>
      <c r="C35" s="462" t="str">
        <f>IF(ISBLANK('B8 Sch 8 CCA Bridge'!C35), "", 'B8 Sch 8 CCA Bridge'!C35)</f>
        <v/>
      </c>
      <c r="D35" s="502" t="s">
        <v>309</v>
      </c>
      <c r="E35" s="482">
        <f>IF(ISBLANK('B8 Sch 8 CCA Bridge'!W35), "", 'B8 Sch 8 CCA Bridge'!W35)</f>
        <v>0</v>
      </c>
      <c r="F35" s="468"/>
      <c r="G35" s="468"/>
      <c r="H35" s="468"/>
      <c r="I35" s="468"/>
      <c r="J35" s="468"/>
      <c r="K35" s="468"/>
      <c r="L35" s="178">
        <f t="shared" si="0"/>
        <v>0</v>
      </c>
      <c r="M35" s="178">
        <f t="shared" si="1"/>
        <v>0</v>
      </c>
      <c r="N35" s="178">
        <f t="shared" si="2"/>
        <v>0</v>
      </c>
      <c r="O35" s="477"/>
      <c r="P35" s="475">
        <f t="shared" si="3"/>
        <v>0</v>
      </c>
      <c r="Q35" s="178">
        <f t="shared" si="4"/>
        <v>0</v>
      </c>
      <c r="R35" s="466"/>
      <c r="S35" s="504"/>
      <c r="T35" s="504"/>
      <c r="U35" s="443"/>
      <c r="V35" s="178"/>
      <c r="W35" s="178">
        <f t="shared" si="6"/>
        <v>0</v>
      </c>
    </row>
    <row r="36" spans="2:31" ht="12.75" hidden="1" customHeight="1" x14ac:dyDescent="0.2">
      <c r="B36" s="461" t="str">
        <f>IF(ISBLANK('B8 Sch 8 CCA Bridge'!B36), "", 'B8 Sch 8 CCA Bridge'!B36)</f>
        <v/>
      </c>
      <c r="C36" s="462" t="str">
        <f>IF(ISBLANK('B8 Sch 8 CCA Bridge'!C36), "", 'B8 Sch 8 CCA Bridge'!C36)</f>
        <v/>
      </c>
      <c r="D36" s="502" t="s">
        <v>309</v>
      </c>
      <c r="E36" s="482">
        <f>IF(ISBLANK('B8 Sch 8 CCA Bridge'!W36), "", 'B8 Sch 8 CCA Bridge'!W36)</f>
        <v>0</v>
      </c>
      <c r="F36" s="468"/>
      <c r="G36" s="468"/>
      <c r="H36" s="468"/>
      <c r="I36" s="468"/>
      <c r="J36" s="468"/>
      <c r="K36" s="468"/>
      <c r="L36" s="178">
        <f t="shared" si="0"/>
        <v>0</v>
      </c>
      <c r="M36" s="178">
        <f t="shared" si="1"/>
        <v>0</v>
      </c>
      <c r="N36" s="178">
        <f t="shared" si="2"/>
        <v>0</v>
      </c>
      <c r="O36" s="477"/>
      <c r="P36" s="475">
        <f t="shared" si="3"/>
        <v>0</v>
      </c>
      <c r="Q36" s="178">
        <f t="shared" si="4"/>
        <v>0</v>
      </c>
      <c r="R36" s="466"/>
      <c r="S36" s="504"/>
      <c r="T36" s="504"/>
      <c r="U36" s="443"/>
      <c r="V36" s="178"/>
      <c r="W36" s="178">
        <f t="shared" si="6"/>
        <v>0</v>
      </c>
    </row>
    <row r="37" spans="2:31" ht="12.75" hidden="1" customHeight="1" x14ac:dyDescent="0.2">
      <c r="B37" s="461" t="str">
        <f>IF(ISBLANK('B8 Sch 8 CCA Bridge'!B37), "", 'B8 Sch 8 CCA Bridge'!B37)</f>
        <v/>
      </c>
      <c r="C37" s="462" t="str">
        <f>IF(ISBLANK('B8 Sch 8 CCA Bridge'!C37), "", 'B8 Sch 8 CCA Bridge'!C37)</f>
        <v/>
      </c>
      <c r="D37" s="502" t="s">
        <v>309</v>
      </c>
      <c r="E37" s="482">
        <f>IF(ISBLANK('B8 Sch 8 CCA Bridge'!W37), "", 'B8 Sch 8 CCA Bridge'!W37)</f>
        <v>0</v>
      </c>
      <c r="F37" s="468"/>
      <c r="G37" s="468"/>
      <c r="H37" s="468"/>
      <c r="I37" s="468"/>
      <c r="J37" s="468"/>
      <c r="K37" s="468"/>
      <c r="L37" s="178">
        <f t="shared" si="0"/>
        <v>0</v>
      </c>
      <c r="M37" s="178">
        <f t="shared" si="1"/>
        <v>0</v>
      </c>
      <c r="N37" s="178">
        <f t="shared" si="2"/>
        <v>0</v>
      </c>
      <c r="O37" s="477"/>
      <c r="P37" s="475">
        <f t="shared" si="3"/>
        <v>0</v>
      </c>
      <c r="Q37" s="178">
        <f t="shared" si="4"/>
        <v>0</v>
      </c>
      <c r="R37" s="466"/>
      <c r="S37" s="504"/>
      <c r="T37" s="504"/>
      <c r="U37" s="443"/>
      <c r="V37" s="178"/>
      <c r="W37" s="178">
        <f t="shared" si="6"/>
        <v>0</v>
      </c>
    </row>
    <row r="38" spans="2:31" ht="12.75" hidden="1" customHeight="1" x14ac:dyDescent="0.2">
      <c r="B38" s="461" t="str">
        <f>IF(ISBLANK('B8 Sch 8 CCA Bridge'!B38), "", 'B8 Sch 8 CCA Bridge'!B38)</f>
        <v/>
      </c>
      <c r="C38" s="462" t="str">
        <f>IF(ISBLANK('B8 Sch 8 CCA Bridge'!C38), "", 'B8 Sch 8 CCA Bridge'!C38)</f>
        <v/>
      </c>
      <c r="D38" s="502" t="s">
        <v>309</v>
      </c>
      <c r="E38" s="482">
        <f>IF(ISBLANK('B8 Sch 8 CCA Bridge'!W38), "", 'B8 Sch 8 CCA Bridge'!W38)</f>
        <v>0</v>
      </c>
      <c r="F38" s="468"/>
      <c r="G38" s="468"/>
      <c r="H38" s="468"/>
      <c r="I38" s="468"/>
      <c r="J38" s="468"/>
      <c r="K38" s="468"/>
      <c r="L38" s="178">
        <f t="shared" si="0"/>
        <v>0</v>
      </c>
      <c r="M38" s="178">
        <f t="shared" si="1"/>
        <v>0</v>
      </c>
      <c r="N38" s="178">
        <f t="shared" si="2"/>
        <v>0</v>
      </c>
      <c r="O38" s="477"/>
      <c r="P38" s="475">
        <f t="shared" si="3"/>
        <v>0</v>
      </c>
      <c r="Q38" s="178">
        <f t="shared" si="4"/>
        <v>0</v>
      </c>
      <c r="R38" s="466"/>
      <c r="S38" s="504"/>
      <c r="T38" s="504"/>
      <c r="U38" s="443"/>
      <c r="V38" s="178"/>
      <c r="W38" s="178">
        <f t="shared" si="6"/>
        <v>0</v>
      </c>
    </row>
    <row r="39" spans="2:31" ht="12.75" hidden="1" customHeight="1" x14ac:dyDescent="0.2">
      <c r="B39" s="461" t="str">
        <f>IF(ISBLANK('B8 Sch 8 CCA Bridge'!B39), "", 'B8 Sch 8 CCA Bridge'!B39)</f>
        <v/>
      </c>
      <c r="C39" s="462" t="str">
        <f>IF(ISBLANK('B8 Sch 8 CCA Bridge'!C39), "", 'B8 Sch 8 CCA Bridge'!C39)</f>
        <v/>
      </c>
      <c r="D39" s="502" t="s">
        <v>309</v>
      </c>
      <c r="E39" s="482">
        <f>IF(ISBLANK('B8 Sch 8 CCA Bridge'!W39), "", 'B8 Sch 8 CCA Bridge'!W39)</f>
        <v>0</v>
      </c>
      <c r="F39" s="468"/>
      <c r="G39" s="468"/>
      <c r="H39" s="468"/>
      <c r="I39" s="468"/>
      <c r="J39" s="468"/>
      <c r="K39" s="468"/>
      <c r="L39" s="178">
        <f t="shared" si="0"/>
        <v>0</v>
      </c>
      <c r="M39" s="178">
        <f t="shared" si="1"/>
        <v>0</v>
      </c>
      <c r="N39" s="178">
        <f t="shared" si="2"/>
        <v>0</v>
      </c>
      <c r="O39" s="477"/>
      <c r="P39" s="475">
        <f t="shared" si="3"/>
        <v>0</v>
      </c>
      <c r="Q39" s="178">
        <f t="shared" si="4"/>
        <v>0</v>
      </c>
      <c r="R39" s="466"/>
      <c r="S39" s="504"/>
      <c r="T39" s="504"/>
      <c r="U39" s="443"/>
      <c r="V39" s="178"/>
      <c r="W39" s="178">
        <f t="shared" si="6"/>
        <v>0</v>
      </c>
    </row>
    <row r="40" spans="2:31" ht="12.75" hidden="1" customHeight="1" x14ac:dyDescent="0.2">
      <c r="B40" s="461" t="str">
        <f>IF(ISBLANK('B8 Sch 8 CCA Bridge'!B40), "", 'B8 Sch 8 CCA Bridge'!B40)</f>
        <v/>
      </c>
      <c r="C40" s="462" t="str">
        <f>IF(ISBLANK('B8 Sch 8 CCA Bridge'!C40), "", 'B8 Sch 8 CCA Bridge'!C40)</f>
        <v/>
      </c>
      <c r="D40" s="502" t="s">
        <v>309</v>
      </c>
      <c r="E40" s="482">
        <f>IF(ISBLANK('B8 Sch 8 CCA Bridge'!W40), "", 'B8 Sch 8 CCA Bridge'!W40)</f>
        <v>0</v>
      </c>
      <c r="F40" s="468"/>
      <c r="G40" s="468"/>
      <c r="H40" s="468"/>
      <c r="I40" s="468"/>
      <c r="J40" s="468"/>
      <c r="K40" s="468"/>
      <c r="L40" s="178">
        <f t="shared" si="0"/>
        <v>0</v>
      </c>
      <c r="M40" s="178">
        <f t="shared" si="1"/>
        <v>0</v>
      </c>
      <c r="N40" s="178">
        <f t="shared" si="2"/>
        <v>0</v>
      </c>
      <c r="O40" s="477"/>
      <c r="P40" s="475">
        <f t="shared" si="3"/>
        <v>0</v>
      </c>
      <c r="Q40" s="178">
        <f t="shared" si="4"/>
        <v>0</v>
      </c>
      <c r="R40" s="466"/>
      <c r="S40" s="504"/>
      <c r="T40" s="504"/>
      <c r="U40" s="443"/>
      <c r="V40" s="178"/>
      <c r="W40" s="178">
        <f t="shared" si="6"/>
        <v>0</v>
      </c>
    </row>
    <row r="41" spans="2:31" ht="12.75" hidden="1" customHeight="1" x14ac:dyDescent="0.2">
      <c r="B41" s="461" t="str">
        <f>IF(ISBLANK('B8 Sch 8 CCA Bridge'!B41), "", 'B8 Sch 8 CCA Bridge'!B41)</f>
        <v/>
      </c>
      <c r="C41" s="462" t="str">
        <f>IF(ISBLANK('B8 Sch 8 CCA Bridge'!C41), "", 'B8 Sch 8 CCA Bridge'!C41)</f>
        <v/>
      </c>
      <c r="D41" s="502" t="s">
        <v>309</v>
      </c>
      <c r="E41" s="482">
        <f>IF(ISBLANK('B8 Sch 8 CCA Bridge'!W41), "", 'B8 Sch 8 CCA Bridge'!W41)</f>
        <v>0</v>
      </c>
      <c r="F41" s="468"/>
      <c r="G41" s="468"/>
      <c r="H41" s="468"/>
      <c r="I41" s="468"/>
      <c r="J41" s="468"/>
      <c r="K41" s="468"/>
      <c r="L41" s="178">
        <f t="shared" si="0"/>
        <v>0</v>
      </c>
      <c r="M41" s="178">
        <f t="shared" si="1"/>
        <v>0</v>
      </c>
      <c r="N41" s="178">
        <f t="shared" si="2"/>
        <v>0</v>
      </c>
      <c r="O41" s="477"/>
      <c r="P41" s="475">
        <f t="shared" si="3"/>
        <v>0</v>
      </c>
      <c r="Q41" s="178">
        <f t="shared" si="4"/>
        <v>0</v>
      </c>
      <c r="R41" s="466"/>
      <c r="S41" s="504"/>
      <c r="T41" s="504"/>
      <c r="U41" s="443"/>
      <c r="V41" s="178"/>
      <c r="W41" s="178">
        <f t="shared" si="6"/>
        <v>0</v>
      </c>
    </row>
    <row r="42" spans="2:31" ht="13.5" hidden="1" customHeight="1" thickBot="1" x14ac:dyDescent="0.25">
      <c r="B42" s="461" t="str">
        <f>IF(ISBLANK('B8 Sch 8 CCA Bridge'!B42), "", 'B8 Sch 8 CCA Bridge'!B42)</f>
        <v/>
      </c>
      <c r="C42" s="462" t="str">
        <f>IF(ISBLANK('B8 Sch 8 CCA Bridge'!C42), "", 'B8 Sch 8 CCA Bridge'!C42)</f>
        <v/>
      </c>
      <c r="D42" s="502" t="s">
        <v>309</v>
      </c>
      <c r="E42" s="482">
        <f>IF(ISBLANK('B8 Sch 8 CCA Bridge'!W42), "", 'B8 Sch 8 CCA Bridge'!W42)</f>
        <v>0</v>
      </c>
      <c r="F42" s="468"/>
      <c r="G42" s="468"/>
      <c r="H42" s="468"/>
      <c r="I42" s="468"/>
      <c r="J42" s="468"/>
      <c r="K42" s="468"/>
      <c r="L42" s="178">
        <f>IFERROR(E42+F42+H42-K42,"")</f>
        <v>0</v>
      </c>
      <c r="M42" s="178">
        <f t="shared" si="1"/>
        <v>0</v>
      </c>
      <c r="N42" s="178">
        <f t="shared" si="2"/>
        <v>0</v>
      </c>
      <c r="O42" s="477"/>
      <c r="P42" s="475">
        <f t="shared" si="3"/>
        <v>0</v>
      </c>
      <c r="Q42" s="178">
        <f t="shared" si="4"/>
        <v>0</v>
      </c>
      <c r="R42" s="466"/>
      <c r="S42" s="504"/>
      <c r="T42" s="504"/>
      <c r="U42" s="443"/>
      <c r="V42" s="178"/>
      <c r="W42" s="178">
        <f t="shared" si="6"/>
        <v>0</v>
      </c>
    </row>
    <row r="43" spans="2:31" ht="13.5" thickBot="1" x14ac:dyDescent="0.25">
      <c r="B43" s="463"/>
      <c r="C43" s="32" t="s">
        <v>419</v>
      </c>
      <c r="D43" s="274"/>
      <c r="E43" s="259">
        <f>SUM(E10:E42)</f>
        <v>84168667.347328007</v>
      </c>
      <c r="F43" s="259">
        <f>SUM(F10:F42)</f>
        <v>9866181.7848499995</v>
      </c>
      <c r="G43" s="259">
        <f>SUM(G10:G42)</f>
        <v>9866181.7848499995</v>
      </c>
      <c r="H43" s="259">
        <f>SUM(H10:H42)</f>
        <v>0</v>
      </c>
      <c r="I43" s="259">
        <f t="shared" ref="I43:J43" si="8">SUM(I10:I42)</f>
        <v>0</v>
      </c>
      <c r="J43" s="259">
        <f t="shared" si="8"/>
        <v>0</v>
      </c>
      <c r="K43" s="259">
        <f>SUM(K10:K42)</f>
        <v>0</v>
      </c>
      <c r="L43" s="259">
        <f t="shared" ref="L43:N43" si="9">SUM(L10:L42)</f>
        <v>94034849.132177994</v>
      </c>
      <c r="M43" s="259">
        <f t="shared" si="9"/>
        <v>0</v>
      </c>
      <c r="N43" s="259">
        <f t="shared" si="9"/>
        <v>9866181.7848499995</v>
      </c>
      <c r="O43" s="259"/>
      <c r="P43" s="259">
        <f t="shared" ref="P43:Q43" si="10">SUM(P10:P42)</f>
        <v>4296574.3924249997</v>
      </c>
      <c r="Q43" s="259">
        <f t="shared" si="10"/>
        <v>0</v>
      </c>
      <c r="R43" s="260"/>
      <c r="S43" s="476">
        <f>SUM(S10:S42)</f>
        <v>0</v>
      </c>
      <c r="T43" s="476">
        <f>SUM(T10:T42)</f>
        <v>0</v>
      </c>
      <c r="U43" s="476">
        <f>SUM(U10:U42)</f>
        <v>7728107.2996887956</v>
      </c>
      <c r="V43" s="513" t="s">
        <v>302</v>
      </c>
      <c r="W43" s="261">
        <f>SUM(W10:W42)</f>
        <v>86306741.832489192</v>
      </c>
    </row>
    <row r="44" spans="2:31" x14ac:dyDescent="0.2">
      <c r="D44" s="236"/>
      <c r="U44" s="521"/>
      <c r="W44" s="521"/>
    </row>
    <row r="45" spans="2:31" x14ac:dyDescent="0.2">
      <c r="B45" s="623" t="s">
        <v>472</v>
      </c>
      <c r="C45" s="623"/>
      <c r="D45" s="623"/>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row>
    <row r="46" spans="2:31" x14ac:dyDescent="0.2">
      <c r="B46" s="624" t="s">
        <v>438</v>
      </c>
      <c r="C46" s="624"/>
      <c r="D46" s="624"/>
      <c r="E46" s="624"/>
      <c r="F46" s="624"/>
      <c r="G46" s="624"/>
      <c r="H46" s="624"/>
      <c r="I46" s="624"/>
      <c r="J46" s="624"/>
      <c r="K46" s="624"/>
      <c r="L46" s="624"/>
      <c r="M46" s="624"/>
      <c r="N46" s="624"/>
      <c r="O46" s="624"/>
      <c r="P46" s="624"/>
      <c r="Q46" s="624"/>
      <c r="R46" s="624"/>
      <c r="S46" s="624"/>
      <c r="T46" s="624"/>
      <c r="U46" s="624"/>
      <c r="V46" s="624"/>
      <c r="W46" s="624"/>
      <c r="X46" s="624"/>
      <c r="Y46" s="624"/>
      <c r="Z46" s="624"/>
      <c r="AA46" s="624"/>
      <c r="AB46" s="624"/>
      <c r="AC46" s="624"/>
      <c r="AD46" s="624"/>
      <c r="AE46" s="624"/>
    </row>
  </sheetData>
  <mergeCells count="6">
    <mergeCell ref="B1:E1"/>
    <mergeCell ref="B45:AE45"/>
    <mergeCell ref="B46:AE46"/>
    <mergeCell ref="B2:Q2"/>
    <mergeCell ref="B3:Q3"/>
    <mergeCell ref="B4:Q4"/>
  </mergeCells>
  <phoneticPr fontId="3" type="noConversion"/>
  <conditionalFormatting sqref="B15:C18 B23:C23 C19:C22 B10:E10 B26:C42 E35:K42 B11:C12 E11:E12 E15:E23 H15:K23 E26:E34 H31:K34 H10:K11">
    <cfRule type="expression" dxfId="23" priority="28" stopIfTrue="1">
      <formula>LEN(B10)&gt;0</formula>
    </cfRule>
  </conditionalFormatting>
  <conditionalFormatting sqref="B14:C14 E14 H14:K14">
    <cfRule type="expression" dxfId="22" priority="27" stopIfTrue="1">
      <formula>LEN(B14)&gt;0</formula>
    </cfRule>
  </conditionalFormatting>
  <conditionalFormatting sqref="B13:C13 E13">
    <cfRule type="expression" dxfId="21" priority="26" stopIfTrue="1">
      <formula>LEN(B13)&gt;0</formula>
    </cfRule>
  </conditionalFormatting>
  <conditionalFormatting sqref="B24 E24">
    <cfRule type="expression" dxfId="20" priority="25" stopIfTrue="1">
      <formula>LEN(B24)&gt;0</formula>
    </cfRule>
  </conditionalFormatting>
  <conditionalFormatting sqref="B25 E25">
    <cfRule type="expression" dxfId="19" priority="24" stopIfTrue="1">
      <formula>LEN(B25)&gt;0</formula>
    </cfRule>
  </conditionalFormatting>
  <conditionalFormatting sqref="C24:C25">
    <cfRule type="expression" dxfId="18" priority="23" stopIfTrue="1">
      <formula>LEN(C24)&gt;0</formula>
    </cfRule>
  </conditionalFormatting>
  <conditionalFormatting sqref="H12:K13">
    <cfRule type="expression" dxfId="17" priority="18" stopIfTrue="1">
      <formula>LEN(H12)&gt;0</formula>
    </cfRule>
  </conditionalFormatting>
  <conditionalFormatting sqref="H24:K30">
    <cfRule type="expression" dxfId="16" priority="17" stopIfTrue="1">
      <formula>LEN(H24)&gt;0</formula>
    </cfRule>
  </conditionalFormatting>
  <conditionalFormatting sqref="O35:O42">
    <cfRule type="expression" dxfId="15" priority="15" stopIfTrue="1">
      <formula>ISBLANK(O35)</formula>
    </cfRule>
  </conditionalFormatting>
  <conditionalFormatting sqref="R24:R25 R34:R42 T35:T42">
    <cfRule type="expression" dxfId="14" priority="13" stopIfTrue="1">
      <formula>ISBLANK(R24)</formula>
    </cfRule>
  </conditionalFormatting>
  <conditionalFormatting sqref="P35:P42">
    <cfRule type="expression" dxfId="13" priority="12" stopIfTrue="1">
      <formula>ISBLANK(P35)</formula>
    </cfRule>
  </conditionalFormatting>
  <conditionalFormatting sqref="D11:D42">
    <cfRule type="expression" dxfId="12" priority="10" stopIfTrue="1">
      <formula>LEN(D11)&gt;0</formula>
    </cfRule>
  </conditionalFormatting>
  <conditionalFormatting sqref="S35:S42">
    <cfRule type="expression" dxfId="11" priority="9" stopIfTrue="1">
      <formula>ISBLANK(S35)</formula>
    </cfRule>
  </conditionalFormatting>
  <conditionalFormatting sqref="F11:G11 F25:G29 F31:G34 F15:G23">
    <cfRule type="expression" dxfId="10" priority="8" stopIfTrue="1">
      <formula>ISBLANK(F11)</formula>
    </cfRule>
  </conditionalFormatting>
  <conditionalFormatting sqref="F24:G24">
    <cfRule type="expression" dxfId="9" priority="7" stopIfTrue="1">
      <formula>LEN(F24)&gt;0</formula>
    </cfRule>
  </conditionalFormatting>
  <conditionalFormatting sqref="F13:G13">
    <cfRule type="expression" dxfId="8" priority="6" stopIfTrue="1">
      <formula>LEN(F13)&gt;0</formula>
    </cfRule>
  </conditionalFormatting>
  <conditionalFormatting sqref="F14:G14">
    <cfRule type="expression" dxfId="7" priority="5" stopIfTrue="1">
      <formula>ISBLANK(F14)</formula>
    </cfRule>
  </conditionalFormatting>
  <conditionalFormatting sqref="F12:G12">
    <cfRule type="expression" dxfId="6" priority="4" stopIfTrue="1">
      <formula>LEN(F12)&gt;0</formula>
    </cfRule>
  </conditionalFormatting>
  <conditionalFormatting sqref="F30:G30">
    <cfRule type="expression" dxfId="5" priority="3" stopIfTrue="1">
      <formula>LEN(F30)&gt;0</formula>
    </cfRule>
  </conditionalFormatting>
  <conditionalFormatting sqref="F10">
    <cfRule type="expression" dxfId="4" priority="2" stopIfTrue="1">
      <formula>ISBLANK(F10)</formula>
    </cfRule>
  </conditionalFormatting>
  <conditionalFormatting sqref="G10">
    <cfRule type="expression" dxfId="3" priority="1" stopIfTrue="1">
      <formula>ISBLANK(G10)</formula>
    </cfRule>
  </conditionalFormatting>
  <hyperlinks>
    <hyperlink ref="D10" r:id="rId1" location="'B8 Sch 8 CCA Bridge'!A1" xr:uid="{00000000-0004-0000-1300-000000000000}"/>
    <hyperlink ref="D11:D42" r:id="rId2" location="'B8 Sch 8 CCA Bridge'!A1" display="B8" xr:uid="{00000000-0004-0000-1300-000003000000}"/>
    <hyperlink ref="B46" r:id="rId3" xr:uid="{00000000-0004-0000-1300-000002000000}"/>
    <hyperlink ref="V43" r:id="rId4" location="'T1 Sch 1 Taxable Income Test'!A1" xr:uid="{00000000-0004-0000-1300-000001000000}"/>
  </hyperlinks>
  <pageMargins left="0.35433070866141736" right="0.15748031496062992" top="0.39370078740157483" bottom="0.39370078740157483" header="0.51181102362204722" footer="0.51181102362204722"/>
  <pageSetup paperSize="5" scale="48" orientation="landscape" r:id="rId5"/>
  <headerFooter alignWithMargins="0"/>
  <colBreaks count="1" manualBreakCount="1">
    <brk id="23" max="42" man="1"/>
  </colBreaks>
  <ignoredErrors>
    <ignoredError sqref="B35:C42 P35:P42" unlockedFormula="1"/>
    <ignoredError sqref="W43" evalError="1"/>
  </ignoredErrors>
  <drawing r:id="rId6"/>
  <legacyDrawing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N40"/>
  <sheetViews>
    <sheetView view="pageBreakPreview" zoomScale="60" zoomScaleNormal="85" workbookViewId="0">
      <selection activeCell="T37" sqref="T37"/>
    </sheetView>
  </sheetViews>
  <sheetFormatPr defaultColWidth="9.140625" defaultRowHeight="12.75" x14ac:dyDescent="0.2"/>
  <cols>
    <col min="1" max="1" width="3.42578125" style="9" customWidth="1"/>
    <col min="2" max="2" width="3.85546875" style="9" customWidth="1"/>
    <col min="3" max="3" width="56.42578125" style="9" customWidth="1"/>
    <col min="4" max="4" width="17.1406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09"/>
      <c r="C1" s="417"/>
      <c r="D1" s="417"/>
    </row>
    <row r="2" spans="1:14" ht="30" customHeight="1" x14ac:dyDescent="0.25">
      <c r="C2" s="584"/>
      <c r="D2" s="584"/>
      <c r="E2" s="584"/>
      <c r="F2" s="584"/>
      <c r="G2" s="584"/>
      <c r="H2" s="584"/>
      <c r="I2" s="584"/>
      <c r="J2" s="584"/>
      <c r="K2" s="584"/>
      <c r="L2" s="418"/>
    </row>
    <row r="3" spans="1:14" ht="30" customHeight="1" x14ac:dyDescent="0.25">
      <c r="C3" s="584"/>
      <c r="D3" s="584"/>
      <c r="E3" s="584"/>
      <c r="F3" s="584"/>
      <c r="G3" s="584"/>
      <c r="H3" s="584"/>
      <c r="I3" s="584"/>
      <c r="J3" s="584"/>
      <c r="K3" s="584"/>
      <c r="L3" s="418"/>
    </row>
    <row r="4" spans="1:14" ht="18" x14ac:dyDescent="0.25">
      <c r="C4" s="584"/>
      <c r="D4" s="584"/>
      <c r="E4" s="584"/>
      <c r="F4" s="584"/>
      <c r="G4" s="584"/>
      <c r="H4" s="584"/>
      <c r="I4" s="584"/>
      <c r="J4" s="584"/>
      <c r="K4" s="584"/>
      <c r="L4" s="418"/>
    </row>
    <row r="5" spans="1:14" ht="40.5" customHeight="1" x14ac:dyDescent="0.2"/>
    <row r="7" spans="1:14" ht="20.25" x14ac:dyDescent="0.3">
      <c r="C7" s="252" t="s">
        <v>269</v>
      </c>
      <c r="D7" s="252"/>
    </row>
    <row r="8" spans="1:14" ht="23.25" x14ac:dyDescent="0.35">
      <c r="C8" s="192"/>
      <c r="D8" s="192"/>
    </row>
    <row r="9" spans="1:14" ht="18.75" thickBot="1" x14ac:dyDescent="0.25">
      <c r="C9" s="263" t="s">
        <v>261</v>
      </c>
      <c r="D9" s="263"/>
      <c r="F9" s="39"/>
      <c r="G9" s="39"/>
      <c r="H9" s="39"/>
      <c r="I9" s="39"/>
      <c r="J9" s="39"/>
      <c r="K9" s="40"/>
      <c r="L9" s="40"/>
      <c r="M9" s="40"/>
      <c r="N9" s="40"/>
    </row>
    <row r="10" spans="1:14" ht="13.5" thickBot="1" x14ac:dyDescent="0.25">
      <c r="C10" s="41"/>
      <c r="D10" s="41"/>
      <c r="E10" s="39"/>
      <c r="F10" s="39"/>
      <c r="G10" s="39"/>
      <c r="H10" s="39"/>
      <c r="I10" s="626" t="s">
        <v>228</v>
      </c>
      <c r="J10" s="627"/>
      <c r="K10" s="40"/>
      <c r="L10" s="40"/>
      <c r="M10" s="40"/>
      <c r="N10" s="40"/>
    </row>
    <row r="11" spans="1:14" ht="27.75" thickBot="1" x14ac:dyDescent="0.25">
      <c r="C11" s="42" t="s">
        <v>79</v>
      </c>
      <c r="D11" s="292" t="s">
        <v>310</v>
      </c>
      <c r="E11" s="43" t="s">
        <v>227</v>
      </c>
      <c r="F11" s="44" t="s">
        <v>473</v>
      </c>
      <c r="G11" s="45" t="s">
        <v>166</v>
      </c>
      <c r="H11" s="310"/>
      <c r="I11" s="43" t="s">
        <v>77</v>
      </c>
      <c r="J11" s="43" t="s">
        <v>81</v>
      </c>
      <c r="K11" s="45" t="s">
        <v>229</v>
      </c>
      <c r="L11" s="308"/>
      <c r="M11" s="42" t="s">
        <v>82</v>
      </c>
      <c r="N11" s="45" t="s">
        <v>83</v>
      </c>
    </row>
    <row r="12" spans="1:14" x14ac:dyDescent="0.2">
      <c r="C12" s="152"/>
      <c r="D12" s="293"/>
      <c r="E12" s="153"/>
      <c r="F12" s="46"/>
      <c r="G12" s="46"/>
      <c r="H12" s="46"/>
      <c r="I12" s="46"/>
      <c r="J12" s="47"/>
      <c r="K12" s="153"/>
      <c r="L12" s="153"/>
      <c r="M12" s="153"/>
      <c r="N12" s="154"/>
    </row>
    <row r="13" spans="1:14" x14ac:dyDescent="0.2">
      <c r="C13" s="116" t="s">
        <v>84</v>
      </c>
      <c r="D13" s="297" t="s">
        <v>311</v>
      </c>
      <c r="E13" s="48">
        <f>'B13 Sch 13 Reserves Bridge'!K13</f>
        <v>0</v>
      </c>
      <c r="F13" s="264"/>
      <c r="G13" s="49">
        <f>SUM(E13:F13)</f>
        <v>0</v>
      </c>
      <c r="H13" s="49"/>
      <c r="I13" s="264"/>
      <c r="J13" s="264"/>
      <c r="K13" s="48">
        <f>G13+I13-J13</f>
        <v>0</v>
      </c>
      <c r="L13" s="48"/>
      <c r="M13" s="48">
        <f>+K13-G13</f>
        <v>0</v>
      </c>
      <c r="N13" s="264"/>
    </row>
    <row r="14" spans="1:14" x14ac:dyDescent="0.2">
      <c r="C14" s="155" t="s">
        <v>85</v>
      </c>
      <c r="D14" s="422"/>
      <c r="E14" s="628"/>
      <c r="F14" s="629"/>
      <c r="G14" s="629"/>
      <c r="H14" s="629"/>
      <c r="I14" s="629"/>
      <c r="J14" s="629"/>
      <c r="K14" s="629"/>
      <c r="L14" s="629"/>
      <c r="M14" s="629"/>
      <c r="N14" s="630"/>
    </row>
    <row r="15" spans="1:14" x14ac:dyDescent="0.2">
      <c r="C15" s="118" t="s">
        <v>86</v>
      </c>
      <c r="D15" s="297" t="s">
        <v>311</v>
      </c>
      <c r="E15" s="48">
        <f>'B13 Sch 13 Reserves Bridge'!K15</f>
        <v>0</v>
      </c>
      <c r="F15" s="264"/>
      <c r="G15" s="50">
        <f t="shared" ref="G15:G19" si="0">SUM(E15:F15)</f>
        <v>0</v>
      </c>
      <c r="H15" s="50"/>
      <c r="I15" s="264"/>
      <c r="J15" s="264"/>
      <c r="K15" s="48">
        <f t="shared" ref="K15:K19" si="1">G15+I15-J15</f>
        <v>0</v>
      </c>
      <c r="L15" s="48"/>
      <c r="M15" s="48">
        <f t="shared" ref="M15:M19" si="2">+K15-G15</f>
        <v>0</v>
      </c>
      <c r="N15" s="264"/>
    </row>
    <row r="16" spans="1:14" x14ac:dyDescent="0.2">
      <c r="C16" s="116" t="s">
        <v>87</v>
      </c>
      <c r="D16" s="297" t="s">
        <v>311</v>
      </c>
      <c r="E16" s="48">
        <f>'B13 Sch 13 Reserves Bridge'!K16</f>
        <v>0</v>
      </c>
      <c r="F16" s="264"/>
      <c r="G16" s="49">
        <f t="shared" si="0"/>
        <v>0</v>
      </c>
      <c r="H16" s="49"/>
      <c r="I16" s="264"/>
      <c r="J16" s="264"/>
      <c r="K16" s="48">
        <f t="shared" si="1"/>
        <v>0</v>
      </c>
      <c r="L16" s="48"/>
      <c r="M16" s="48">
        <f t="shared" si="2"/>
        <v>0</v>
      </c>
      <c r="N16" s="264"/>
    </row>
    <row r="17" spans="3:14" x14ac:dyDescent="0.2">
      <c r="C17" s="116" t="s">
        <v>88</v>
      </c>
      <c r="D17" s="297" t="s">
        <v>311</v>
      </c>
      <c r="E17" s="48">
        <f>'B13 Sch 13 Reserves Bridge'!K17</f>
        <v>0</v>
      </c>
      <c r="F17" s="264"/>
      <c r="G17" s="49">
        <f t="shared" si="0"/>
        <v>0</v>
      </c>
      <c r="H17" s="49"/>
      <c r="I17" s="264"/>
      <c r="J17" s="264"/>
      <c r="K17" s="48">
        <f t="shared" si="1"/>
        <v>0</v>
      </c>
      <c r="L17" s="48"/>
      <c r="M17" s="48">
        <f t="shared" si="2"/>
        <v>0</v>
      </c>
      <c r="N17" s="264"/>
    </row>
    <row r="18" spans="3:14" x14ac:dyDescent="0.2">
      <c r="C18" s="116" t="s">
        <v>89</v>
      </c>
      <c r="D18" s="297" t="s">
        <v>311</v>
      </c>
      <c r="E18" s="48">
        <f>'B13 Sch 13 Reserves Bridge'!K18</f>
        <v>0</v>
      </c>
      <c r="F18" s="264"/>
      <c r="G18" s="49">
        <f t="shared" si="0"/>
        <v>0</v>
      </c>
      <c r="H18" s="49"/>
      <c r="I18" s="264"/>
      <c r="J18" s="264"/>
      <c r="K18" s="48">
        <f t="shared" si="1"/>
        <v>0</v>
      </c>
      <c r="L18" s="48"/>
      <c r="M18" s="48">
        <f t="shared" si="2"/>
        <v>0</v>
      </c>
      <c r="N18" s="264"/>
    </row>
    <row r="19" spans="3:14" ht="13.5" thickBot="1" x14ac:dyDescent="0.25">
      <c r="C19" s="116" t="s">
        <v>90</v>
      </c>
      <c r="D19" s="297" t="s">
        <v>311</v>
      </c>
      <c r="E19" s="48">
        <f>'B13 Sch 13 Reserves Bridge'!K19</f>
        <v>0</v>
      </c>
      <c r="F19" s="264"/>
      <c r="G19" s="49">
        <f t="shared" si="0"/>
        <v>0</v>
      </c>
      <c r="H19" s="49"/>
      <c r="I19" s="264"/>
      <c r="J19" s="264"/>
      <c r="K19" s="48">
        <f t="shared" si="1"/>
        <v>0</v>
      </c>
      <c r="L19" s="48"/>
      <c r="M19" s="48">
        <f t="shared" si="2"/>
        <v>0</v>
      </c>
      <c r="N19" s="264"/>
    </row>
    <row r="20" spans="3:14" ht="19.5" thickBot="1" x14ac:dyDescent="0.25">
      <c r="C20" s="53" t="s">
        <v>3</v>
      </c>
      <c r="D20" s="295"/>
      <c r="E20" s="54">
        <f>SUM(E15:E19)</f>
        <v>0</v>
      </c>
      <c r="F20" s="54">
        <f>SUM(F15:F19)</f>
        <v>0</v>
      </c>
      <c r="G20" s="54">
        <f>SUM(G15:G19)</f>
        <v>0</v>
      </c>
      <c r="H20" s="311" t="s">
        <v>302</v>
      </c>
      <c r="I20" s="54">
        <f>SUM(I15:I19)</f>
        <v>0</v>
      </c>
      <c r="J20" s="54">
        <f>SUM(J15:J19)</f>
        <v>0</v>
      </c>
      <c r="K20" s="54">
        <f>SUM(K15:K19)</f>
        <v>0</v>
      </c>
      <c r="L20" s="311" t="s">
        <v>302</v>
      </c>
      <c r="M20" s="54">
        <f>SUM(M15:M19)</f>
        <v>0</v>
      </c>
      <c r="N20" s="55">
        <f>SUM(N15:N19)</f>
        <v>0</v>
      </c>
    </row>
    <row r="21" spans="3:14" x14ac:dyDescent="0.2">
      <c r="C21" s="505"/>
      <c r="D21" s="506"/>
      <c r="E21" s="507">
        <v>0</v>
      </c>
      <c r="F21" s="508"/>
      <c r="G21" s="508"/>
      <c r="H21" s="508"/>
      <c r="I21" s="508"/>
      <c r="J21" s="509"/>
      <c r="K21" s="510"/>
      <c r="L21" s="510"/>
      <c r="M21" s="510"/>
      <c r="N21" s="511"/>
    </row>
    <row r="22" spans="3:14" x14ac:dyDescent="0.2">
      <c r="C22" s="155" t="s">
        <v>91</v>
      </c>
      <c r="D22" s="294"/>
      <c r="E22" s="48"/>
      <c r="F22" s="50"/>
      <c r="G22" s="50"/>
      <c r="H22" s="50"/>
      <c r="I22" s="50"/>
      <c r="J22" s="51"/>
      <c r="K22" s="52"/>
      <c r="L22" s="52"/>
      <c r="M22" s="48"/>
      <c r="N22" s="117"/>
    </row>
    <row r="23" spans="3:14" x14ac:dyDescent="0.2">
      <c r="C23" s="116" t="s">
        <v>92</v>
      </c>
      <c r="D23" s="297" t="s">
        <v>311</v>
      </c>
      <c r="E23" s="48">
        <f>'B13 Sch 13 Reserves Bridge'!K23</f>
        <v>0</v>
      </c>
      <c r="F23" s="264"/>
      <c r="G23" s="49">
        <f t="shared" ref="G23:G38" si="3">SUM(E23:F23)</f>
        <v>0</v>
      </c>
      <c r="H23" s="49"/>
      <c r="I23" s="264"/>
      <c r="J23" s="264"/>
      <c r="K23" s="48">
        <f t="shared" ref="K23:K38" si="4">G23+I23-J23</f>
        <v>0</v>
      </c>
      <c r="L23" s="48"/>
      <c r="M23" s="48">
        <f t="shared" ref="M23:M38" si="5">+K23-G23</f>
        <v>0</v>
      </c>
      <c r="N23" s="512"/>
    </row>
    <row r="24" spans="3:14" x14ac:dyDescent="0.2">
      <c r="C24" s="116" t="s">
        <v>93</v>
      </c>
      <c r="D24" s="297" t="s">
        <v>311</v>
      </c>
      <c r="E24" s="48">
        <f>'B13 Sch 13 Reserves Bridge'!K24</f>
        <v>0</v>
      </c>
      <c r="F24" s="264"/>
      <c r="G24" s="49">
        <f t="shared" si="3"/>
        <v>0</v>
      </c>
      <c r="H24" s="49"/>
      <c r="I24" s="264"/>
      <c r="J24" s="264"/>
      <c r="K24" s="48">
        <f t="shared" si="4"/>
        <v>0</v>
      </c>
      <c r="L24" s="48"/>
      <c r="M24" s="48">
        <f t="shared" si="5"/>
        <v>0</v>
      </c>
      <c r="N24" s="512"/>
    </row>
    <row r="25" spans="3:14" x14ac:dyDescent="0.2">
      <c r="C25" s="116" t="s">
        <v>94</v>
      </c>
      <c r="D25" s="297" t="s">
        <v>311</v>
      </c>
      <c r="E25" s="48">
        <f>'B13 Sch 13 Reserves Bridge'!K25</f>
        <v>0</v>
      </c>
      <c r="F25" s="264"/>
      <c r="G25" s="49">
        <f t="shared" si="3"/>
        <v>0</v>
      </c>
      <c r="H25" s="49"/>
      <c r="I25" s="264"/>
      <c r="J25" s="264"/>
      <c r="K25" s="48">
        <f t="shared" si="4"/>
        <v>0</v>
      </c>
      <c r="L25" s="48"/>
      <c r="M25" s="48">
        <f t="shared" si="5"/>
        <v>0</v>
      </c>
      <c r="N25" s="512"/>
    </row>
    <row r="26" spans="3:14" x14ac:dyDescent="0.2">
      <c r="C26" s="157" t="s">
        <v>95</v>
      </c>
      <c r="D26" s="297" t="s">
        <v>311</v>
      </c>
      <c r="E26" s="48">
        <f>'B13 Sch 13 Reserves Bridge'!K26</f>
        <v>617629</v>
      </c>
      <c r="F26" s="264"/>
      <c r="G26" s="49">
        <f t="shared" si="3"/>
        <v>617629</v>
      </c>
      <c r="H26" s="49"/>
      <c r="I26" s="264"/>
      <c r="J26" s="264"/>
      <c r="K26" s="48">
        <f t="shared" si="4"/>
        <v>617629</v>
      </c>
      <c r="L26" s="48"/>
      <c r="M26" s="48">
        <f t="shared" si="5"/>
        <v>0</v>
      </c>
      <c r="N26" s="512"/>
    </row>
    <row r="27" spans="3:14" x14ac:dyDescent="0.2">
      <c r="C27" s="157" t="s">
        <v>96</v>
      </c>
      <c r="D27" s="297" t="s">
        <v>311</v>
      </c>
      <c r="E27" s="48">
        <f>'B13 Sch 13 Reserves Bridge'!K27</f>
        <v>0</v>
      </c>
      <c r="F27" s="264"/>
      <c r="G27" s="49">
        <f t="shared" si="3"/>
        <v>0</v>
      </c>
      <c r="H27" s="49"/>
      <c r="I27" s="264"/>
      <c r="J27" s="264"/>
      <c r="K27" s="48">
        <f t="shared" si="4"/>
        <v>0</v>
      </c>
      <c r="L27" s="48"/>
      <c r="M27" s="48">
        <f t="shared" si="5"/>
        <v>0</v>
      </c>
      <c r="N27" s="512"/>
    </row>
    <row r="28" spans="3:14" x14ac:dyDescent="0.2">
      <c r="C28" s="157" t="s">
        <v>97</v>
      </c>
      <c r="D28" s="297" t="s">
        <v>311</v>
      </c>
      <c r="E28" s="48">
        <f>'B13 Sch 13 Reserves Bridge'!K28</f>
        <v>0</v>
      </c>
      <c r="F28" s="264"/>
      <c r="G28" s="49">
        <f t="shared" si="3"/>
        <v>0</v>
      </c>
      <c r="H28" s="49"/>
      <c r="I28" s="264"/>
      <c r="J28" s="264"/>
      <c r="K28" s="48">
        <f t="shared" si="4"/>
        <v>0</v>
      </c>
      <c r="L28" s="48"/>
      <c r="M28" s="48">
        <f t="shared" si="5"/>
        <v>0</v>
      </c>
      <c r="N28" s="512"/>
    </row>
    <row r="29" spans="3:14" x14ac:dyDescent="0.2">
      <c r="C29" s="157" t="s">
        <v>98</v>
      </c>
      <c r="D29" s="297" t="s">
        <v>311</v>
      </c>
      <c r="E29" s="48">
        <f>'B13 Sch 13 Reserves Bridge'!K29</f>
        <v>0</v>
      </c>
      <c r="F29" s="264"/>
      <c r="G29" s="49">
        <f t="shared" si="3"/>
        <v>0</v>
      </c>
      <c r="H29" s="49"/>
      <c r="I29" s="264"/>
      <c r="J29" s="264"/>
      <c r="K29" s="48">
        <f t="shared" si="4"/>
        <v>0</v>
      </c>
      <c r="L29" s="48"/>
      <c r="M29" s="48">
        <f t="shared" si="5"/>
        <v>0</v>
      </c>
      <c r="N29" s="512"/>
    </row>
    <row r="30" spans="3:14" x14ac:dyDescent="0.2">
      <c r="C30" s="157" t="s">
        <v>99</v>
      </c>
      <c r="D30" s="297" t="s">
        <v>311</v>
      </c>
      <c r="E30" s="48">
        <f>'B13 Sch 13 Reserves Bridge'!K30</f>
        <v>0</v>
      </c>
      <c r="F30" s="264"/>
      <c r="G30" s="49">
        <f t="shared" si="3"/>
        <v>0</v>
      </c>
      <c r="H30" s="49"/>
      <c r="I30" s="264"/>
      <c r="J30" s="264"/>
      <c r="K30" s="48">
        <f t="shared" si="4"/>
        <v>0</v>
      </c>
      <c r="L30" s="48"/>
      <c r="M30" s="48">
        <f t="shared" si="5"/>
        <v>0</v>
      </c>
      <c r="N30" s="512"/>
    </row>
    <row r="31" spans="3:14" x14ac:dyDescent="0.2">
      <c r="C31" s="116" t="s">
        <v>100</v>
      </c>
      <c r="D31" s="297" t="s">
        <v>311</v>
      </c>
      <c r="E31" s="48">
        <f>'B13 Sch 13 Reserves Bridge'!K31</f>
        <v>0</v>
      </c>
      <c r="F31" s="264"/>
      <c r="G31" s="49">
        <f t="shared" si="3"/>
        <v>0</v>
      </c>
      <c r="H31" s="49"/>
      <c r="I31" s="264"/>
      <c r="J31" s="264"/>
      <c r="K31" s="48">
        <f t="shared" si="4"/>
        <v>0</v>
      </c>
      <c r="L31" s="48"/>
      <c r="M31" s="48">
        <f t="shared" si="5"/>
        <v>0</v>
      </c>
      <c r="N31" s="512"/>
    </row>
    <row r="32" spans="3:14" x14ac:dyDescent="0.2">
      <c r="C32" s="116" t="s">
        <v>101</v>
      </c>
      <c r="D32" s="297" t="s">
        <v>311</v>
      </c>
      <c r="E32" s="48">
        <f>'B13 Sch 13 Reserves Bridge'!K32</f>
        <v>0</v>
      </c>
      <c r="F32" s="264"/>
      <c r="G32" s="49">
        <f t="shared" si="3"/>
        <v>0</v>
      </c>
      <c r="H32" s="49"/>
      <c r="I32" s="264"/>
      <c r="J32" s="264"/>
      <c r="K32" s="48">
        <f t="shared" si="4"/>
        <v>0</v>
      </c>
      <c r="L32" s="48"/>
      <c r="M32" s="48">
        <f t="shared" si="5"/>
        <v>0</v>
      </c>
      <c r="N32" s="512"/>
    </row>
    <row r="33" spans="3:14" x14ac:dyDescent="0.2">
      <c r="C33" s="116" t="s">
        <v>102</v>
      </c>
      <c r="D33" s="297" t="s">
        <v>311</v>
      </c>
      <c r="E33" s="48">
        <f>'B13 Sch 13 Reserves Bridge'!K33</f>
        <v>0</v>
      </c>
      <c r="F33" s="264"/>
      <c r="G33" s="49">
        <f t="shared" si="3"/>
        <v>0</v>
      </c>
      <c r="H33" s="49"/>
      <c r="I33" s="264"/>
      <c r="J33" s="264"/>
      <c r="K33" s="48">
        <f t="shared" si="4"/>
        <v>0</v>
      </c>
      <c r="L33" s="48"/>
      <c r="M33" s="48">
        <f t="shared" si="5"/>
        <v>0</v>
      </c>
      <c r="N33" s="512"/>
    </row>
    <row r="34" spans="3:14" x14ac:dyDescent="0.2">
      <c r="C34" s="116" t="s">
        <v>103</v>
      </c>
      <c r="D34" s="297" t="s">
        <v>311</v>
      </c>
      <c r="E34" s="48">
        <f>'B13 Sch 13 Reserves Bridge'!K34</f>
        <v>0</v>
      </c>
      <c r="F34" s="264"/>
      <c r="G34" s="49">
        <f t="shared" si="3"/>
        <v>0</v>
      </c>
      <c r="H34" s="49"/>
      <c r="I34" s="264"/>
      <c r="J34" s="264"/>
      <c r="K34" s="48">
        <f t="shared" si="4"/>
        <v>0</v>
      </c>
      <c r="L34" s="48"/>
      <c r="M34" s="48">
        <f t="shared" si="5"/>
        <v>0</v>
      </c>
      <c r="N34" s="512"/>
    </row>
    <row r="35" spans="3:14" x14ac:dyDescent="0.2">
      <c r="C35" s="116" t="s">
        <v>104</v>
      </c>
      <c r="D35" s="297" t="s">
        <v>311</v>
      </c>
      <c r="E35" s="48">
        <f>'B13 Sch 13 Reserves Bridge'!K35</f>
        <v>0</v>
      </c>
      <c r="F35" s="264"/>
      <c r="G35" s="49">
        <f t="shared" si="3"/>
        <v>0</v>
      </c>
      <c r="H35" s="49"/>
      <c r="I35" s="264"/>
      <c r="J35" s="264"/>
      <c r="K35" s="48">
        <f t="shared" si="4"/>
        <v>0</v>
      </c>
      <c r="L35" s="48"/>
      <c r="M35" s="48">
        <f t="shared" si="5"/>
        <v>0</v>
      </c>
      <c r="N35" s="512"/>
    </row>
    <row r="36" spans="3:14" ht="15.75" customHeight="1" x14ac:dyDescent="0.2">
      <c r="C36" s="116" t="s">
        <v>105</v>
      </c>
      <c r="D36" s="297" t="s">
        <v>311</v>
      </c>
      <c r="E36" s="48">
        <f>'B13 Sch 13 Reserves Bridge'!K36</f>
        <v>0</v>
      </c>
      <c r="F36" s="264"/>
      <c r="G36" s="49">
        <f t="shared" si="3"/>
        <v>0</v>
      </c>
      <c r="H36" s="49"/>
      <c r="I36" s="264"/>
      <c r="J36" s="264"/>
      <c r="K36" s="48">
        <f t="shared" si="4"/>
        <v>0</v>
      </c>
      <c r="L36" s="48"/>
      <c r="M36" s="48">
        <f t="shared" si="5"/>
        <v>0</v>
      </c>
      <c r="N36" s="512"/>
    </row>
    <row r="37" spans="3:14" ht="24" x14ac:dyDescent="0.2">
      <c r="C37" s="116" t="s">
        <v>106</v>
      </c>
      <c r="D37" s="297" t="s">
        <v>311</v>
      </c>
      <c r="E37" s="48">
        <f>'B13 Sch 13 Reserves Bridge'!K37</f>
        <v>0</v>
      </c>
      <c r="F37" s="264"/>
      <c r="G37" s="49">
        <f t="shared" si="3"/>
        <v>0</v>
      </c>
      <c r="H37" s="49"/>
      <c r="I37" s="264"/>
      <c r="J37" s="264"/>
      <c r="K37" s="48">
        <f t="shared" si="4"/>
        <v>0</v>
      </c>
      <c r="L37" s="48"/>
      <c r="M37" s="48">
        <f t="shared" si="5"/>
        <v>0</v>
      </c>
      <c r="N37" s="512"/>
    </row>
    <row r="38" spans="3:14" ht="13.5" thickBot="1" x14ac:dyDescent="0.25">
      <c r="C38" s="116" t="s">
        <v>107</v>
      </c>
      <c r="D38" s="297" t="s">
        <v>311</v>
      </c>
      <c r="E38" s="48">
        <f>'B13 Sch 13 Reserves Bridge'!K38</f>
        <v>0</v>
      </c>
      <c r="F38" s="264"/>
      <c r="G38" s="49">
        <f t="shared" si="3"/>
        <v>0</v>
      </c>
      <c r="H38" s="49"/>
      <c r="I38" s="264"/>
      <c r="J38" s="264"/>
      <c r="K38" s="48">
        <f t="shared" si="4"/>
        <v>0</v>
      </c>
      <c r="L38" s="48"/>
      <c r="M38" s="48">
        <f t="shared" si="5"/>
        <v>0</v>
      </c>
      <c r="N38" s="512"/>
    </row>
    <row r="39" spans="3:14" ht="19.5" thickBot="1" x14ac:dyDescent="0.25">
      <c r="C39" s="53" t="s">
        <v>108</v>
      </c>
      <c r="D39" s="295"/>
      <c r="E39" s="60">
        <f>SUM(E23:E38)</f>
        <v>617629</v>
      </c>
      <c r="F39" s="60">
        <f>SUM(F23:F38)</f>
        <v>0</v>
      </c>
      <c r="G39" s="60">
        <f>SUM(G23:G38)</f>
        <v>617629</v>
      </c>
      <c r="H39" s="311" t="s">
        <v>302</v>
      </c>
      <c r="I39" s="60">
        <f>SUM(I23:I38)</f>
        <v>0</v>
      </c>
      <c r="J39" s="60">
        <f>SUM(J23:J38)</f>
        <v>0</v>
      </c>
      <c r="K39" s="60">
        <f>SUM(K23:K38)</f>
        <v>617629</v>
      </c>
      <c r="L39" s="311" t="s">
        <v>302</v>
      </c>
      <c r="M39" s="60">
        <f>SUM(M23:M38)</f>
        <v>0</v>
      </c>
      <c r="N39" s="61">
        <f>SUM(N23:N38)</f>
        <v>0</v>
      </c>
    </row>
    <row r="40" spans="3:14" ht="15.75" x14ac:dyDescent="0.2">
      <c r="C40" s="62"/>
      <c r="D40" s="62"/>
      <c r="E40" s="63">
        <v>0</v>
      </c>
      <c r="F40" s="64"/>
      <c r="G40" s="64"/>
      <c r="H40" s="64"/>
      <c r="I40" s="64"/>
      <c r="J40" s="65"/>
      <c r="K40" s="66"/>
      <c r="L40" s="66"/>
      <c r="M40" s="66"/>
      <c r="N40" s="66"/>
    </row>
  </sheetData>
  <mergeCells count="5">
    <mergeCell ref="E14:N14"/>
    <mergeCell ref="I10:J10"/>
    <mergeCell ref="C2:K2"/>
    <mergeCell ref="C3:K3"/>
    <mergeCell ref="C4:K4"/>
  </mergeCells>
  <phoneticPr fontId="3" type="noConversion"/>
  <conditionalFormatting sqref="E20">
    <cfRule type="cellIs" dxfId="2" priority="1" stopIfTrue="1" operator="notEqual">
      <formula>#REF!</formula>
    </cfRule>
  </conditionalFormatting>
  <conditionalFormatting sqref="E39">
    <cfRule type="cellIs" dxfId="1" priority="2" stopIfTrue="1" operator="notEqual">
      <formula>#REF!</formula>
    </cfRule>
  </conditionalFormatting>
  <conditionalFormatting sqref="E15:E19 E13 E23:E38">
    <cfRule type="cellIs" dxfId="0" priority="3" stopIfTrue="1" operator="lessThan">
      <formula>0</formula>
    </cfRule>
  </conditionalFormatting>
  <hyperlinks>
    <hyperlink ref="D13" location="'B13 Sch 13 Reserves Bridge'!A1" display="B13" xr:uid="{00000000-0004-0000-1400-000000000000}"/>
    <hyperlink ref="H20" r:id="rId1" location="'T1 Sch 1 Taxable Income Test'!A1" xr:uid="{00000000-0004-0000-1400-000001000000}"/>
    <hyperlink ref="D15:D19" location="'B13 Sch 13 Reserves Bridge'!A1" display="B13" xr:uid="{00000000-0004-0000-1400-000002000000}"/>
    <hyperlink ref="D23:D38" location="'B13 Sch 13 Reserves Bridge'!A1" display="B13" xr:uid="{00000000-0004-0000-1400-000003000000}"/>
    <hyperlink ref="L20" r:id="rId2" location="'T1 Sch 1 Taxable Income Test'!A1" xr:uid="{00000000-0004-0000-1400-000004000000}"/>
    <hyperlink ref="H39" r:id="rId3" location="'T1 Sch 1 Taxable Income Test'!A1" xr:uid="{00000000-0004-0000-1400-000005000000}"/>
    <hyperlink ref="L39" r:id="rId4" location="'T1 Sch 1 Taxable Income Test'!A1" xr:uid="{00000000-0004-0000-1400-000006000000}"/>
  </hyperlinks>
  <pageMargins left="0.35433070866141736" right="0.35433070866141736" top="0.39370078740157483" bottom="0.39370078740157483" header="0.51181102362204722" footer="0.51181102362204722"/>
  <pageSetup scale="54"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pageSetUpPr fitToPage="1"/>
  </sheetPr>
  <dimension ref="A1:K25"/>
  <sheetViews>
    <sheetView view="pageBreakPreview" zoomScale="60" zoomScaleNormal="100" workbookViewId="0">
      <selection activeCell="I32" sqref="I32"/>
    </sheetView>
  </sheetViews>
  <sheetFormatPr defaultColWidth="9.140625" defaultRowHeight="12.75" x14ac:dyDescent="0.2"/>
  <cols>
    <col min="1" max="1" width="3.85546875" style="9" customWidth="1"/>
    <col min="2" max="2" width="4" style="9" customWidth="1"/>
    <col min="3" max="3" width="6.140625" style="9" customWidth="1"/>
    <col min="4" max="4" width="35.140625" style="9" customWidth="1"/>
    <col min="5" max="5" width="10" style="9" customWidth="1"/>
    <col min="6" max="6" width="18.140625" style="9" customWidth="1"/>
    <col min="7" max="7" width="15.140625" style="9" customWidth="1"/>
    <col min="8" max="8" width="15.85546875" style="9" customWidth="1"/>
    <col min="9" max="9" width="11.7109375" style="9" customWidth="1"/>
    <col min="10" max="11" width="18.140625" style="9" customWidth="1"/>
    <col min="12" max="12" width="2.85546875" style="9" customWidth="1"/>
    <col min="13" max="13" width="7.85546875" style="9" customWidth="1"/>
    <col min="14" max="14" width="18" style="9" customWidth="1"/>
    <col min="15" max="16384" width="9.140625" style="9"/>
  </cols>
  <sheetData>
    <row r="1" spans="1:11" ht="21.75" x14ac:dyDescent="0.2">
      <c r="A1" s="208"/>
      <c r="B1" s="2"/>
      <c r="C1" s="1"/>
      <c r="D1" s="1"/>
      <c r="E1" s="1"/>
      <c r="F1" s="1"/>
      <c r="G1" s="1"/>
      <c r="H1" s="1"/>
    </row>
    <row r="2" spans="1:11" ht="18" x14ac:dyDescent="0.25">
      <c r="A2" s="2"/>
      <c r="B2" s="2"/>
      <c r="C2" s="415"/>
      <c r="D2" s="415"/>
      <c r="E2" s="415"/>
      <c r="F2" s="415"/>
      <c r="G2" s="415"/>
      <c r="H2" s="415"/>
      <c r="I2" s="415"/>
      <c r="J2" s="415"/>
      <c r="K2" s="415"/>
    </row>
    <row r="3" spans="1:11" ht="18" x14ac:dyDescent="0.25">
      <c r="A3" s="2"/>
      <c r="B3" s="2"/>
      <c r="C3" s="415"/>
      <c r="D3" s="415"/>
      <c r="E3" s="415"/>
      <c r="F3" s="415"/>
      <c r="G3" s="415"/>
      <c r="H3" s="415"/>
      <c r="I3" s="415"/>
      <c r="J3" s="415"/>
      <c r="K3" s="415"/>
    </row>
    <row r="4" spans="1:11" ht="18" x14ac:dyDescent="0.25">
      <c r="A4" s="2"/>
      <c r="B4" s="2"/>
      <c r="C4" s="415"/>
      <c r="D4" s="415"/>
      <c r="E4" s="415"/>
      <c r="F4" s="415"/>
      <c r="G4" s="415"/>
      <c r="H4" s="415"/>
      <c r="I4" s="415"/>
      <c r="J4" s="415"/>
      <c r="K4" s="415"/>
    </row>
    <row r="5" spans="1:11" ht="18" x14ac:dyDescent="0.25">
      <c r="A5" s="2"/>
      <c r="B5" s="2"/>
      <c r="C5" s="6"/>
      <c r="D5" s="6"/>
      <c r="E5" s="6"/>
      <c r="G5" s="4"/>
      <c r="H5" s="6"/>
    </row>
    <row r="6" spans="1:11" ht="61.5" customHeight="1" x14ac:dyDescent="0.25">
      <c r="A6" s="2"/>
      <c r="B6" s="2"/>
      <c r="F6" s="4"/>
      <c r="G6" s="4"/>
    </row>
    <row r="7" spans="1:11" ht="18" x14ac:dyDescent="0.25">
      <c r="B7" s="38" t="s">
        <v>351</v>
      </c>
      <c r="C7" s="419"/>
      <c r="D7" s="419"/>
      <c r="E7" s="419"/>
      <c r="F7" s="4"/>
      <c r="G7" s="4"/>
    </row>
    <row r="9" spans="1:11" ht="20.25" x14ac:dyDescent="0.2">
      <c r="D9" s="322" t="s">
        <v>347</v>
      </c>
      <c r="E9" s="322"/>
      <c r="F9" s="322"/>
    </row>
    <row r="10" spans="1:11" x14ac:dyDescent="0.2">
      <c r="D10" s="326" t="s">
        <v>348</v>
      </c>
      <c r="E10" s="326"/>
      <c r="F10" s="287"/>
    </row>
    <row r="12" spans="1:11" ht="26.25" thickBot="1" x14ac:dyDescent="0.25">
      <c r="D12" s="329" t="s">
        <v>339</v>
      </c>
      <c r="E12" s="329"/>
      <c r="F12" s="323"/>
      <c r="G12" s="324" t="s">
        <v>310</v>
      </c>
      <c r="H12" s="325"/>
    </row>
    <row r="13" spans="1:11" x14ac:dyDescent="0.2">
      <c r="D13" s="83"/>
      <c r="E13" s="83"/>
      <c r="F13" s="83"/>
    </row>
    <row r="14" spans="1:11" x14ac:dyDescent="0.2">
      <c r="D14" s="83" t="s">
        <v>340</v>
      </c>
      <c r="E14" s="83"/>
      <c r="F14" s="83"/>
      <c r="G14" s="330" t="s">
        <v>344</v>
      </c>
      <c r="H14" s="36">
        <f>+H25</f>
        <v>-2021577.4744193349</v>
      </c>
    </row>
    <row r="15" spans="1:11" x14ac:dyDescent="0.2">
      <c r="D15" s="83" t="s">
        <v>338</v>
      </c>
      <c r="E15" s="83"/>
      <c r="F15" s="83"/>
      <c r="G15" s="291" t="s">
        <v>303</v>
      </c>
      <c r="H15" s="321">
        <f>+'T0 PILs,Tax Provision Test'!J25</f>
        <v>502824.80621435022</v>
      </c>
    </row>
    <row r="16" spans="1:11" x14ac:dyDescent="0.2">
      <c r="D16" s="83" t="s">
        <v>325</v>
      </c>
      <c r="E16" s="83"/>
      <c r="F16" s="83"/>
      <c r="G16" s="291" t="s">
        <v>303</v>
      </c>
      <c r="H16" s="321">
        <f>+'T0 PILs,Tax Provision Test'!J30</f>
        <v>684115.38260455814</v>
      </c>
    </row>
    <row r="17" spans="4:9" x14ac:dyDescent="0.2">
      <c r="D17" s="83" t="s">
        <v>356</v>
      </c>
      <c r="E17" s="83"/>
      <c r="F17" s="83"/>
      <c r="G17" s="291" t="s">
        <v>303</v>
      </c>
      <c r="H17" s="331">
        <f>+'T0 PILs,Tax Provision Test'!G14</f>
        <v>0.15</v>
      </c>
    </row>
    <row r="18" spans="4:9" x14ac:dyDescent="0.2">
      <c r="D18" s="83" t="s">
        <v>177</v>
      </c>
      <c r="E18" s="83"/>
      <c r="F18" s="83"/>
      <c r="G18" s="291" t="s">
        <v>303</v>
      </c>
      <c r="H18" s="331">
        <f>+'T0 PILs,Tax Provision Test'!G13</f>
        <v>0.11499999999999999</v>
      </c>
    </row>
    <row r="19" spans="4:9" x14ac:dyDescent="0.2">
      <c r="D19" s="287"/>
      <c r="E19" s="287"/>
      <c r="F19" s="287"/>
      <c r="G19" s="287"/>
      <c r="H19" s="287"/>
    </row>
    <row r="20" spans="4:9" x14ac:dyDescent="0.2">
      <c r="D20" s="287"/>
      <c r="E20" s="287"/>
      <c r="F20" s="287"/>
      <c r="G20" s="287"/>
      <c r="H20" s="287"/>
    </row>
    <row r="21" spans="4:9" x14ac:dyDescent="0.2">
      <c r="D21" s="287"/>
      <c r="E21" s="287"/>
      <c r="F21" s="287"/>
      <c r="G21" s="287"/>
      <c r="H21" s="287"/>
    </row>
    <row r="22" spans="4:9" x14ac:dyDescent="0.2">
      <c r="D22" s="328" t="s">
        <v>346</v>
      </c>
      <c r="E22" s="328"/>
      <c r="F22" s="328"/>
      <c r="G22" s="287"/>
      <c r="H22" s="287"/>
    </row>
    <row r="23" spans="4:9" x14ac:dyDescent="0.2">
      <c r="D23" s="287" t="s">
        <v>342</v>
      </c>
      <c r="E23" s="287"/>
      <c r="F23" s="287"/>
      <c r="G23" s="291" t="s">
        <v>302</v>
      </c>
      <c r="H23" s="332">
        <f>'T1 Sch 1 Taxable Income Test'!E10</f>
        <v>3934446.4865489583</v>
      </c>
    </row>
    <row r="24" spans="4:9" x14ac:dyDescent="0.2">
      <c r="D24" s="287" t="s">
        <v>341</v>
      </c>
      <c r="E24" s="287"/>
      <c r="F24" s="287"/>
      <c r="G24" s="291" t="s">
        <v>302</v>
      </c>
      <c r="H24" s="333">
        <f>'T1 Sch 1 Taxable Income Test'!E121</f>
        <v>1912869.0121296234</v>
      </c>
    </row>
    <row r="25" spans="4:9" x14ac:dyDescent="0.2">
      <c r="D25" s="287" t="s">
        <v>343</v>
      </c>
      <c r="E25" s="287"/>
      <c r="F25" s="287"/>
      <c r="G25" s="327" t="s">
        <v>314</v>
      </c>
      <c r="H25" s="334">
        <f>+H24-H23</f>
        <v>-2021577.4744193349</v>
      </c>
      <c r="I25" s="326" t="s">
        <v>345</v>
      </c>
    </row>
  </sheetData>
  <hyperlinks>
    <hyperlink ref="G15" r:id="rId1" location="'T0 PILs,Tax Provision Test'!A1" xr:uid="{00000000-0004-0000-0200-000000000000}"/>
    <hyperlink ref="G14" location="'T1 Taxable Income Test Year'!A1" display="'T1" xr:uid="{00000000-0004-0000-0200-000001000000}"/>
    <hyperlink ref="G23" r:id="rId2" location="'T1 Sch 1 Taxable Income Test'!A1" xr:uid="{00000000-0004-0000-0200-000002000000}"/>
    <hyperlink ref="G16" r:id="rId3" location="'T0 PILs,Tax Provision Test'!A1" xr:uid="{00000000-0004-0000-0200-000003000000}"/>
    <hyperlink ref="G17" r:id="rId4" location="'T0 PILs,Tax Provision Test'!A1" xr:uid="{00000000-0004-0000-0200-000004000000}"/>
    <hyperlink ref="G18" r:id="rId5" location="'T0 PILs,Tax Provision Test'!A1" xr:uid="{00000000-0004-0000-0200-000005000000}"/>
    <hyperlink ref="G24" r:id="rId6" location="'T1 Sch 1 Taxable Income Test'!A1" xr:uid="{00000000-0004-0000-0200-000006000000}"/>
  </hyperlinks>
  <pageMargins left="0.35433070866141736" right="0.35433070866141736" top="0.59055118110236227" bottom="0.59055118110236227" header="0.51181102362204722" footer="0.51181102362204722"/>
  <pageSetup scale="83" orientation="portrait" r:id="rId7"/>
  <headerFooter alignWithMargins="0"/>
  <colBreaks count="1" manualBreakCount="1">
    <brk id="14" max="67" man="1"/>
  </colBreaks>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1:F24"/>
  <sheetViews>
    <sheetView view="pageBreakPreview" zoomScale="60" zoomScaleNormal="100" workbookViewId="0">
      <selection activeCell="I32" sqref="I32"/>
    </sheetView>
  </sheetViews>
  <sheetFormatPr defaultColWidth="9.140625" defaultRowHeight="15" x14ac:dyDescent="0.2"/>
  <cols>
    <col min="1" max="1" width="5.28515625" style="451" customWidth="1"/>
    <col min="2" max="2" width="141.140625" style="450" customWidth="1"/>
    <col min="3" max="3" width="11.42578125" style="451" customWidth="1"/>
    <col min="4" max="4" width="30.42578125" style="451" customWidth="1"/>
    <col min="5" max="5" width="3.85546875" style="451" customWidth="1"/>
    <col min="6" max="16384" width="9.140625" style="451"/>
  </cols>
  <sheetData>
    <row r="11" spans="1:6" s="487" customFormat="1" ht="12.75" x14ac:dyDescent="0.2">
      <c r="A11" s="485" t="s">
        <v>369</v>
      </c>
      <c r="B11" s="486"/>
    </row>
    <row r="12" spans="1:6" s="487" customFormat="1" ht="12.75" x14ac:dyDescent="0.2">
      <c r="B12" s="486"/>
    </row>
    <row r="13" spans="1:6" s="487" customFormat="1" ht="12.75" x14ac:dyDescent="0.2">
      <c r="A13" s="580" t="s">
        <v>372</v>
      </c>
      <c r="B13" s="580"/>
      <c r="C13" s="580"/>
      <c r="D13" s="580"/>
      <c r="E13" s="488"/>
      <c r="F13" s="488"/>
    </row>
    <row r="14" spans="1:6" s="487" customFormat="1" ht="9" customHeight="1" thickBot="1" x14ac:dyDescent="0.25">
      <c r="B14" s="489"/>
      <c r="C14" s="489"/>
      <c r="D14" s="489"/>
      <c r="E14" s="489"/>
      <c r="F14" s="489"/>
    </row>
    <row r="15" spans="1:6" s="490" customFormat="1" ht="46.5" customHeight="1" thickBot="1" x14ac:dyDescent="0.25">
      <c r="A15" s="498"/>
      <c r="B15" s="499" t="s">
        <v>339</v>
      </c>
      <c r="C15" s="501" t="s">
        <v>377</v>
      </c>
      <c r="D15" s="500" t="s">
        <v>291</v>
      </c>
    </row>
    <row r="16" spans="1:6" s="487" customFormat="1" ht="12.75" x14ac:dyDescent="0.2">
      <c r="A16" s="491">
        <v>1</v>
      </c>
      <c r="B16" s="494" t="s">
        <v>370</v>
      </c>
      <c r="C16" s="514" t="s">
        <v>519</v>
      </c>
      <c r="D16" s="515"/>
    </row>
    <row r="17" spans="1:4" s="487" customFormat="1" ht="12.75" x14ac:dyDescent="0.2">
      <c r="A17" s="492">
        <v>2</v>
      </c>
      <c r="B17" s="495" t="s">
        <v>445</v>
      </c>
      <c r="C17" s="516" t="s">
        <v>519</v>
      </c>
      <c r="D17" s="517"/>
    </row>
    <row r="18" spans="1:4" s="487" customFormat="1" ht="38.25" x14ac:dyDescent="0.2">
      <c r="A18" s="492">
        <v>3</v>
      </c>
      <c r="B18" s="495" t="s">
        <v>418</v>
      </c>
      <c r="C18" s="516" t="s">
        <v>519</v>
      </c>
      <c r="D18" s="517"/>
    </row>
    <row r="19" spans="1:4" s="487" customFormat="1" ht="25.5" x14ac:dyDescent="0.2">
      <c r="A19" s="492">
        <v>4</v>
      </c>
      <c r="B19" s="495" t="s">
        <v>444</v>
      </c>
      <c r="C19" s="516" t="s">
        <v>519</v>
      </c>
      <c r="D19" s="517"/>
    </row>
    <row r="20" spans="1:4" s="487" customFormat="1" ht="12.75" x14ac:dyDescent="0.2">
      <c r="A20" s="492">
        <v>5</v>
      </c>
      <c r="B20" s="496" t="s">
        <v>448</v>
      </c>
      <c r="C20" s="516" t="s">
        <v>519</v>
      </c>
      <c r="D20" s="517"/>
    </row>
    <row r="21" spans="1:4" s="487" customFormat="1" ht="12.75" x14ac:dyDescent="0.2">
      <c r="A21" s="492">
        <v>6</v>
      </c>
      <c r="B21" s="496" t="s">
        <v>446</v>
      </c>
      <c r="C21" s="516" t="s">
        <v>520</v>
      </c>
      <c r="D21" s="517" t="s">
        <v>521</v>
      </c>
    </row>
    <row r="22" spans="1:4" s="487" customFormat="1" ht="12.75" x14ac:dyDescent="0.2">
      <c r="A22" s="492">
        <v>7</v>
      </c>
      <c r="B22" s="496" t="s">
        <v>371</v>
      </c>
      <c r="C22" s="516" t="s">
        <v>519</v>
      </c>
      <c r="D22" s="517"/>
    </row>
    <row r="23" spans="1:4" s="487" customFormat="1" ht="38.25" x14ac:dyDescent="0.2">
      <c r="A23" s="492">
        <v>8</v>
      </c>
      <c r="B23" s="495" t="s">
        <v>449</v>
      </c>
      <c r="C23" s="516" t="s">
        <v>519</v>
      </c>
      <c r="D23" s="517"/>
    </row>
    <row r="24" spans="1:4" s="487" customFormat="1" ht="13.5" thickBot="1" x14ac:dyDescent="0.25">
      <c r="A24" s="493">
        <v>9</v>
      </c>
      <c r="B24" s="497" t="s">
        <v>447</v>
      </c>
      <c r="C24" s="518" t="s">
        <v>519</v>
      </c>
      <c r="D24" s="519"/>
    </row>
  </sheetData>
  <mergeCells count="1">
    <mergeCell ref="A13:D13"/>
  </mergeCells>
  <pageMargins left="0.70866141732283472" right="0.9055118110236221" top="0.74803149606299213" bottom="0.74803149606299213" header="0.31496062992125984" footer="0.31496062992125984"/>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41"/>
  <sheetViews>
    <sheetView view="pageBreakPreview" zoomScale="60" zoomScaleNormal="100" workbookViewId="0">
      <selection activeCell="I32" sqref="I32"/>
    </sheetView>
  </sheetViews>
  <sheetFormatPr defaultColWidth="9.140625" defaultRowHeight="12.75" x14ac:dyDescent="0.2"/>
  <cols>
    <col min="1" max="1" width="3.85546875" style="9" customWidth="1"/>
    <col min="2" max="2" width="3.42578125" style="9" customWidth="1"/>
    <col min="3" max="3" width="48" style="9" customWidth="1"/>
    <col min="4" max="4" width="4.85546875" style="9" customWidth="1"/>
    <col min="5" max="5" width="17.140625" style="9" customWidth="1"/>
    <col min="6" max="6" width="3.140625" style="9" customWidth="1"/>
    <col min="7" max="7" width="20.42578125" style="9" customWidth="1"/>
    <col min="8" max="9" width="18.140625" style="9" customWidth="1"/>
    <col min="10" max="10" width="2.85546875" style="9" customWidth="1"/>
    <col min="11" max="11" width="7.85546875" style="9" customWidth="1"/>
    <col min="12" max="12" width="18" style="9" customWidth="1"/>
    <col min="13" max="13" width="14.5703125" style="9" customWidth="1"/>
    <col min="14" max="14" width="12.140625" style="9" bestFit="1" customWidth="1"/>
    <col min="15" max="15" width="13.140625" style="9" bestFit="1" customWidth="1"/>
    <col min="16" max="16384" width="9.140625" style="9"/>
  </cols>
  <sheetData>
    <row r="1" spans="1:9" ht="21.75" x14ac:dyDescent="0.2">
      <c r="A1" s="208"/>
      <c r="B1" s="2"/>
      <c r="C1" s="583"/>
      <c r="D1" s="583"/>
      <c r="E1" s="583"/>
      <c r="F1" s="1"/>
    </row>
    <row r="2" spans="1:9" ht="18" x14ac:dyDescent="0.25">
      <c r="A2" s="2"/>
      <c r="B2" s="2"/>
      <c r="C2" s="584"/>
      <c r="D2" s="584"/>
      <c r="E2" s="584"/>
      <c r="F2" s="584"/>
      <c r="G2" s="584"/>
      <c r="H2" s="584"/>
      <c r="I2" s="584"/>
    </row>
    <row r="3" spans="1:9" ht="18" x14ac:dyDescent="0.25">
      <c r="A3" s="2"/>
      <c r="B3" s="2"/>
      <c r="C3" s="584"/>
      <c r="D3" s="584"/>
      <c r="E3" s="584"/>
      <c r="F3" s="584"/>
      <c r="G3" s="584"/>
      <c r="H3" s="584"/>
      <c r="I3" s="584"/>
    </row>
    <row r="4" spans="1:9" ht="18" x14ac:dyDescent="0.25">
      <c r="A4" s="2"/>
      <c r="B4" s="2"/>
      <c r="C4" s="584"/>
      <c r="D4" s="584"/>
      <c r="E4" s="584"/>
      <c r="F4" s="584"/>
      <c r="G4" s="584"/>
      <c r="H4" s="584"/>
      <c r="I4" s="584"/>
    </row>
    <row r="5" spans="1:9" ht="18" x14ac:dyDescent="0.25">
      <c r="A5" s="2"/>
      <c r="B5" s="2"/>
      <c r="C5" s="6"/>
      <c r="E5" s="4"/>
      <c r="F5" s="6"/>
    </row>
    <row r="6" spans="1:9" ht="61.5" customHeight="1" x14ac:dyDescent="0.25">
      <c r="A6" s="2"/>
      <c r="B6" s="2"/>
      <c r="D6" s="4"/>
      <c r="E6" s="4"/>
    </row>
    <row r="7" spans="1:9" ht="61.5" customHeight="1" x14ac:dyDescent="0.25">
      <c r="C7" s="419"/>
      <c r="D7" s="4"/>
      <c r="E7" s="4"/>
      <c r="G7" s="151" t="s">
        <v>133</v>
      </c>
      <c r="H7" s="151" t="s">
        <v>227</v>
      </c>
    </row>
    <row r="8" spans="1:9" ht="18" x14ac:dyDescent="0.25">
      <c r="D8" s="4"/>
      <c r="E8" s="4"/>
    </row>
    <row r="9" spans="1:9" ht="15.75" x14ac:dyDescent="0.25">
      <c r="C9" s="95" t="s">
        <v>1</v>
      </c>
      <c r="D9" s="93"/>
      <c r="F9" s="126" t="s">
        <v>320</v>
      </c>
      <c r="G9" s="244">
        <v>113581018.66480826</v>
      </c>
      <c r="H9" s="244">
        <v>107957483.43955731</v>
      </c>
    </row>
    <row r="10" spans="1:9" ht="15.75" x14ac:dyDescent="0.25">
      <c r="C10" s="95"/>
      <c r="D10" s="93"/>
      <c r="F10" s="126"/>
      <c r="G10" s="96"/>
      <c r="H10" s="122"/>
    </row>
    <row r="11" spans="1:9" ht="18" x14ac:dyDescent="0.25">
      <c r="C11" s="242" t="s">
        <v>257</v>
      </c>
      <c r="D11" s="93"/>
      <c r="F11" s="126"/>
      <c r="H11" s="122"/>
    </row>
    <row r="12" spans="1:9" ht="15" x14ac:dyDescent="0.2">
      <c r="C12" s="9" t="s">
        <v>138</v>
      </c>
      <c r="D12" s="93"/>
      <c r="E12" s="243">
        <v>0.04</v>
      </c>
      <c r="F12" s="126" t="s">
        <v>139</v>
      </c>
      <c r="G12" s="94">
        <f>G9*E12</f>
        <v>4543240.7465923307</v>
      </c>
      <c r="H12" s="121" t="s">
        <v>140</v>
      </c>
    </row>
    <row r="13" spans="1:9" ht="15" x14ac:dyDescent="0.2">
      <c r="C13" s="9" t="s">
        <v>141</v>
      </c>
      <c r="D13" s="93"/>
      <c r="E13" s="243">
        <v>0.56000000000000005</v>
      </c>
      <c r="F13" s="124" t="s">
        <v>142</v>
      </c>
      <c r="G13" s="94">
        <f>G9*E13</f>
        <v>63605370.452292629</v>
      </c>
      <c r="H13" s="122" t="s">
        <v>143</v>
      </c>
    </row>
    <row r="14" spans="1:9" ht="15" x14ac:dyDescent="0.2">
      <c r="C14" s="9" t="s">
        <v>144</v>
      </c>
      <c r="D14" s="93"/>
      <c r="E14" s="243">
        <v>0.4</v>
      </c>
      <c r="F14" s="127" t="s">
        <v>145</v>
      </c>
      <c r="G14" s="94">
        <f>G9*E14</f>
        <v>45432407.465923309</v>
      </c>
      <c r="H14" s="121" t="s">
        <v>146</v>
      </c>
    </row>
    <row r="15" spans="1:9" x14ac:dyDescent="0.2">
      <c r="D15" s="93"/>
      <c r="E15" s="92"/>
      <c r="F15" s="126"/>
      <c r="H15" s="122"/>
    </row>
    <row r="16" spans="1:9" ht="15" x14ac:dyDescent="0.2">
      <c r="C16" s="9" t="s">
        <v>185</v>
      </c>
      <c r="D16" s="93"/>
      <c r="E16" s="243">
        <v>1.17E-2</v>
      </c>
      <c r="F16" s="125" t="s">
        <v>147</v>
      </c>
      <c r="G16" s="94">
        <f>G12*E16</f>
        <v>53155.916735130268</v>
      </c>
      <c r="H16" s="122" t="s">
        <v>148</v>
      </c>
    </row>
    <row r="17" spans="3:13" ht="15" x14ac:dyDescent="0.2">
      <c r="C17" s="9" t="s">
        <v>149</v>
      </c>
      <c r="D17" s="93"/>
      <c r="E17" s="243">
        <v>3.5382192064317093E-2</v>
      </c>
      <c r="F17" s="126" t="s">
        <v>150</v>
      </c>
      <c r="G17" s="94">
        <f>G13*E17</f>
        <v>2250497.4336650572</v>
      </c>
      <c r="H17" s="122" t="s">
        <v>151</v>
      </c>
    </row>
    <row r="18" spans="3:13" ht="15" x14ac:dyDescent="0.2">
      <c r="C18" s="287" t="s">
        <v>524</v>
      </c>
      <c r="D18" s="93"/>
      <c r="E18" s="243">
        <v>8.6599999999999996E-2</v>
      </c>
      <c r="F18" s="126" t="s">
        <v>152</v>
      </c>
      <c r="G18" s="541">
        <f>G14*E18</f>
        <v>3934446.4865489583</v>
      </c>
      <c r="H18" s="122" t="s">
        <v>153</v>
      </c>
      <c r="I18" s="290" t="s">
        <v>302</v>
      </c>
    </row>
    <row r="19" spans="3:13" ht="16.5" thickBot="1" x14ac:dyDescent="0.3">
      <c r="C19" s="95" t="s">
        <v>137</v>
      </c>
      <c r="D19" s="93"/>
      <c r="E19" s="8"/>
      <c r="F19" s="37"/>
      <c r="G19" s="111">
        <f>SUM(G16:G18)</f>
        <v>6238099.8369491454</v>
      </c>
      <c r="H19" s="123" t="s">
        <v>154</v>
      </c>
    </row>
    <row r="24" spans="3:13" ht="18" x14ac:dyDescent="0.25">
      <c r="C24" s="242" t="s">
        <v>258</v>
      </c>
      <c r="G24" s="151" t="s">
        <v>326</v>
      </c>
      <c r="H24" s="151" t="s">
        <v>227</v>
      </c>
      <c r="I24" s="151" t="s">
        <v>133</v>
      </c>
      <c r="J24" s="151"/>
    </row>
    <row r="25" spans="3:13" x14ac:dyDescent="0.2">
      <c r="C25" s="85"/>
      <c r="G25" s="37"/>
      <c r="I25" s="37"/>
    </row>
    <row r="26" spans="3:13" x14ac:dyDescent="0.2">
      <c r="C26" s="581" t="s">
        <v>126</v>
      </c>
      <c r="D26" s="581"/>
      <c r="E26" s="581"/>
      <c r="G26" s="367" t="s">
        <v>522</v>
      </c>
      <c r="H26" s="367" t="s">
        <v>522</v>
      </c>
      <c r="I26" s="367" t="s">
        <v>522</v>
      </c>
      <c r="M26" s="189"/>
    </row>
    <row r="27" spans="3:13" x14ac:dyDescent="0.2">
      <c r="C27" s="9" t="s">
        <v>125</v>
      </c>
      <c r="G27" s="37"/>
      <c r="H27" s="37"/>
      <c r="I27" s="37"/>
      <c r="M27" s="189"/>
    </row>
    <row r="28" spans="3:13" ht="12.75" customHeight="1" x14ac:dyDescent="0.2">
      <c r="C28" s="582" t="s">
        <v>243</v>
      </c>
      <c r="D28" s="582"/>
      <c r="E28" s="582"/>
      <c r="F28" s="190"/>
      <c r="G28" s="367" t="s">
        <v>522</v>
      </c>
      <c r="H28" s="367" t="s">
        <v>522</v>
      </c>
      <c r="I28" s="367" t="s">
        <v>522</v>
      </c>
      <c r="M28" s="191"/>
    </row>
    <row r="29" spans="3:13" x14ac:dyDescent="0.2">
      <c r="C29" s="9" t="s">
        <v>125</v>
      </c>
      <c r="G29" s="37"/>
      <c r="H29" s="37"/>
      <c r="I29" s="37"/>
    </row>
    <row r="30" spans="3:13" x14ac:dyDescent="0.2">
      <c r="C30" s="581" t="s">
        <v>127</v>
      </c>
      <c r="D30" s="581"/>
      <c r="E30" s="581"/>
      <c r="G30" s="367" t="s">
        <v>522</v>
      </c>
      <c r="H30" s="367" t="s">
        <v>522</v>
      </c>
      <c r="I30" s="367" t="s">
        <v>522</v>
      </c>
    </row>
    <row r="31" spans="3:13" x14ac:dyDescent="0.2">
      <c r="C31" s="419" t="s">
        <v>125</v>
      </c>
      <c r="G31" s="37"/>
      <c r="H31" s="37"/>
      <c r="I31" s="37"/>
    </row>
    <row r="32" spans="3:13" x14ac:dyDescent="0.2">
      <c r="C32" s="581" t="s">
        <v>128</v>
      </c>
      <c r="D32" s="581"/>
      <c r="E32" s="581"/>
      <c r="G32" s="367" t="s">
        <v>522</v>
      </c>
      <c r="H32" s="367" t="s">
        <v>522</v>
      </c>
      <c r="I32" s="367" t="s">
        <v>522</v>
      </c>
    </row>
    <row r="33" spans="3:9" x14ac:dyDescent="0.2">
      <c r="C33" s="419" t="s">
        <v>125</v>
      </c>
      <c r="G33" s="37"/>
      <c r="H33" s="37"/>
      <c r="I33" s="37"/>
    </row>
    <row r="34" spans="3:9" x14ac:dyDescent="0.2">
      <c r="C34" s="581" t="s">
        <v>129</v>
      </c>
      <c r="D34" s="581"/>
      <c r="E34" s="581"/>
      <c r="G34" s="367" t="s">
        <v>522</v>
      </c>
      <c r="H34" s="367" t="s">
        <v>522</v>
      </c>
      <c r="I34" s="367" t="s">
        <v>522</v>
      </c>
    </row>
    <row r="35" spans="3:9" x14ac:dyDescent="0.2">
      <c r="C35" s="419" t="s">
        <v>125</v>
      </c>
      <c r="G35" s="37"/>
      <c r="H35" s="37"/>
      <c r="I35" s="37"/>
    </row>
    <row r="36" spans="3:9" x14ac:dyDescent="0.2">
      <c r="C36" s="581" t="s">
        <v>130</v>
      </c>
      <c r="D36" s="581"/>
      <c r="E36" s="581"/>
      <c r="G36" s="367" t="s">
        <v>522</v>
      </c>
      <c r="H36" s="367" t="s">
        <v>522</v>
      </c>
      <c r="I36" s="367" t="s">
        <v>522</v>
      </c>
    </row>
    <row r="37" spans="3:9" x14ac:dyDescent="0.2">
      <c r="C37" s="419"/>
      <c r="G37" s="37"/>
      <c r="H37" s="37"/>
      <c r="I37" s="37"/>
    </row>
    <row r="38" spans="3:9" x14ac:dyDescent="0.2">
      <c r="C38" s="581" t="s">
        <v>131</v>
      </c>
      <c r="D38" s="581"/>
      <c r="E38" s="581"/>
      <c r="G38" s="367" t="s">
        <v>523</v>
      </c>
      <c r="H38" s="367" t="s">
        <v>523</v>
      </c>
      <c r="I38" s="367" t="s">
        <v>523</v>
      </c>
    </row>
    <row r="39" spans="3:9" x14ac:dyDescent="0.2">
      <c r="C39" s="186" t="s">
        <v>443</v>
      </c>
      <c r="G39" s="37"/>
      <c r="H39" s="37"/>
      <c r="I39" s="37"/>
    </row>
    <row r="40" spans="3:9" ht="9" customHeight="1" x14ac:dyDescent="0.2">
      <c r="C40" s="186"/>
      <c r="G40" s="37"/>
      <c r="H40" s="37"/>
      <c r="I40" s="37"/>
    </row>
    <row r="41" spans="3:9" x14ac:dyDescent="0.2">
      <c r="C41" s="581" t="s">
        <v>132</v>
      </c>
      <c r="D41" s="581"/>
      <c r="E41" s="581"/>
      <c r="G41" s="367" t="s">
        <v>522</v>
      </c>
      <c r="H41" s="367" t="s">
        <v>522</v>
      </c>
      <c r="I41" s="367" t="s">
        <v>522</v>
      </c>
    </row>
  </sheetData>
  <mergeCells count="12">
    <mergeCell ref="C26:E26"/>
    <mergeCell ref="C28:E28"/>
    <mergeCell ref="C1:E1"/>
    <mergeCell ref="C2:I2"/>
    <mergeCell ref="C3:I3"/>
    <mergeCell ref="C4:I4"/>
    <mergeCell ref="C38:E38"/>
    <mergeCell ref="C41:E41"/>
    <mergeCell ref="C30:E30"/>
    <mergeCell ref="C32:E32"/>
    <mergeCell ref="C34:E34"/>
    <mergeCell ref="C36:E36"/>
  </mergeCells>
  <phoneticPr fontId="3" type="noConversion"/>
  <dataValidations count="1">
    <dataValidation type="list" allowBlank="1" showInputMessage="1" showErrorMessage="1" sqref="G26:I26 G32:I32 G28:I28 G38:I38 G30:I30 G34:I34 G36:I36 G41:I41" xr:uid="{00000000-0002-0000-0400-000000000000}">
      <formula1>"Yes, No"</formula1>
    </dataValidation>
  </dataValidations>
  <hyperlinks>
    <hyperlink ref="I18" r:id="rId1" location="'T1 Sch 1 Taxable Income Test'!A1" xr:uid="{00000000-0004-0000-0400-000000000000}"/>
  </hyperlinks>
  <pageMargins left="0.35433070866141736" right="0.35433070866141736" top="0.59055118110236227" bottom="0.59055118110236227" header="0.51181102362204722" footer="0.51181102362204722"/>
  <pageSetup scale="74" orientation="portrait" r:id="rId2"/>
  <headerFooter alignWithMargins="0"/>
  <colBreaks count="1" manualBreakCount="1">
    <brk id="12" max="67"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L39"/>
  <sheetViews>
    <sheetView view="pageBreakPreview" topLeftCell="A2" zoomScale="80" zoomScaleNormal="100" zoomScaleSheetLayoutView="80" workbookViewId="0">
      <selection activeCell="E11" sqref="E11"/>
    </sheetView>
  </sheetViews>
  <sheetFormatPr defaultColWidth="9.140625" defaultRowHeight="12.75" x14ac:dyDescent="0.2"/>
  <cols>
    <col min="1" max="2" width="4.85546875" style="9" customWidth="1"/>
    <col min="3" max="3" width="33.28515625" style="9" customWidth="1"/>
    <col min="4" max="4" width="4.140625" style="9" customWidth="1"/>
    <col min="5" max="8" width="16.140625" style="9" bestFit="1" customWidth="1"/>
    <col min="9" max="9" width="16.140625" style="9" customWidth="1"/>
    <col min="10" max="11" width="16.140625" style="9" bestFit="1" customWidth="1"/>
    <col min="12" max="12" width="18" style="9" customWidth="1"/>
    <col min="13" max="16384" width="9.140625" style="9"/>
  </cols>
  <sheetData>
    <row r="1" spans="1:12" ht="21.75" x14ac:dyDescent="0.2">
      <c r="A1" s="209"/>
      <c r="C1" s="583"/>
      <c r="D1" s="583"/>
    </row>
    <row r="2" spans="1:12" ht="18" x14ac:dyDescent="0.25">
      <c r="C2" s="584"/>
      <c r="D2" s="584"/>
    </row>
    <row r="3" spans="1:12" ht="18" x14ac:dyDescent="0.25">
      <c r="C3" s="584"/>
      <c r="D3" s="584"/>
    </row>
    <row r="4" spans="1:12" ht="42" customHeight="1" x14ac:dyDescent="0.25">
      <c r="C4" s="584"/>
      <c r="D4" s="584"/>
    </row>
    <row r="5" spans="1:12" ht="42" customHeight="1" x14ac:dyDescent="0.2"/>
    <row r="6" spans="1:12" ht="42" customHeight="1" x14ac:dyDescent="0.2"/>
    <row r="7" spans="1:12" ht="42" customHeight="1" x14ac:dyDescent="0.2"/>
    <row r="9" spans="1:12" x14ac:dyDescent="0.2">
      <c r="C9" s="200" t="s">
        <v>157</v>
      </c>
      <c r="D9" s="213"/>
      <c r="E9" s="213"/>
      <c r="F9" s="213"/>
      <c r="G9" s="213"/>
      <c r="H9" s="213"/>
    </row>
    <row r="10" spans="1:12" x14ac:dyDescent="0.2">
      <c r="C10" s="200" t="s">
        <v>158</v>
      </c>
      <c r="D10" s="213"/>
      <c r="E10" s="214" t="s">
        <v>159</v>
      </c>
      <c r="F10" s="214" t="s">
        <v>159</v>
      </c>
      <c r="G10" s="214" t="s">
        <v>159</v>
      </c>
      <c r="H10" s="214" t="s">
        <v>159</v>
      </c>
      <c r="I10" s="214" t="s">
        <v>159</v>
      </c>
      <c r="J10" s="214" t="s">
        <v>159</v>
      </c>
      <c r="K10" s="214" t="s">
        <v>159</v>
      </c>
      <c r="L10" s="214" t="s">
        <v>159</v>
      </c>
    </row>
    <row r="11" spans="1:12" x14ac:dyDescent="0.2">
      <c r="C11" s="200" t="s">
        <v>392</v>
      </c>
      <c r="D11" s="213"/>
      <c r="E11" s="384">
        <v>42370</v>
      </c>
      <c r="F11" s="384">
        <f>DATE(YEAR(E11) + 1, MONTH(E11), DAY(E11))</f>
        <v>42736</v>
      </c>
      <c r="G11" s="384">
        <f t="shared" ref="G11:L11" si="0">DATE(YEAR(F11) + 1, MONTH(F11), DAY(F11))</f>
        <v>43101</v>
      </c>
      <c r="H11" s="384">
        <f t="shared" si="0"/>
        <v>43466</v>
      </c>
      <c r="I11" s="384">
        <f t="shared" si="0"/>
        <v>43831</v>
      </c>
      <c r="J11" s="384">
        <f t="shared" si="0"/>
        <v>44197</v>
      </c>
      <c r="K11" s="384">
        <f t="shared" si="0"/>
        <v>44562</v>
      </c>
      <c r="L11" s="384">
        <f t="shared" si="0"/>
        <v>44927</v>
      </c>
    </row>
    <row r="12" spans="1:12" x14ac:dyDescent="0.2">
      <c r="C12" s="213"/>
      <c r="D12" s="213"/>
      <c r="E12" s="214"/>
      <c r="F12" s="214"/>
      <c r="G12" s="214"/>
      <c r="H12" s="214"/>
      <c r="I12" s="214"/>
      <c r="J12" s="214"/>
      <c r="K12" s="214"/>
      <c r="L12" s="214"/>
    </row>
    <row r="13" spans="1:12" x14ac:dyDescent="0.2">
      <c r="C13" s="200" t="s">
        <v>160</v>
      </c>
      <c r="D13" s="213"/>
      <c r="E13" s="213"/>
      <c r="F13" s="213"/>
      <c r="G13" s="213"/>
      <c r="H13" s="213"/>
      <c r="I13" s="213"/>
      <c r="J13" s="213"/>
      <c r="K13" s="213"/>
      <c r="L13" s="213"/>
    </row>
    <row r="14" spans="1:12" x14ac:dyDescent="0.2">
      <c r="C14" s="213" t="s">
        <v>384</v>
      </c>
      <c r="D14" s="215"/>
      <c r="E14" s="216">
        <v>0.38</v>
      </c>
      <c r="F14" s="216">
        <v>0.38</v>
      </c>
      <c r="G14" s="216">
        <v>0.38</v>
      </c>
      <c r="H14" s="216">
        <v>0.38</v>
      </c>
      <c r="I14" s="216">
        <v>0.38</v>
      </c>
      <c r="J14" s="216">
        <v>0.38</v>
      </c>
      <c r="K14" s="216">
        <v>0.38</v>
      </c>
      <c r="L14" s="216">
        <v>0.38</v>
      </c>
    </row>
    <row r="15" spans="1:12" x14ac:dyDescent="0.2">
      <c r="C15" s="213" t="s">
        <v>385</v>
      </c>
      <c r="D15" s="215"/>
      <c r="E15" s="217">
        <v>-0.1</v>
      </c>
      <c r="F15" s="217">
        <v>-0.1</v>
      </c>
      <c r="G15" s="217">
        <v>-0.1</v>
      </c>
      <c r="H15" s="217">
        <v>-0.1</v>
      </c>
      <c r="I15" s="217">
        <v>-0.1</v>
      </c>
      <c r="J15" s="217">
        <v>-0.1</v>
      </c>
      <c r="K15" s="217">
        <v>-0.1</v>
      </c>
      <c r="L15" s="217">
        <v>-0.1</v>
      </c>
    </row>
    <row r="16" spans="1:12" x14ac:dyDescent="0.2">
      <c r="C16" s="213" t="s">
        <v>386</v>
      </c>
      <c r="D16" s="215"/>
      <c r="E16" s="216">
        <f t="shared" ref="E16:I16" si="1">SUM(E14:E15)</f>
        <v>0.28000000000000003</v>
      </c>
      <c r="F16" s="216">
        <f t="shared" si="1"/>
        <v>0.28000000000000003</v>
      </c>
      <c r="G16" s="216">
        <f t="shared" si="1"/>
        <v>0.28000000000000003</v>
      </c>
      <c r="H16" s="216">
        <f t="shared" si="1"/>
        <v>0.28000000000000003</v>
      </c>
      <c r="I16" s="216">
        <f t="shared" si="1"/>
        <v>0.28000000000000003</v>
      </c>
      <c r="J16" s="216">
        <f t="shared" ref="J16:K16" si="2">SUM(J14:J15)</f>
        <v>0.28000000000000003</v>
      </c>
      <c r="K16" s="216">
        <f t="shared" si="2"/>
        <v>0.28000000000000003</v>
      </c>
      <c r="L16" s="216">
        <f t="shared" ref="L16" si="3">SUM(L14:L15)</f>
        <v>0.28000000000000003</v>
      </c>
    </row>
    <row r="17" spans="3:12" x14ac:dyDescent="0.2">
      <c r="C17" s="213"/>
      <c r="D17" s="213"/>
      <c r="E17" s="216"/>
      <c r="F17" s="216"/>
      <c r="G17" s="216"/>
      <c r="H17" s="216"/>
      <c r="I17" s="216"/>
      <c r="J17" s="216"/>
      <c r="K17" s="216"/>
      <c r="L17" s="216"/>
    </row>
    <row r="18" spans="3:12" x14ac:dyDescent="0.2">
      <c r="C18" s="213" t="s">
        <v>387</v>
      </c>
      <c r="D18" s="215"/>
      <c r="E18" s="218">
        <v>-0.13</v>
      </c>
      <c r="F18" s="218">
        <v>-0.13</v>
      </c>
      <c r="G18" s="218">
        <v>-0.13</v>
      </c>
      <c r="H18" s="218">
        <v>-0.13</v>
      </c>
      <c r="I18" s="218">
        <v>-0.13</v>
      </c>
      <c r="J18" s="218">
        <v>-0.13</v>
      </c>
      <c r="K18" s="218">
        <v>-0.13</v>
      </c>
      <c r="L18" s="218">
        <v>-0.13</v>
      </c>
    </row>
    <row r="19" spans="3:12" x14ac:dyDescent="0.2">
      <c r="C19" s="200" t="s">
        <v>349</v>
      </c>
      <c r="D19" s="213"/>
      <c r="E19" s="219">
        <f t="shared" ref="E19:I19" si="4">E16+E18</f>
        <v>0.15000000000000002</v>
      </c>
      <c r="F19" s="219">
        <f t="shared" si="4"/>
        <v>0.15000000000000002</v>
      </c>
      <c r="G19" s="219">
        <f t="shared" si="4"/>
        <v>0.15000000000000002</v>
      </c>
      <c r="H19" s="219">
        <f t="shared" si="4"/>
        <v>0.15000000000000002</v>
      </c>
      <c r="I19" s="219">
        <f t="shared" si="4"/>
        <v>0.15000000000000002</v>
      </c>
      <c r="J19" s="219">
        <f t="shared" ref="J19:K19" si="5">J16+J18</f>
        <v>0.15000000000000002</v>
      </c>
      <c r="K19" s="219">
        <f t="shared" si="5"/>
        <v>0.15000000000000002</v>
      </c>
      <c r="L19" s="219">
        <f t="shared" ref="L19" si="6">L16+L18</f>
        <v>0.15000000000000002</v>
      </c>
    </row>
    <row r="20" spans="3:12" x14ac:dyDescent="0.2">
      <c r="C20" s="213"/>
      <c r="D20" s="215"/>
      <c r="E20" s="220"/>
      <c r="F20" s="215"/>
      <c r="G20" s="215"/>
      <c r="H20" s="215"/>
      <c r="I20" s="215"/>
      <c r="J20" s="215"/>
      <c r="K20" s="215"/>
      <c r="L20" s="215"/>
    </row>
    <row r="21" spans="3:12" x14ac:dyDescent="0.2">
      <c r="C21" s="200" t="s">
        <v>388</v>
      </c>
      <c r="D21" s="215"/>
      <c r="E21" s="221">
        <v>0.115</v>
      </c>
      <c r="F21" s="217">
        <v>0.115</v>
      </c>
      <c r="G21" s="217">
        <v>0.115</v>
      </c>
      <c r="H21" s="217">
        <v>0.115</v>
      </c>
      <c r="I21" s="217">
        <v>0.115</v>
      </c>
      <c r="J21" s="217">
        <v>0.115</v>
      </c>
      <c r="K21" s="217">
        <v>0.115</v>
      </c>
      <c r="L21" s="217">
        <v>0.115</v>
      </c>
    </row>
    <row r="22" spans="3:12" x14ac:dyDescent="0.2">
      <c r="C22" s="213"/>
      <c r="D22" s="215"/>
      <c r="E22" s="220"/>
      <c r="F22" s="215"/>
      <c r="G22" s="215"/>
      <c r="H22" s="215"/>
      <c r="I22" s="215"/>
      <c r="J22" s="215"/>
      <c r="K22" s="215"/>
      <c r="L22" s="215"/>
    </row>
    <row r="23" spans="3:12" ht="13.5" thickBot="1" x14ac:dyDescent="0.25">
      <c r="C23" s="200" t="s">
        <v>389</v>
      </c>
      <c r="D23" s="215"/>
      <c r="E23" s="222">
        <f t="shared" ref="E23:I23" si="7">E19+E21</f>
        <v>0.26500000000000001</v>
      </c>
      <c r="F23" s="222">
        <f t="shared" si="7"/>
        <v>0.26500000000000001</v>
      </c>
      <c r="G23" s="222">
        <f t="shared" si="7"/>
        <v>0.26500000000000001</v>
      </c>
      <c r="H23" s="222">
        <f t="shared" ref="H23" si="8">H19+H21</f>
        <v>0.26500000000000001</v>
      </c>
      <c r="I23" s="222">
        <f t="shared" si="7"/>
        <v>0.26500000000000001</v>
      </c>
      <c r="J23" s="222">
        <f t="shared" ref="J23:K23" si="9">J19+J21</f>
        <v>0.26500000000000001</v>
      </c>
      <c r="K23" s="222">
        <f t="shared" si="9"/>
        <v>0.26500000000000001</v>
      </c>
      <c r="L23" s="222">
        <f t="shared" ref="L23" si="10">L19+L21</f>
        <v>0.26500000000000001</v>
      </c>
    </row>
    <row r="24" spans="3:12" x14ac:dyDescent="0.2">
      <c r="C24" s="213"/>
      <c r="D24" s="215"/>
      <c r="E24" s="215"/>
      <c r="F24" s="215"/>
      <c r="G24" s="215"/>
      <c r="H24" s="215"/>
      <c r="I24" s="215"/>
      <c r="J24" s="215"/>
      <c r="K24" s="215"/>
      <c r="L24" s="215"/>
    </row>
    <row r="25" spans="3:12" x14ac:dyDescent="0.2">
      <c r="C25" s="200" t="s">
        <v>161</v>
      </c>
      <c r="D25" s="215"/>
      <c r="E25" s="215"/>
      <c r="F25" s="215"/>
      <c r="G25" s="215"/>
      <c r="H25" s="215"/>
      <c r="I25" s="215"/>
      <c r="J25" s="215"/>
      <c r="K25" s="215"/>
      <c r="L25" s="215"/>
    </row>
    <row r="26" spans="3:12" x14ac:dyDescent="0.2">
      <c r="C26" s="454" t="s">
        <v>382</v>
      </c>
      <c r="D26" s="215"/>
      <c r="E26" s="223">
        <v>500000</v>
      </c>
      <c r="F26" s="223">
        <v>500000</v>
      </c>
      <c r="G26" s="223">
        <v>500000</v>
      </c>
      <c r="H26" s="223">
        <v>500000</v>
      </c>
      <c r="I26" s="223">
        <v>500000</v>
      </c>
      <c r="J26" s="223">
        <v>500000</v>
      </c>
      <c r="K26" s="223">
        <v>500000</v>
      </c>
      <c r="L26" s="223">
        <v>500000</v>
      </c>
    </row>
    <row r="27" spans="3:12" x14ac:dyDescent="0.2">
      <c r="C27" s="213" t="s">
        <v>383</v>
      </c>
      <c r="D27" s="215"/>
      <c r="E27" s="223">
        <v>500000</v>
      </c>
      <c r="F27" s="223">
        <v>500000</v>
      </c>
      <c r="G27" s="223">
        <v>500000</v>
      </c>
      <c r="H27" s="223">
        <v>500000</v>
      </c>
      <c r="I27" s="223">
        <v>500000</v>
      </c>
      <c r="J27" s="223">
        <v>500000</v>
      </c>
      <c r="K27" s="223">
        <v>500000</v>
      </c>
      <c r="L27" s="223">
        <v>500000</v>
      </c>
    </row>
    <row r="28" spans="3:12" x14ac:dyDescent="0.2">
      <c r="C28" s="213"/>
      <c r="D28" s="215"/>
      <c r="E28" s="216"/>
      <c r="F28" s="216"/>
      <c r="G28" s="216"/>
      <c r="H28" s="216"/>
      <c r="I28" s="216"/>
      <c r="J28" s="216"/>
      <c r="K28" s="216"/>
      <c r="L28" s="216"/>
    </row>
    <row r="29" spans="3:12" x14ac:dyDescent="0.2">
      <c r="C29" s="213" t="s">
        <v>390</v>
      </c>
      <c r="D29" s="215"/>
      <c r="E29" s="216">
        <v>0.11</v>
      </c>
      <c r="F29" s="216">
        <v>0.105</v>
      </c>
      <c r="G29" s="216">
        <v>0.105</v>
      </c>
      <c r="H29" s="216">
        <v>0.1</v>
      </c>
      <c r="I29" s="216">
        <v>0.09</v>
      </c>
      <c r="J29" s="216">
        <v>0.09</v>
      </c>
      <c r="K29" s="216">
        <v>0.09</v>
      </c>
      <c r="L29" s="216">
        <v>0.09</v>
      </c>
    </row>
    <row r="30" spans="3:12" x14ac:dyDescent="0.2">
      <c r="C30" s="213"/>
      <c r="D30" s="215"/>
      <c r="E30" s="216"/>
      <c r="F30" s="216"/>
      <c r="G30" s="216"/>
      <c r="H30" s="216"/>
      <c r="I30" s="216"/>
      <c r="J30" s="216"/>
      <c r="K30" s="216"/>
      <c r="L30" s="216"/>
    </row>
    <row r="31" spans="3:12" x14ac:dyDescent="0.2">
      <c r="C31" s="213" t="s">
        <v>391</v>
      </c>
      <c r="D31" s="215"/>
      <c r="E31" s="216">
        <v>4.4999999999999998E-2</v>
      </c>
      <c r="F31" s="216">
        <v>4.4999999999999998E-2</v>
      </c>
      <c r="G31" s="216">
        <v>3.5000000000000003E-2</v>
      </c>
      <c r="H31" s="216">
        <v>3.5000000000000003E-2</v>
      </c>
      <c r="I31" s="216">
        <v>3.2000000000000001E-2</v>
      </c>
      <c r="J31" s="216">
        <v>3.2000000000000001E-2</v>
      </c>
      <c r="K31" s="216">
        <v>3.2000000000000001E-2</v>
      </c>
      <c r="L31" s="216">
        <v>3.2000000000000001E-2</v>
      </c>
    </row>
    <row r="32" spans="3:12" x14ac:dyDescent="0.2">
      <c r="C32" s="213"/>
      <c r="D32" s="215"/>
      <c r="E32" s="224"/>
      <c r="F32" s="224"/>
      <c r="G32" s="213"/>
      <c r="H32" s="213"/>
    </row>
    <row r="33" spans="3:9" x14ac:dyDescent="0.2">
      <c r="C33" s="213"/>
      <c r="D33" s="215"/>
      <c r="E33" s="213"/>
      <c r="F33" s="213"/>
      <c r="G33" s="213"/>
      <c r="H33" s="213"/>
      <c r="I33" s="213"/>
    </row>
    <row r="34" spans="3:9" x14ac:dyDescent="0.2">
      <c r="C34" s="225" t="s">
        <v>291</v>
      </c>
      <c r="D34" s="215"/>
      <c r="E34" s="213"/>
      <c r="F34" s="213"/>
      <c r="G34" s="213"/>
      <c r="H34" s="213"/>
      <c r="I34" s="213"/>
    </row>
    <row r="35" spans="3:9" x14ac:dyDescent="0.2">
      <c r="C35" s="288" t="s">
        <v>292</v>
      </c>
      <c r="D35" s="213"/>
      <c r="E35" s="213"/>
      <c r="F35" s="213"/>
      <c r="G35" s="213"/>
      <c r="H35" s="213"/>
      <c r="I35" s="213"/>
    </row>
    <row r="36" spans="3:9" x14ac:dyDescent="0.2">
      <c r="C36" s="288" t="s">
        <v>379</v>
      </c>
      <c r="D36" s="213"/>
      <c r="E36" s="213"/>
      <c r="F36" s="213"/>
      <c r="G36" s="213"/>
      <c r="H36" s="213"/>
      <c r="I36" s="213"/>
    </row>
    <row r="37" spans="3:9" x14ac:dyDescent="0.2">
      <c r="C37" s="287" t="s">
        <v>352</v>
      </c>
    </row>
    <row r="38" spans="3:9" x14ac:dyDescent="0.2">
      <c r="C38" s="287" t="s">
        <v>380</v>
      </c>
    </row>
    <row r="39" spans="3:9" x14ac:dyDescent="0.2">
      <c r="C39" s="287" t="s">
        <v>381</v>
      </c>
    </row>
  </sheetData>
  <mergeCells count="4">
    <mergeCell ref="C1:D1"/>
    <mergeCell ref="C2:D2"/>
    <mergeCell ref="C3:D3"/>
    <mergeCell ref="C4:D4"/>
  </mergeCells>
  <phoneticPr fontId="3" type="noConversion"/>
  <pageMargins left="0.74803149606299213" right="0.74803149606299213" top="0.98425196850393704" bottom="0.98425196850393704" header="0.51181102362204722" footer="0.51181102362204722"/>
  <pageSetup scale="6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pageSetUpPr fitToPage="1"/>
  </sheetPr>
  <dimension ref="A1:M46"/>
  <sheetViews>
    <sheetView view="pageBreakPreview" zoomScale="60" zoomScaleNormal="100" workbookViewId="0">
      <selection activeCell="I32" sqref="I32"/>
    </sheetView>
  </sheetViews>
  <sheetFormatPr defaultColWidth="9.140625" defaultRowHeight="12.75" x14ac:dyDescent="0.2"/>
  <cols>
    <col min="1" max="1" width="4.140625" style="9" customWidth="1"/>
    <col min="2" max="2" width="7.5703125" style="9" customWidth="1"/>
    <col min="3" max="3" width="29.85546875" style="9" customWidth="1"/>
    <col min="4" max="4" width="42.85546875" style="9" customWidth="1"/>
    <col min="5" max="5" width="8.85546875" style="9" customWidth="1"/>
    <col min="6" max="6" width="6" style="9" customWidth="1"/>
    <col min="7" max="7" width="16.140625" style="9" bestFit="1" customWidth="1"/>
    <col min="8" max="8" width="9.140625" style="9"/>
    <col min="9" max="9" width="16.140625" style="9" bestFit="1" customWidth="1"/>
    <col min="10" max="10" width="11.85546875" style="9" bestFit="1" customWidth="1"/>
    <col min="11" max="11" width="4.5703125" style="9" customWidth="1"/>
    <col min="12" max="12" width="9.140625" style="9"/>
    <col min="13" max="14" width="11.28515625" style="9" bestFit="1" customWidth="1"/>
    <col min="15" max="16384" width="9.140625" style="9"/>
  </cols>
  <sheetData>
    <row r="1" spans="1:12" ht="21.75" x14ac:dyDescent="0.2">
      <c r="A1" s="209"/>
      <c r="C1" s="1"/>
      <c r="D1" s="1"/>
      <c r="E1" s="1"/>
      <c r="F1" s="1"/>
      <c r="G1" s="1"/>
      <c r="H1" s="539"/>
    </row>
    <row r="2" spans="1:12" ht="18" x14ac:dyDescent="0.25">
      <c r="C2" s="415"/>
      <c r="D2" s="415"/>
      <c r="E2" s="415"/>
      <c r="F2" s="415"/>
      <c r="G2" s="415"/>
      <c r="H2" s="415"/>
      <c r="I2" s="415"/>
      <c r="J2" s="415"/>
      <c r="K2" s="415"/>
      <c r="L2" s="415"/>
    </row>
    <row r="3" spans="1:12" ht="24.75" customHeight="1" x14ac:dyDescent="0.25">
      <c r="C3" s="415"/>
      <c r="D3" s="415"/>
      <c r="E3" s="415"/>
      <c r="F3" s="415"/>
      <c r="G3" s="415"/>
      <c r="H3" s="415"/>
      <c r="I3" s="415"/>
      <c r="J3" s="415"/>
      <c r="K3" s="415"/>
      <c r="L3" s="415"/>
    </row>
    <row r="4" spans="1:12" ht="50.25" customHeight="1" x14ac:dyDescent="0.25">
      <c r="C4" s="415"/>
      <c r="D4" s="415"/>
      <c r="E4" s="415"/>
      <c r="F4" s="415"/>
      <c r="G4" s="415"/>
      <c r="H4" s="415"/>
      <c r="I4" s="415"/>
      <c r="J4" s="415"/>
      <c r="K4" s="415"/>
      <c r="L4" s="415"/>
    </row>
    <row r="5" spans="1:12" ht="50.25" customHeight="1" x14ac:dyDescent="0.2"/>
    <row r="6" spans="1:12" ht="23.25" x14ac:dyDescent="0.35">
      <c r="C6" s="192" t="s">
        <v>282</v>
      </c>
    </row>
    <row r="8" spans="1:12" ht="15.75" x14ac:dyDescent="0.2">
      <c r="C8" s="586" t="s">
        <v>284</v>
      </c>
      <c r="D8" s="586"/>
      <c r="E8" s="586"/>
      <c r="F8" s="586"/>
      <c r="G8" s="81"/>
      <c r="H8" s="81"/>
      <c r="I8" s="253" t="s">
        <v>263</v>
      </c>
      <c r="J8" s="87"/>
    </row>
    <row r="9" spans="1:12" x14ac:dyDescent="0.2">
      <c r="C9" s="86"/>
      <c r="D9" s="86"/>
      <c r="E9" s="81"/>
      <c r="F9" s="81"/>
      <c r="G9" s="81"/>
      <c r="H9" s="81"/>
      <c r="I9" s="21"/>
      <c r="J9" s="87"/>
    </row>
    <row r="10" spans="1:12" x14ac:dyDescent="0.2">
      <c r="C10" s="88" t="s">
        <v>156</v>
      </c>
      <c r="D10" s="88"/>
      <c r="E10" s="81"/>
      <c r="F10" s="81"/>
      <c r="G10" s="81"/>
      <c r="H10" s="289" t="s">
        <v>319</v>
      </c>
      <c r="I10" s="210">
        <f>'H1 Sch 1 Taxable Income Hist'!G114</f>
        <v>1067495.046299994</v>
      </c>
      <c r="J10" s="174" t="s">
        <v>0</v>
      </c>
    </row>
    <row r="11" spans="1:12" hidden="1" x14ac:dyDescent="0.2">
      <c r="C11" s="89"/>
      <c r="D11" s="89"/>
      <c r="E11" s="81"/>
      <c r="F11" s="81"/>
      <c r="G11" s="81"/>
      <c r="H11" s="81"/>
      <c r="I11" s="81"/>
      <c r="J11" s="175"/>
    </row>
    <row r="12" spans="1:12" hidden="1" x14ac:dyDescent="0.2">
      <c r="C12" s="102" t="s">
        <v>178</v>
      </c>
      <c r="D12" s="102"/>
      <c r="E12" s="81"/>
      <c r="F12" s="81"/>
      <c r="G12" s="81"/>
      <c r="H12" s="81"/>
      <c r="I12" s="81"/>
      <c r="J12" s="175"/>
    </row>
    <row r="13" spans="1:12" ht="14.25" hidden="1" x14ac:dyDescent="0.2">
      <c r="C13" s="199" t="s">
        <v>174</v>
      </c>
      <c r="D13" s="200" t="s">
        <v>225</v>
      </c>
      <c r="E13" s="254"/>
      <c r="F13" s="172" t="s">
        <v>134</v>
      </c>
      <c r="G13" s="257"/>
      <c r="H13" s="172" t="s">
        <v>179</v>
      </c>
      <c r="J13" s="175"/>
    </row>
    <row r="14" spans="1:12" hidden="1" x14ac:dyDescent="0.2">
      <c r="C14" s="201"/>
      <c r="F14" s="419"/>
      <c r="H14" s="419"/>
      <c r="J14" s="419"/>
    </row>
    <row r="15" spans="1:12" ht="14.25" hidden="1" x14ac:dyDescent="0.2">
      <c r="C15" s="199" t="s">
        <v>175</v>
      </c>
      <c r="D15" s="105" t="s">
        <v>162</v>
      </c>
      <c r="E15" s="255">
        <f>IF(I10&gt;'B. Tax Rates &amp; Exemptions'!E27,'B. Tax Rates &amp; Exemptions'!E27,0)</f>
        <v>500000</v>
      </c>
      <c r="F15" s="172" t="s">
        <v>135</v>
      </c>
      <c r="G15" s="81"/>
      <c r="H15" s="173"/>
      <c r="I15" s="81"/>
      <c r="J15" s="175"/>
    </row>
    <row r="16" spans="1:12" ht="14.25" hidden="1" x14ac:dyDescent="0.2">
      <c r="C16" s="201"/>
      <c r="D16" s="105" t="s">
        <v>246</v>
      </c>
      <c r="E16" s="254"/>
      <c r="F16" s="172" t="s">
        <v>136</v>
      </c>
      <c r="G16" s="256"/>
      <c r="H16" s="172" t="s">
        <v>180</v>
      </c>
      <c r="I16" s="81"/>
      <c r="J16" s="175"/>
    </row>
    <row r="17" spans="3:10" ht="14.25" hidden="1" x14ac:dyDescent="0.2">
      <c r="C17" s="201"/>
      <c r="D17" s="105"/>
      <c r="E17" s="81"/>
      <c r="F17" s="81"/>
      <c r="G17" s="81"/>
      <c r="H17" s="173"/>
      <c r="I17" s="81"/>
      <c r="J17" s="175"/>
    </row>
    <row r="18" spans="3:10" hidden="1" x14ac:dyDescent="0.2">
      <c r="C18" s="201"/>
      <c r="H18" s="419"/>
      <c r="I18" s="81"/>
      <c r="J18" s="175"/>
    </row>
    <row r="19" spans="3:10" hidden="1" x14ac:dyDescent="0.2">
      <c r="C19" s="201"/>
      <c r="H19" s="419"/>
      <c r="I19" s="81"/>
      <c r="J19" s="175"/>
    </row>
    <row r="20" spans="3:10" ht="14.25" hidden="1" x14ac:dyDescent="0.2">
      <c r="C20" s="199" t="s">
        <v>176</v>
      </c>
      <c r="D20" s="89"/>
      <c r="E20" s="81"/>
      <c r="F20" s="81"/>
      <c r="G20" s="81"/>
      <c r="H20" s="173"/>
      <c r="I20" s="210">
        <f>SUM(G13:G19)</f>
        <v>0</v>
      </c>
      <c r="J20" s="174" t="s">
        <v>184</v>
      </c>
    </row>
    <row r="21" spans="3:10" hidden="1" x14ac:dyDescent="0.2">
      <c r="C21" s="89"/>
      <c r="D21" s="89"/>
      <c r="E21" s="81"/>
      <c r="F21" s="81"/>
      <c r="G21" s="81"/>
      <c r="H21" s="173"/>
      <c r="I21" s="81"/>
      <c r="J21" s="175"/>
    </row>
    <row r="22" spans="3:10" hidden="1" x14ac:dyDescent="0.2">
      <c r="C22" s="89"/>
      <c r="D22" s="89"/>
      <c r="E22" s="81"/>
      <c r="F22" s="81"/>
      <c r="G22" s="81"/>
      <c r="H22" s="173"/>
      <c r="I22" s="81"/>
      <c r="J22" s="175"/>
    </row>
    <row r="23" spans="3:10" ht="14.25" x14ac:dyDescent="0.2">
      <c r="C23" s="150" t="s">
        <v>181</v>
      </c>
      <c r="D23" s="105" t="s">
        <v>293</v>
      </c>
      <c r="E23" s="81"/>
      <c r="G23" s="254">
        <v>0.115</v>
      </c>
      <c r="H23" s="172" t="s">
        <v>134</v>
      </c>
      <c r="I23" s="81"/>
      <c r="J23" s="175"/>
    </row>
    <row r="24" spans="3:10" ht="14.25" x14ac:dyDescent="0.2">
      <c r="C24" s="89"/>
      <c r="D24" s="105" t="s">
        <v>288</v>
      </c>
      <c r="E24" s="81"/>
      <c r="F24" s="81"/>
      <c r="G24" s="254">
        <v>0.15</v>
      </c>
      <c r="H24" s="172" t="s">
        <v>295</v>
      </c>
      <c r="I24" s="81"/>
      <c r="J24" s="175"/>
    </row>
    <row r="25" spans="3:10" ht="14.25" x14ac:dyDescent="0.2">
      <c r="C25" s="89"/>
      <c r="D25" s="105" t="s">
        <v>294</v>
      </c>
      <c r="E25" s="81"/>
      <c r="F25" s="81"/>
      <c r="H25" s="173"/>
      <c r="I25" s="211">
        <f>SUM(G23:G24)</f>
        <v>0.26500000000000001</v>
      </c>
      <c r="J25" s="174" t="s">
        <v>364</v>
      </c>
    </row>
    <row r="26" spans="3:10" x14ac:dyDescent="0.2">
      <c r="C26" s="89"/>
      <c r="D26" s="89"/>
      <c r="E26" s="81"/>
      <c r="F26" s="81"/>
      <c r="G26" s="81"/>
      <c r="H26" s="173"/>
      <c r="I26" s="81"/>
      <c r="J26" s="175"/>
    </row>
    <row r="27" spans="3:10" x14ac:dyDescent="0.2">
      <c r="C27" s="81"/>
      <c r="D27" s="81"/>
      <c r="E27" s="81"/>
      <c r="F27" s="81"/>
      <c r="G27" s="81"/>
      <c r="H27" s="173"/>
      <c r="I27" s="81"/>
      <c r="J27" s="175"/>
    </row>
    <row r="28" spans="3:10" x14ac:dyDescent="0.2">
      <c r="C28" s="83" t="s">
        <v>120</v>
      </c>
      <c r="D28" s="83"/>
      <c r="E28" s="81"/>
      <c r="F28" s="81"/>
      <c r="G28" s="81"/>
      <c r="H28" s="173"/>
      <c r="I28" s="212">
        <f>I10*I25</f>
        <v>282886.18726949842</v>
      </c>
      <c r="J28" s="174" t="s">
        <v>297</v>
      </c>
    </row>
    <row r="29" spans="3:10" ht="6.75" customHeight="1" x14ac:dyDescent="0.2">
      <c r="C29" s="81"/>
      <c r="D29" s="81"/>
      <c r="E29" s="81"/>
      <c r="F29" s="81"/>
      <c r="G29" s="81"/>
      <c r="H29" s="173"/>
      <c r="I29" s="84"/>
      <c r="J29" s="175"/>
    </row>
    <row r="30" spans="3:10" x14ac:dyDescent="0.2">
      <c r="C30" s="89" t="s">
        <v>121</v>
      </c>
      <c r="D30" s="81"/>
      <c r="E30" s="81"/>
      <c r="F30" s="81"/>
      <c r="G30" s="81"/>
      <c r="H30" s="173"/>
      <c r="I30" s="258"/>
      <c r="J30" s="174" t="s">
        <v>298</v>
      </c>
    </row>
    <row r="31" spans="3:10" x14ac:dyDescent="0.2">
      <c r="C31" s="89" t="s">
        <v>122</v>
      </c>
      <c r="D31" s="81"/>
      <c r="E31" s="81"/>
      <c r="F31" s="81"/>
      <c r="G31" s="81"/>
      <c r="H31" s="173"/>
      <c r="I31" s="258"/>
      <c r="J31" s="174" t="s">
        <v>299</v>
      </c>
    </row>
    <row r="32" spans="3:10" x14ac:dyDescent="0.2">
      <c r="C32" s="83" t="s">
        <v>182</v>
      </c>
      <c r="D32" s="81"/>
      <c r="E32" s="81"/>
      <c r="F32" s="81"/>
      <c r="G32" s="81"/>
      <c r="H32" s="173"/>
      <c r="I32" s="212">
        <f>SUM(I30:I31)</f>
        <v>0</v>
      </c>
      <c r="J32" s="174" t="s">
        <v>300</v>
      </c>
    </row>
    <row r="33" spans="3:13" x14ac:dyDescent="0.2">
      <c r="C33" s="81"/>
      <c r="D33" s="81"/>
      <c r="E33" s="81"/>
      <c r="F33" s="81"/>
      <c r="G33" s="81"/>
      <c r="H33" s="173"/>
      <c r="I33" s="90"/>
      <c r="J33" s="175"/>
    </row>
    <row r="34" spans="3:13" x14ac:dyDescent="0.2">
      <c r="C34" s="83" t="s">
        <v>283</v>
      </c>
      <c r="D34" s="83"/>
      <c r="E34" s="81"/>
      <c r="F34" s="81"/>
      <c r="G34" s="81"/>
      <c r="H34" s="173"/>
      <c r="I34" s="212">
        <f>I28-I32</f>
        <v>282886.18726949842</v>
      </c>
      <c r="J34" s="174" t="s">
        <v>361</v>
      </c>
      <c r="M34" s="523"/>
    </row>
    <row r="35" spans="3:13" x14ac:dyDescent="0.2">
      <c r="C35" s="81"/>
      <c r="D35" s="81"/>
      <c r="E35" s="81"/>
      <c r="F35" s="81"/>
      <c r="G35" s="81"/>
      <c r="H35" s="173"/>
      <c r="I35" s="91"/>
    </row>
    <row r="36" spans="3:13" x14ac:dyDescent="0.2">
      <c r="C36" s="81"/>
      <c r="D36" s="81"/>
      <c r="E36" s="81"/>
      <c r="F36" s="81"/>
      <c r="G36" s="181"/>
      <c r="H36" s="172"/>
      <c r="I36" s="207"/>
    </row>
    <row r="37" spans="3:13" x14ac:dyDescent="0.2">
      <c r="C37" s="80"/>
      <c r="D37" s="80"/>
      <c r="E37" s="81"/>
      <c r="F37" s="81"/>
      <c r="G37" s="81"/>
      <c r="H37" s="81"/>
      <c r="I37" s="82"/>
    </row>
    <row r="38" spans="3:13" x14ac:dyDescent="0.2">
      <c r="C38" s="38"/>
      <c r="G38" s="81"/>
      <c r="H38" s="81"/>
      <c r="I38" s="82"/>
    </row>
    <row r="39" spans="3:13" ht="32.25" customHeight="1" x14ac:dyDescent="0.2">
      <c r="C39" s="526"/>
      <c r="D39" s="526"/>
      <c r="E39" s="526"/>
      <c r="F39" s="526"/>
      <c r="G39" s="81"/>
      <c r="H39" s="81"/>
      <c r="I39" s="207"/>
    </row>
    <row r="40" spans="3:13" x14ac:dyDescent="0.2">
      <c r="C40" s="527" t="s">
        <v>506</v>
      </c>
      <c r="D40" s="81"/>
      <c r="E40" s="81"/>
      <c r="F40" s="81"/>
      <c r="G40" s="81"/>
      <c r="H40" s="81"/>
      <c r="I40" s="202"/>
    </row>
    <row r="41" spans="3:13" x14ac:dyDescent="0.2">
      <c r="C41" s="326" t="s">
        <v>510</v>
      </c>
    </row>
    <row r="42" spans="3:13" x14ac:dyDescent="0.2">
      <c r="C42" s="38"/>
    </row>
    <row r="43" spans="3:13" x14ac:dyDescent="0.2">
      <c r="C43" s="585"/>
      <c r="D43" s="585"/>
      <c r="E43" s="585"/>
      <c r="F43" s="585"/>
      <c r="I43" s="206"/>
    </row>
    <row r="44" spans="3:13" x14ac:dyDescent="0.2">
      <c r="I44" s="205"/>
    </row>
    <row r="45" spans="3:13" x14ac:dyDescent="0.2">
      <c r="I45" s="205"/>
    </row>
    <row r="46" spans="3:13" x14ac:dyDescent="0.2">
      <c r="I46" s="204"/>
    </row>
  </sheetData>
  <mergeCells count="2">
    <mergeCell ref="C43:F43"/>
    <mergeCell ref="C8:F8"/>
  </mergeCells>
  <phoneticPr fontId="3" type="noConversion"/>
  <conditionalFormatting sqref="I30:I31">
    <cfRule type="expression" dxfId="75" priority="1" stopIfTrue="1">
      <formula>ISBLANK(I30)</formula>
    </cfRule>
  </conditionalFormatting>
  <hyperlinks>
    <hyperlink ref="H10" r:id="rId1" location="'H1 Sch 1 Taxable Income Hist'!A1" xr:uid="{00000000-0004-0000-0600-000000000000}"/>
  </hyperlinks>
  <pageMargins left="0.35433070866141736" right="0.15748031496062992" top="0.39370078740157483" bottom="0.39370078740157483" header="0.51181102362204722" footer="0.51181102362204722"/>
  <pageSetup scale="88"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114"/>
  <sheetViews>
    <sheetView view="pageBreakPreview" zoomScaleNormal="100" zoomScaleSheetLayoutView="100" workbookViewId="0">
      <selection activeCell="D25" sqref="D25"/>
    </sheetView>
  </sheetViews>
  <sheetFormatPr defaultColWidth="9.140625" defaultRowHeight="12.75" x14ac:dyDescent="0.2"/>
  <cols>
    <col min="1" max="1" width="3" style="9" customWidth="1"/>
    <col min="2" max="2" width="2.140625" style="9" customWidth="1"/>
    <col min="3" max="3" width="75.42578125" style="9" customWidth="1"/>
    <col min="4" max="4" width="15.85546875" style="9" customWidth="1"/>
    <col min="5" max="5" width="13.85546875" style="9" customWidth="1"/>
    <col min="6" max="6" width="16.85546875" style="9" customWidth="1"/>
    <col min="7" max="7" width="13.42578125" style="9" customWidth="1"/>
    <col min="8" max="8" width="2.5703125" style="9" customWidth="1"/>
    <col min="9" max="9" width="9.140625" style="9"/>
    <col min="10" max="11" width="12.85546875" style="9" bestFit="1" customWidth="1"/>
    <col min="12" max="16384" width="9.140625" style="9"/>
  </cols>
  <sheetData>
    <row r="1" spans="1:11" ht="21.75" x14ac:dyDescent="0.2">
      <c r="A1" s="209"/>
      <c r="C1" s="1"/>
      <c r="D1" s="1"/>
      <c r="E1" s="1"/>
      <c r="F1" s="1"/>
    </row>
    <row r="2" spans="1:11" ht="18" x14ac:dyDescent="0.25">
      <c r="C2" s="415"/>
      <c r="D2" s="415"/>
      <c r="E2" s="415"/>
      <c r="F2" s="415"/>
      <c r="G2" s="415"/>
      <c r="H2" s="415"/>
      <c r="I2" s="415"/>
    </row>
    <row r="3" spans="1:11" ht="18" x14ac:dyDescent="0.25">
      <c r="C3" s="415"/>
      <c r="D3" s="415"/>
      <c r="E3" s="415"/>
      <c r="F3" s="415"/>
      <c r="G3" s="415"/>
      <c r="H3" s="415"/>
      <c r="I3" s="415"/>
    </row>
    <row r="4" spans="1:11" ht="18" x14ac:dyDescent="0.25">
      <c r="C4" s="415"/>
      <c r="D4" s="415"/>
      <c r="E4" s="415"/>
      <c r="F4" s="415"/>
      <c r="G4" s="415"/>
      <c r="H4" s="415"/>
      <c r="I4" s="415"/>
    </row>
    <row r="6" spans="1:11" ht="37.5" customHeight="1" x14ac:dyDescent="0.2"/>
    <row r="8" spans="1:11" ht="28.5" customHeight="1" x14ac:dyDescent="0.35">
      <c r="C8" s="281" t="s">
        <v>281</v>
      </c>
    </row>
    <row r="9" spans="1:11" ht="15.75" customHeight="1" x14ac:dyDescent="0.35">
      <c r="C9" s="192"/>
    </row>
    <row r="10" spans="1:11" ht="15.75" customHeight="1" thickBot="1" x14ac:dyDescent="0.25"/>
    <row r="11" spans="1:11" ht="24" x14ac:dyDescent="0.2">
      <c r="C11" s="128"/>
      <c r="D11" s="129" t="s">
        <v>4</v>
      </c>
      <c r="E11" s="130" t="s">
        <v>5</v>
      </c>
      <c r="F11" s="130" t="s">
        <v>6</v>
      </c>
      <c r="G11" s="131" t="s">
        <v>155</v>
      </c>
    </row>
    <row r="12" spans="1:11" x14ac:dyDescent="0.2">
      <c r="C12" s="132" t="s">
        <v>7</v>
      </c>
      <c r="D12" s="12" t="s">
        <v>378</v>
      </c>
      <c r="E12" s="282">
        <v>4012025</v>
      </c>
      <c r="F12" s="282"/>
      <c r="G12" s="133">
        <f>+E12-F12</f>
        <v>4012025</v>
      </c>
      <c r="J12" s="523"/>
      <c r="K12" s="538"/>
    </row>
    <row r="13" spans="1:11" x14ac:dyDescent="0.2">
      <c r="C13" s="593" t="s">
        <v>8</v>
      </c>
      <c r="D13" s="594"/>
      <c r="E13" s="594"/>
      <c r="F13" s="594"/>
      <c r="G13" s="595"/>
    </row>
    <row r="14" spans="1:11" x14ac:dyDescent="0.2">
      <c r="C14" s="134" t="s">
        <v>9</v>
      </c>
      <c r="D14" s="14">
        <v>103</v>
      </c>
      <c r="E14" s="282">
        <v>0</v>
      </c>
      <c r="F14" s="436"/>
      <c r="G14" s="133">
        <f t="shared" ref="G14:G52" si="0">+E14-F14</f>
        <v>0</v>
      </c>
    </row>
    <row r="15" spans="1:11" x14ac:dyDescent="0.2">
      <c r="C15" s="134" t="s">
        <v>10</v>
      </c>
      <c r="D15" s="14">
        <v>104</v>
      </c>
      <c r="E15" s="282">
        <v>4391144.0699999994</v>
      </c>
      <c r="F15" s="282"/>
      <c r="G15" s="133">
        <f t="shared" si="0"/>
        <v>4391144.0699999994</v>
      </c>
    </row>
    <row r="16" spans="1:11" x14ac:dyDescent="0.2">
      <c r="C16" s="134" t="s">
        <v>11</v>
      </c>
      <c r="D16" s="14">
        <v>106</v>
      </c>
      <c r="E16" s="282">
        <v>345042.17000000004</v>
      </c>
      <c r="F16" s="282"/>
      <c r="G16" s="133">
        <f t="shared" si="0"/>
        <v>345042.17000000004</v>
      </c>
    </row>
    <row r="17" spans="3:7" x14ac:dyDescent="0.2">
      <c r="C17" s="134" t="s">
        <v>12</v>
      </c>
      <c r="D17" s="14">
        <v>107</v>
      </c>
      <c r="E17" s="282"/>
      <c r="F17" s="436"/>
      <c r="G17" s="133">
        <f t="shared" si="0"/>
        <v>0</v>
      </c>
    </row>
    <row r="18" spans="3:7" x14ac:dyDescent="0.2">
      <c r="C18" s="134" t="s">
        <v>454</v>
      </c>
      <c r="D18" s="14">
        <v>108</v>
      </c>
      <c r="E18" s="282"/>
      <c r="F18" s="436"/>
      <c r="G18" s="133">
        <f t="shared" si="0"/>
        <v>0</v>
      </c>
    </row>
    <row r="19" spans="3:7" x14ac:dyDescent="0.2">
      <c r="C19" s="134" t="s">
        <v>14</v>
      </c>
      <c r="D19" s="14">
        <v>110</v>
      </c>
      <c r="E19" s="282">
        <v>141009.28999999995</v>
      </c>
      <c r="F19" s="282"/>
      <c r="G19" s="133">
        <f t="shared" si="0"/>
        <v>141009.28999999995</v>
      </c>
    </row>
    <row r="20" spans="3:7" x14ac:dyDescent="0.2">
      <c r="C20" s="134" t="s">
        <v>15</v>
      </c>
      <c r="D20" s="14">
        <v>111</v>
      </c>
      <c r="E20" s="282"/>
      <c r="F20" s="436"/>
      <c r="G20" s="133">
        <f t="shared" si="0"/>
        <v>0</v>
      </c>
    </row>
    <row r="21" spans="3:7" x14ac:dyDescent="0.2">
      <c r="C21" s="134" t="s">
        <v>455</v>
      </c>
      <c r="D21" s="14">
        <v>112</v>
      </c>
      <c r="E21" s="282"/>
      <c r="F21" s="282"/>
      <c r="G21" s="133">
        <f t="shared" si="0"/>
        <v>0</v>
      </c>
    </row>
    <row r="22" spans="3:7" x14ac:dyDescent="0.2">
      <c r="C22" s="134" t="s">
        <v>456</v>
      </c>
      <c r="D22" s="14">
        <v>113</v>
      </c>
      <c r="E22" s="282"/>
      <c r="F22" s="436"/>
      <c r="G22" s="133">
        <f t="shared" si="0"/>
        <v>0</v>
      </c>
    </row>
    <row r="23" spans="3:7" x14ac:dyDescent="0.2">
      <c r="C23" s="134" t="s">
        <v>458</v>
      </c>
      <c r="D23" s="14">
        <v>114</v>
      </c>
      <c r="E23" s="282"/>
      <c r="F23" s="282"/>
      <c r="G23" s="133">
        <f t="shared" si="0"/>
        <v>0</v>
      </c>
    </row>
    <row r="24" spans="3:7" x14ac:dyDescent="0.2">
      <c r="C24" s="134" t="s">
        <v>19</v>
      </c>
      <c r="D24" s="14">
        <v>116</v>
      </c>
      <c r="E24" s="282"/>
      <c r="F24" s="282"/>
      <c r="G24" s="133">
        <f t="shared" si="0"/>
        <v>0</v>
      </c>
    </row>
    <row r="25" spans="3:7" x14ac:dyDescent="0.2">
      <c r="C25" s="134" t="s">
        <v>20</v>
      </c>
      <c r="D25" s="14">
        <v>118</v>
      </c>
      <c r="E25" s="282"/>
      <c r="F25" s="282"/>
      <c r="G25" s="133">
        <f t="shared" si="0"/>
        <v>0</v>
      </c>
    </row>
    <row r="26" spans="3:7" x14ac:dyDescent="0.2">
      <c r="C26" s="134" t="s">
        <v>21</v>
      </c>
      <c r="D26" s="14">
        <v>119</v>
      </c>
      <c r="E26" s="282"/>
      <c r="F26" s="282"/>
      <c r="G26" s="133">
        <f t="shared" si="0"/>
        <v>0</v>
      </c>
    </row>
    <row r="27" spans="3:7" x14ac:dyDescent="0.2">
      <c r="C27" s="134" t="s">
        <v>22</v>
      </c>
      <c r="D27" s="14">
        <v>120</v>
      </c>
      <c r="E27" s="282"/>
      <c r="F27" s="282"/>
      <c r="G27" s="133">
        <f t="shared" si="0"/>
        <v>0</v>
      </c>
    </row>
    <row r="28" spans="3:7" x14ac:dyDescent="0.2">
      <c r="C28" s="134" t="s">
        <v>23</v>
      </c>
      <c r="D28" s="14">
        <v>121</v>
      </c>
      <c r="E28" s="282">
        <v>2071.27</v>
      </c>
      <c r="F28" s="282"/>
      <c r="G28" s="133">
        <f t="shared" si="0"/>
        <v>2071.27</v>
      </c>
    </row>
    <row r="29" spans="3:7" x14ac:dyDescent="0.2">
      <c r="C29" s="134" t="s">
        <v>24</v>
      </c>
      <c r="D29" s="14">
        <v>122</v>
      </c>
      <c r="E29" s="282"/>
      <c r="F29" s="282"/>
      <c r="G29" s="133">
        <f t="shared" si="0"/>
        <v>0</v>
      </c>
    </row>
    <row r="30" spans="3:7" x14ac:dyDescent="0.2">
      <c r="C30" s="134" t="s">
        <v>25</v>
      </c>
      <c r="D30" s="14">
        <v>123</v>
      </c>
      <c r="E30" s="282"/>
      <c r="F30" s="282"/>
      <c r="G30" s="133">
        <f t="shared" si="0"/>
        <v>0</v>
      </c>
    </row>
    <row r="31" spans="3:7" x14ac:dyDescent="0.2">
      <c r="C31" s="134" t="s">
        <v>26</v>
      </c>
      <c r="D31" s="14">
        <v>124</v>
      </c>
      <c r="E31" s="282"/>
      <c r="F31" s="282"/>
      <c r="G31" s="133">
        <f t="shared" si="0"/>
        <v>0</v>
      </c>
    </row>
    <row r="32" spans="3:7" x14ac:dyDescent="0.2">
      <c r="C32" s="135" t="s">
        <v>27</v>
      </c>
      <c r="D32" s="16">
        <v>125</v>
      </c>
      <c r="E32" s="282"/>
      <c r="F32" s="437"/>
      <c r="G32" s="133">
        <f t="shared" si="0"/>
        <v>0</v>
      </c>
    </row>
    <row r="33" spans="3:7" x14ac:dyDescent="0.2">
      <c r="C33" s="134" t="s">
        <v>464</v>
      </c>
      <c r="D33" s="14">
        <v>126</v>
      </c>
      <c r="E33" s="282">
        <v>617629</v>
      </c>
      <c r="F33" s="436"/>
      <c r="G33" s="133">
        <f t="shared" si="0"/>
        <v>617629</v>
      </c>
    </row>
    <row r="34" spans="3:7" x14ac:dyDescent="0.2">
      <c r="C34" s="134" t="s">
        <v>29</v>
      </c>
      <c r="D34" s="14">
        <v>127</v>
      </c>
      <c r="E34" s="282"/>
      <c r="F34" s="282"/>
      <c r="G34" s="133">
        <f t="shared" si="0"/>
        <v>0</v>
      </c>
    </row>
    <row r="35" spans="3:7" x14ac:dyDescent="0.2">
      <c r="C35" s="134" t="s">
        <v>31</v>
      </c>
      <c r="D35" s="14">
        <v>206</v>
      </c>
      <c r="E35" s="282"/>
      <c r="F35" s="282"/>
      <c r="G35" s="133">
        <f t="shared" si="0"/>
        <v>0</v>
      </c>
    </row>
    <row r="36" spans="3:7" x14ac:dyDescent="0.2">
      <c r="C36" s="134" t="s">
        <v>32</v>
      </c>
      <c r="D36" s="14">
        <v>208</v>
      </c>
      <c r="E36" s="282"/>
      <c r="F36" s="282"/>
      <c r="G36" s="133">
        <f t="shared" si="0"/>
        <v>0</v>
      </c>
    </row>
    <row r="37" spans="3:7" x14ac:dyDescent="0.2">
      <c r="C37" s="134" t="s">
        <v>33</v>
      </c>
      <c r="D37" s="14">
        <v>212</v>
      </c>
      <c r="E37" s="282"/>
      <c r="F37" s="282"/>
      <c r="G37" s="133">
        <f t="shared" si="0"/>
        <v>0</v>
      </c>
    </row>
    <row r="38" spans="3:7" x14ac:dyDescent="0.2">
      <c r="C38" s="134" t="s">
        <v>34</v>
      </c>
      <c r="D38" s="14">
        <v>216</v>
      </c>
      <c r="E38" s="282"/>
      <c r="F38" s="282"/>
      <c r="G38" s="133">
        <f t="shared" si="0"/>
        <v>0</v>
      </c>
    </row>
    <row r="39" spans="3:7" x14ac:dyDescent="0.2">
      <c r="C39" s="134" t="s">
        <v>35</v>
      </c>
      <c r="D39" s="14">
        <v>220</v>
      </c>
      <c r="E39" s="282"/>
      <c r="F39" s="282"/>
      <c r="G39" s="133">
        <f t="shared" si="0"/>
        <v>0</v>
      </c>
    </row>
    <row r="40" spans="3:7" x14ac:dyDescent="0.2">
      <c r="C40" s="134" t="s">
        <v>36</v>
      </c>
      <c r="D40" s="14">
        <v>226</v>
      </c>
      <c r="E40" s="282"/>
      <c r="F40" s="282"/>
      <c r="G40" s="133">
        <f t="shared" si="0"/>
        <v>0</v>
      </c>
    </row>
    <row r="41" spans="3:7" x14ac:dyDescent="0.2">
      <c r="C41" s="134" t="s">
        <v>37</v>
      </c>
      <c r="D41" s="14">
        <v>227</v>
      </c>
      <c r="E41" s="282"/>
      <c r="F41" s="282"/>
      <c r="G41" s="133">
        <f t="shared" si="0"/>
        <v>0</v>
      </c>
    </row>
    <row r="42" spans="3:7" x14ac:dyDescent="0.2">
      <c r="C42" s="134" t="s">
        <v>38</v>
      </c>
      <c r="D42" s="14">
        <v>228</v>
      </c>
      <c r="E42" s="282"/>
      <c r="F42" s="282"/>
      <c r="G42" s="133">
        <f t="shared" si="0"/>
        <v>0</v>
      </c>
    </row>
    <row r="43" spans="3:7" x14ac:dyDescent="0.2">
      <c r="C43" s="134" t="s">
        <v>39</v>
      </c>
      <c r="D43" s="14">
        <v>231</v>
      </c>
      <c r="E43" s="282"/>
      <c r="F43" s="282"/>
      <c r="G43" s="133">
        <f t="shared" si="0"/>
        <v>0</v>
      </c>
    </row>
    <row r="44" spans="3:7" x14ac:dyDescent="0.2">
      <c r="C44" s="134" t="s">
        <v>40</v>
      </c>
      <c r="D44" s="14">
        <v>235</v>
      </c>
      <c r="E44" s="282"/>
      <c r="F44" s="282"/>
      <c r="G44" s="133">
        <f t="shared" si="0"/>
        <v>0</v>
      </c>
    </row>
    <row r="45" spans="3:7" x14ac:dyDescent="0.2">
      <c r="C45" s="134" t="s">
        <v>41</v>
      </c>
      <c r="D45" s="14">
        <v>236</v>
      </c>
      <c r="E45" s="282"/>
      <c r="F45" s="282"/>
      <c r="G45" s="133">
        <f t="shared" si="0"/>
        <v>0</v>
      </c>
    </row>
    <row r="46" spans="3:7" ht="24" x14ac:dyDescent="0.2">
      <c r="C46" s="134" t="s">
        <v>42</v>
      </c>
      <c r="D46" s="14">
        <v>237</v>
      </c>
      <c r="E46" s="282"/>
      <c r="F46" s="282"/>
      <c r="G46" s="136">
        <f t="shared" si="0"/>
        <v>0</v>
      </c>
    </row>
    <row r="47" spans="3:7" x14ac:dyDescent="0.2">
      <c r="C47" s="587" t="s">
        <v>467</v>
      </c>
      <c r="D47" s="588"/>
      <c r="E47" s="588"/>
      <c r="F47" s="588"/>
      <c r="G47" s="589"/>
    </row>
    <row r="48" spans="3:7" x14ac:dyDescent="0.2">
      <c r="C48" s="134" t="s">
        <v>44</v>
      </c>
      <c r="D48" s="14">
        <v>295</v>
      </c>
      <c r="E48" s="282"/>
      <c r="F48" s="282"/>
      <c r="G48" s="137">
        <f t="shared" si="0"/>
        <v>0</v>
      </c>
    </row>
    <row r="49" spans="3:7" x14ac:dyDescent="0.2">
      <c r="C49" s="134" t="s">
        <v>45</v>
      </c>
      <c r="D49" s="14">
        <v>295</v>
      </c>
      <c r="E49" s="282"/>
      <c r="F49" s="282"/>
      <c r="G49" s="137">
        <f t="shared" si="0"/>
        <v>0</v>
      </c>
    </row>
    <row r="50" spans="3:7" x14ac:dyDescent="0.2">
      <c r="C50" s="134" t="s">
        <v>46</v>
      </c>
      <c r="D50" s="14">
        <v>295</v>
      </c>
      <c r="E50" s="282"/>
      <c r="F50" s="282"/>
      <c r="G50" s="137">
        <f t="shared" si="0"/>
        <v>0</v>
      </c>
    </row>
    <row r="51" spans="3:7" x14ac:dyDescent="0.2">
      <c r="C51" s="134" t="s">
        <v>47</v>
      </c>
      <c r="D51" s="14">
        <v>295</v>
      </c>
      <c r="E51" s="282"/>
      <c r="F51" s="282"/>
      <c r="G51" s="137">
        <f t="shared" si="0"/>
        <v>0</v>
      </c>
    </row>
    <row r="52" spans="3:7" x14ac:dyDescent="0.2">
      <c r="C52" s="528" t="s">
        <v>511</v>
      </c>
      <c r="D52" s="14">
        <v>295</v>
      </c>
      <c r="E52" s="282"/>
      <c r="F52" s="282"/>
      <c r="G52" s="137">
        <f t="shared" si="0"/>
        <v>0</v>
      </c>
    </row>
    <row r="53" spans="3:7" x14ac:dyDescent="0.2">
      <c r="C53" s="193" t="s">
        <v>231</v>
      </c>
      <c r="D53" s="17"/>
      <c r="E53" s="282"/>
      <c r="F53" s="282"/>
      <c r="G53" s="137">
        <f t="shared" ref="G53:G67" si="1">+E53-F53</f>
        <v>0</v>
      </c>
    </row>
    <row r="54" spans="3:7" x14ac:dyDescent="0.2">
      <c r="C54" s="193" t="s">
        <v>232</v>
      </c>
      <c r="D54" s="17"/>
      <c r="E54" s="282"/>
      <c r="F54" s="282"/>
      <c r="G54" s="137">
        <f t="shared" si="1"/>
        <v>0</v>
      </c>
    </row>
    <row r="55" spans="3:7" x14ac:dyDescent="0.2">
      <c r="C55" s="193" t="s">
        <v>233</v>
      </c>
      <c r="D55" s="17"/>
      <c r="E55" s="282"/>
      <c r="F55" s="282"/>
      <c r="G55" s="137">
        <f t="shared" si="1"/>
        <v>0</v>
      </c>
    </row>
    <row r="56" spans="3:7" x14ac:dyDescent="0.2">
      <c r="C56" s="193" t="s">
        <v>234</v>
      </c>
      <c r="D56" s="17"/>
      <c r="E56" s="282">
        <v>20547338.350000001</v>
      </c>
      <c r="F56" s="282"/>
      <c r="G56" s="137">
        <f t="shared" si="1"/>
        <v>20547338.350000001</v>
      </c>
    </row>
    <row r="57" spans="3:7" ht="13.5" thickBot="1" x14ac:dyDescent="0.25">
      <c r="C57" s="193" t="s">
        <v>235</v>
      </c>
      <c r="D57" s="17"/>
      <c r="E57" s="282"/>
      <c r="F57" s="282"/>
      <c r="G57" s="137">
        <f t="shared" si="1"/>
        <v>0</v>
      </c>
    </row>
    <row r="58" spans="3:7" hidden="1" x14ac:dyDescent="0.2">
      <c r="C58" s="438"/>
      <c r="D58" s="17"/>
      <c r="E58" s="282"/>
      <c r="F58" s="282"/>
      <c r="G58" s="137">
        <f t="shared" si="1"/>
        <v>0</v>
      </c>
    </row>
    <row r="59" spans="3:7" hidden="1" x14ac:dyDescent="0.2">
      <c r="C59" s="438"/>
      <c r="D59" s="17"/>
      <c r="E59" s="282"/>
      <c r="F59" s="282"/>
      <c r="G59" s="137">
        <f t="shared" si="1"/>
        <v>0</v>
      </c>
    </row>
    <row r="60" spans="3:7" hidden="1" x14ac:dyDescent="0.2">
      <c r="C60" s="438"/>
      <c r="D60" s="17"/>
      <c r="E60" s="282"/>
      <c r="F60" s="282"/>
      <c r="G60" s="137">
        <f t="shared" si="1"/>
        <v>0</v>
      </c>
    </row>
    <row r="61" spans="3:7" hidden="1" x14ac:dyDescent="0.2">
      <c r="C61" s="438"/>
      <c r="D61" s="17"/>
      <c r="E61" s="441"/>
      <c r="F61" s="282"/>
      <c r="G61" s="137">
        <f t="shared" si="1"/>
        <v>0</v>
      </c>
    </row>
    <row r="62" spans="3:7" hidden="1" x14ac:dyDescent="0.2">
      <c r="C62" s="438"/>
      <c r="D62" s="17"/>
      <c r="E62" s="441"/>
      <c r="F62" s="282"/>
      <c r="G62" s="137">
        <f t="shared" si="1"/>
        <v>0</v>
      </c>
    </row>
    <row r="63" spans="3:7" hidden="1" x14ac:dyDescent="0.2">
      <c r="C63" s="438"/>
      <c r="D63" s="17"/>
      <c r="E63" s="441"/>
      <c r="F63" s="282"/>
      <c r="G63" s="137">
        <f t="shared" si="1"/>
        <v>0</v>
      </c>
    </row>
    <row r="64" spans="3:7" hidden="1" x14ac:dyDescent="0.2">
      <c r="C64" s="438"/>
      <c r="D64" s="17"/>
      <c r="E64" s="441"/>
      <c r="F64" s="282"/>
      <c r="G64" s="137">
        <f t="shared" si="1"/>
        <v>0</v>
      </c>
    </row>
    <row r="65" spans="3:7" hidden="1" x14ac:dyDescent="0.2">
      <c r="C65" s="438"/>
      <c r="D65" s="17"/>
      <c r="E65" s="441"/>
      <c r="F65" s="282"/>
      <c r="G65" s="137">
        <f t="shared" si="1"/>
        <v>0</v>
      </c>
    </row>
    <row r="66" spans="3:7" hidden="1" x14ac:dyDescent="0.2">
      <c r="C66" s="438"/>
      <c r="D66" s="14"/>
      <c r="E66" s="282"/>
      <c r="F66" s="282"/>
      <c r="G66" s="137">
        <f t="shared" si="1"/>
        <v>0</v>
      </c>
    </row>
    <row r="67" spans="3:7" ht="13.5" hidden="1" thickBot="1" x14ac:dyDescent="0.25">
      <c r="C67" s="439"/>
      <c r="D67" s="227"/>
      <c r="E67" s="440"/>
      <c r="F67" s="440"/>
      <c r="G67" s="137">
        <f t="shared" si="1"/>
        <v>0</v>
      </c>
    </row>
    <row r="68" spans="3:7" ht="13.5" thickBot="1" x14ac:dyDescent="0.25">
      <c r="C68" s="18" t="s">
        <v>48</v>
      </c>
      <c r="D68" s="19"/>
      <c r="E68" s="20">
        <f>SUM(E13:E67)</f>
        <v>26044234.149999999</v>
      </c>
      <c r="F68" s="20">
        <f>SUM(F13:F67)</f>
        <v>0</v>
      </c>
      <c r="G68" s="184">
        <f>SUM(G13:G67)</f>
        <v>26044234.149999999</v>
      </c>
    </row>
    <row r="69" spans="3:7" ht="3" customHeight="1" x14ac:dyDescent="0.2">
      <c r="C69" s="138"/>
      <c r="D69" s="21"/>
      <c r="E69" s="22"/>
      <c r="F69" s="22"/>
      <c r="G69" s="139"/>
    </row>
    <row r="70" spans="3:7" x14ac:dyDescent="0.2">
      <c r="C70" s="596" t="s">
        <v>49</v>
      </c>
      <c r="D70" s="597"/>
      <c r="E70" s="597"/>
      <c r="F70" s="597"/>
      <c r="G70" s="598"/>
    </row>
    <row r="71" spans="3:7" x14ac:dyDescent="0.2">
      <c r="C71" s="134" t="s">
        <v>50</v>
      </c>
      <c r="D71" s="14">
        <v>401</v>
      </c>
      <c r="E71" s="282">
        <v>0</v>
      </c>
      <c r="F71" s="282"/>
      <c r="G71" s="140">
        <f t="shared" ref="G71:G103" si="2">+E71-F71</f>
        <v>0</v>
      </c>
    </row>
    <row r="72" spans="3:7" x14ac:dyDescent="0.2">
      <c r="C72" s="135" t="s">
        <v>468</v>
      </c>
      <c r="D72" s="14">
        <v>402</v>
      </c>
      <c r="E72" s="282">
        <v>0</v>
      </c>
      <c r="F72" s="282"/>
      <c r="G72" s="140">
        <f t="shared" si="2"/>
        <v>0</v>
      </c>
    </row>
    <row r="73" spans="3:7" x14ac:dyDescent="0.2">
      <c r="C73" s="134" t="s">
        <v>52</v>
      </c>
      <c r="D73" s="14">
        <v>403</v>
      </c>
      <c r="E73" s="441">
        <v>6404033.5937000001</v>
      </c>
      <c r="F73" s="282"/>
      <c r="G73" s="140">
        <f t="shared" si="2"/>
        <v>6404033.5937000001</v>
      </c>
    </row>
    <row r="74" spans="3:7" x14ac:dyDescent="0.2">
      <c r="C74" s="135" t="s">
        <v>53</v>
      </c>
      <c r="D74" s="14">
        <v>404</v>
      </c>
      <c r="E74" s="282">
        <v>0</v>
      </c>
      <c r="F74" s="282"/>
      <c r="G74" s="140">
        <f t="shared" si="2"/>
        <v>0</v>
      </c>
    </row>
    <row r="75" spans="3:7" x14ac:dyDescent="0.2">
      <c r="C75" s="134" t="s">
        <v>54</v>
      </c>
      <c r="D75" s="14">
        <v>406</v>
      </c>
      <c r="E75" s="282">
        <v>0</v>
      </c>
      <c r="F75" s="282"/>
      <c r="G75" s="140">
        <f t="shared" si="2"/>
        <v>0</v>
      </c>
    </row>
    <row r="76" spans="3:7" x14ac:dyDescent="0.2">
      <c r="C76" s="134" t="s">
        <v>19</v>
      </c>
      <c r="D76" s="14">
        <v>409</v>
      </c>
      <c r="E76" s="282">
        <v>0</v>
      </c>
      <c r="F76" s="282"/>
      <c r="G76" s="140">
        <f t="shared" si="2"/>
        <v>0</v>
      </c>
    </row>
    <row r="77" spans="3:7" x14ac:dyDescent="0.2">
      <c r="C77" s="134" t="s">
        <v>55</v>
      </c>
      <c r="D77" s="14">
        <v>411</v>
      </c>
      <c r="E77" s="282">
        <v>0</v>
      </c>
      <c r="F77" s="282"/>
      <c r="G77" s="140">
        <f t="shared" si="2"/>
        <v>0</v>
      </c>
    </row>
    <row r="78" spans="3:7" x14ac:dyDescent="0.2">
      <c r="C78" s="134" t="s">
        <v>56</v>
      </c>
      <c r="D78" s="16">
        <v>413</v>
      </c>
      <c r="E78" s="282">
        <v>0</v>
      </c>
      <c r="F78" s="282"/>
      <c r="G78" s="140">
        <f t="shared" si="2"/>
        <v>0</v>
      </c>
    </row>
    <row r="79" spans="3:7" x14ac:dyDescent="0.2">
      <c r="C79" s="134" t="s">
        <v>57</v>
      </c>
      <c r="D79" s="14">
        <v>414</v>
      </c>
      <c r="E79" s="282">
        <v>669800</v>
      </c>
      <c r="F79" s="282"/>
      <c r="G79" s="140">
        <f t="shared" si="2"/>
        <v>669800</v>
      </c>
    </row>
    <row r="80" spans="3:7" x14ac:dyDescent="0.2">
      <c r="C80" s="134" t="s">
        <v>58</v>
      </c>
      <c r="D80" s="14">
        <v>416</v>
      </c>
      <c r="E80" s="282">
        <v>0</v>
      </c>
      <c r="F80" s="282"/>
      <c r="G80" s="140">
        <f t="shared" si="2"/>
        <v>0</v>
      </c>
    </row>
    <row r="81" spans="3:7" x14ac:dyDescent="0.2">
      <c r="C81" s="134" t="s">
        <v>59</v>
      </c>
      <c r="D81" s="14">
        <v>305</v>
      </c>
      <c r="E81" s="282">
        <v>0</v>
      </c>
      <c r="F81" s="282"/>
      <c r="G81" s="140">
        <f t="shared" si="2"/>
        <v>0</v>
      </c>
    </row>
    <row r="82" spans="3:7" x14ac:dyDescent="0.2">
      <c r="C82" s="134" t="s">
        <v>60</v>
      </c>
      <c r="D82" s="14">
        <v>306</v>
      </c>
      <c r="E82" s="282">
        <v>0</v>
      </c>
      <c r="F82" s="282"/>
      <c r="G82" s="140">
        <f t="shared" si="2"/>
        <v>0</v>
      </c>
    </row>
    <row r="83" spans="3:7" x14ac:dyDescent="0.2">
      <c r="C83" s="587" t="s">
        <v>466</v>
      </c>
      <c r="D83" s="588"/>
      <c r="E83" s="588"/>
      <c r="F83" s="588"/>
      <c r="G83" s="589"/>
    </row>
    <row r="84" spans="3:7" x14ac:dyDescent="0.2">
      <c r="C84" s="135" t="s">
        <v>61</v>
      </c>
      <c r="D84" s="14">
        <v>395</v>
      </c>
      <c r="E84" s="282"/>
      <c r="F84" s="441"/>
      <c r="G84" s="140">
        <f t="shared" si="2"/>
        <v>0</v>
      </c>
    </row>
    <row r="85" spans="3:7" x14ac:dyDescent="0.2">
      <c r="C85" s="135" t="s">
        <v>62</v>
      </c>
      <c r="D85" s="14">
        <v>395</v>
      </c>
      <c r="E85" s="282"/>
      <c r="F85" s="282"/>
      <c r="G85" s="140">
        <f t="shared" si="2"/>
        <v>0</v>
      </c>
    </row>
    <row r="86" spans="3:7" x14ac:dyDescent="0.2">
      <c r="C86" s="134" t="s">
        <v>63</v>
      </c>
      <c r="D86" s="14">
        <v>395</v>
      </c>
      <c r="E86" s="282"/>
      <c r="F86" s="282"/>
      <c r="G86" s="140">
        <f t="shared" si="2"/>
        <v>0</v>
      </c>
    </row>
    <row r="87" spans="3:7" x14ac:dyDescent="0.2">
      <c r="C87" s="524" t="s">
        <v>509</v>
      </c>
      <c r="D87" s="14">
        <v>395</v>
      </c>
      <c r="E87" s="282">
        <v>548595.81999999995</v>
      </c>
      <c r="F87" s="282"/>
      <c r="G87" s="140">
        <f t="shared" si="2"/>
        <v>548595.81999999995</v>
      </c>
    </row>
    <row r="88" spans="3:7" x14ac:dyDescent="0.2">
      <c r="C88" s="524" t="s">
        <v>513</v>
      </c>
      <c r="D88" s="14">
        <v>395</v>
      </c>
      <c r="E88" s="282">
        <v>818996.34</v>
      </c>
      <c r="F88" s="282"/>
      <c r="G88" s="140">
        <f t="shared" si="2"/>
        <v>818996.34</v>
      </c>
    </row>
    <row r="89" spans="3:7" x14ac:dyDescent="0.2">
      <c r="C89" s="134" t="s">
        <v>236</v>
      </c>
      <c r="D89" s="17"/>
      <c r="E89" s="282"/>
      <c r="F89" s="282"/>
      <c r="G89" s="137">
        <f t="shared" si="2"/>
        <v>0</v>
      </c>
    </row>
    <row r="90" spans="3:7" x14ac:dyDescent="0.2">
      <c r="C90" s="134" t="s">
        <v>237</v>
      </c>
      <c r="D90" s="17"/>
      <c r="E90" s="282"/>
      <c r="F90" s="282"/>
      <c r="G90" s="137">
        <f t="shared" si="2"/>
        <v>0</v>
      </c>
    </row>
    <row r="91" spans="3:7" x14ac:dyDescent="0.2">
      <c r="C91" s="134" t="s">
        <v>238</v>
      </c>
      <c r="D91" s="17"/>
      <c r="E91" s="282"/>
      <c r="F91" s="282"/>
      <c r="G91" s="137">
        <f t="shared" si="2"/>
        <v>0</v>
      </c>
    </row>
    <row r="92" spans="3:7" x14ac:dyDescent="0.2">
      <c r="C92" s="134" t="s">
        <v>239</v>
      </c>
      <c r="D92" s="17"/>
      <c r="E92" s="282">
        <v>20547338.350000001</v>
      </c>
      <c r="F92" s="282"/>
      <c r="G92" s="137">
        <f t="shared" si="2"/>
        <v>20547338.350000001</v>
      </c>
    </row>
    <row r="93" spans="3:7" x14ac:dyDescent="0.2">
      <c r="C93" s="134" t="s">
        <v>240</v>
      </c>
      <c r="D93" s="17"/>
      <c r="E93" s="282"/>
      <c r="F93" s="282"/>
      <c r="G93" s="137">
        <f t="shared" si="2"/>
        <v>0</v>
      </c>
    </row>
    <row r="94" spans="3:7" x14ac:dyDescent="0.2">
      <c r="C94" s="134" t="s">
        <v>241</v>
      </c>
      <c r="D94" s="17"/>
      <c r="E94" s="282"/>
      <c r="F94" s="282"/>
      <c r="G94" s="137">
        <f t="shared" si="2"/>
        <v>0</v>
      </c>
    </row>
    <row r="95" spans="3:7" x14ac:dyDescent="0.2">
      <c r="C95" s="134" t="s">
        <v>242</v>
      </c>
      <c r="D95" s="17"/>
      <c r="E95" s="282"/>
      <c r="F95" s="282"/>
      <c r="G95" s="137">
        <f t="shared" si="2"/>
        <v>0</v>
      </c>
    </row>
    <row r="96" spans="3:7" hidden="1" x14ac:dyDescent="0.2">
      <c r="C96" s="438"/>
      <c r="D96" s="17"/>
      <c r="E96" s="282"/>
      <c r="F96" s="282"/>
      <c r="G96" s="137">
        <f t="shared" si="2"/>
        <v>0</v>
      </c>
    </row>
    <row r="97" spans="3:10" hidden="1" x14ac:dyDescent="0.2">
      <c r="C97" s="438"/>
      <c r="D97" s="17"/>
      <c r="E97" s="282"/>
      <c r="F97" s="282"/>
      <c r="G97" s="137">
        <f t="shared" si="2"/>
        <v>0</v>
      </c>
    </row>
    <row r="98" spans="3:10" hidden="1" x14ac:dyDescent="0.2">
      <c r="C98" s="438"/>
      <c r="D98" s="17"/>
      <c r="E98" s="282"/>
      <c r="F98" s="282"/>
      <c r="G98" s="137">
        <f t="shared" si="2"/>
        <v>0</v>
      </c>
    </row>
    <row r="99" spans="3:10" hidden="1" x14ac:dyDescent="0.2">
      <c r="C99" s="438"/>
      <c r="D99" s="17"/>
      <c r="E99" s="282"/>
      <c r="F99" s="282"/>
      <c r="G99" s="137">
        <f t="shared" si="2"/>
        <v>0</v>
      </c>
    </row>
    <row r="100" spans="3:10" hidden="1" x14ac:dyDescent="0.2">
      <c r="C100" s="438"/>
      <c r="D100" s="17"/>
      <c r="E100" s="282"/>
      <c r="F100" s="282"/>
      <c r="G100" s="137">
        <f t="shared" si="2"/>
        <v>0</v>
      </c>
    </row>
    <row r="101" spans="3:10" hidden="1" x14ac:dyDescent="0.2">
      <c r="C101" s="438"/>
      <c r="D101" s="17"/>
      <c r="E101" s="282"/>
      <c r="F101" s="282"/>
      <c r="G101" s="137">
        <f t="shared" si="2"/>
        <v>0</v>
      </c>
    </row>
    <row r="102" spans="3:10" hidden="1" x14ac:dyDescent="0.2">
      <c r="C102" s="438"/>
      <c r="D102" s="14"/>
      <c r="E102" s="282"/>
      <c r="F102" s="282"/>
      <c r="G102" s="137">
        <f t="shared" si="2"/>
        <v>0</v>
      </c>
    </row>
    <row r="103" spans="3:10" hidden="1" x14ac:dyDescent="0.2">
      <c r="C103" s="483"/>
      <c r="D103" s="14"/>
      <c r="E103" s="282"/>
      <c r="F103" s="282"/>
      <c r="G103" s="140">
        <f t="shared" si="2"/>
        <v>0</v>
      </c>
    </row>
    <row r="104" spans="3:10" x14ac:dyDescent="0.2">
      <c r="C104" s="141" t="s">
        <v>64</v>
      </c>
      <c r="D104" s="14"/>
      <c r="E104" s="23">
        <f>SUM(E71:E103)</f>
        <v>28988764.103700005</v>
      </c>
      <c r="F104" s="23">
        <f>SUM(F71:F103)</f>
        <v>0</v>
      </c>
      <c r="G104" s="145">
        <f>SUM(G71:G103)</f>
        <v>28988764.103700005</v>
      </c>
      <c r="J104" s="206"/>
    </row>
    <row r="105" spans="3:10" x14ac:dyDescent="0.2">
      <c r="C105" s="142"/>
      <c r="D105" s="14"/>
      <c r="E105" s="25"/>
      <c r="F105" s="25"/>
      <c r="G105" s="143"/>
    </row>
    <row r="106" spans="3:10" x14ac:dyDescent="0.2">
      <c r="C106" s="144" t="s">
        <v>65</v>
      </c>
      <c r="D106" s="14"/>
      <c r="E106" s="23">
        <f>+E12+E68-E104</f>
        <v>1067495.046299994</v>
      </c>
      <c r="F106" s="23">
        <f>+F12+F68-F104</f>
        <v>0</v>
      </c>
      <c r="G106" s="145">
        <f>+G12+G68-G104</f>
        <v>1067495.046299994</v>
      </c>
    </row>
    <row r="107" spans="3:10" ht="12" customHeight="1" x14ac:dyDescent="0.2">
      <c r="C107" s="590"/>
      <c r="D107" s="591"/>
      <c r="E107" s="591"/>
      <c r="F107" s="591"/>
      <c r="G107" s="592"/>
    </row>
    <row r="108" spans="3:10" x14ac:dyDescent="0.2">
      <c r="C108" s="142" t="s">
        <v>66</v>
      </c>
      <c r="D108" s="14">
        <v>311</v>
      </c>
      <c r="E108" s="282"/>
      <c r="F108" s="282"/>
      <c r="G108" s="140">
        <f>+E108-F108</f>
        <v>0</v>
      </c>
    </row>
    <row r="109" spans="3:10" x14ac:dyDescent="0.2">
      <c r="C109" s="142" t="s">
        <v>119</v>
      </c>
      <c r="D109" s="14">
        <v>320</v>
      </c>
      <c r="E109" s="282"/>
      <c r="F109" s="282"/>
      <c r="G109" s="140">
        <f>+E109-F109</f>
        <v>0</v>
      </c>
    </row>
    <row r="110" spans="3:10" x14ac:dyDescent="0.2">
      <c r="C110" s="142" t="s">
        <v>469</v>
      </c>
      <c r="D110" s="14">
        <v>331</v>
      </c>
      <c r="E110" s="282"/>
      <c r="F110" s="282"/>
      <c r="G110" s="140">
        <f>+E110-F110</f>
        <v>0</v>
      </c>
    </row>
    <row r="111" spans="3:10" x14ac:dyDescent="0.2">
      <c r="C111" s="142" t="s">
        <v>470</v>
      </c>
      <c r="D111" s="14">
        <v>332</v>
      </c>
      <c r="E111" s="282"/>
      <c r="F111" s="441"/>
      <c r="G111" s="140">
        <f>+E111-F111</f>
        <v>0</v>
      </c>
    </row>
    <row r="112" spans="3:10" x14ac:dyDescent="0.2">
      <c r="C112" s="142" t="s">
        <v>471</v>
      </c>
      <c r="D112" s="14">
        <v>335</v>
      </c>
      <c r="E112" s="282"/>
      <c r="F112" s="282"/>
      <c r="G112" s="140">
        <f>+E112-F112</f>
        <v>0</v>
      </c>
    </row>
    <row r="113" spans="3:8" ht="9" customHeight="1" x14ac:dyDescent="0.2">
      <c r="C113" s="142"/>
      <c r="D113" s="14"/>
      <c r="E113" s="27"/>
      <c r="F113" s="27"/>
      <c r="G113" s="137"/>
    </row>
    <row r="114" spans="3:8" ht="13.5" thickBot="1" x14ac:dyDescent="0.25">
      <c r="C114" s="146" t="s">
        <v>67</v>
      </c>
      <c r="D114" s="147"/>
      <c r="E114" s="148">
        <f>+E106-SUM(E108:E112)</f>
        <v>1067495.046299994</v>
      </c>
      <c r="F114" s="148">
        <f>+F106-SUM(F108:F112)</f>
        <v>0</v>
      </c>
      <c r="G114" s="149">
        <f>+G106-SUM(G108:G112)</f>
        <v>1067495.046299994</v>
      </c>
      <c r="H114" s="291" t="s">
        <v>350</v>
      </c>
    </row>
  </sheetData>
  <mergeCells count="5">
    <mergeCell ref="C47:G47"/>
    <mergeCell ref="C107:G107"/>
    <mergeCell ref="C13:G13"/>
    <mergeCell ref="C83:G83"/>
    <mergeCell ref="C70:G70"/>
  </mergeCells>
  <phoneticPr fontId="3" type="noConversion"/>
  <conditionalFormatting sqref="G108:G112">
    <cfRule type="cellIs" dxfId="74" priority="1" stopIfTrue="1" operator="lessThan">
      <formula>0</formula>
    </cfRule>
  </conditionalFormatting>
  <conditionalFormatting sqref="E108:F112 E12:F12 C96:C103 E71:F82 E14:F46 C52:C67 E48:F67 E84:F103">
    <cfRule type="expression" dxfId="73" priority="2" stopIfTrue="1">
      <formula>ISBLANK(C12)</formula>
    </cfRule>
  </conditionalFormatting>
  <conditionalFormatting sqref="G12 G71:G82 G14:G46 G48:G67 G84:G103">
    <cfRule type="cellIs" dxfId="72" priority="3" stopIfTrue="1" operator="lessThan">
      <formula>0</formula>
    </cfRule>
  </conditionalFormatting>
  <hyperlinks>
    <hyperlink ref="H114" r:id="rId1" location="'H0 PILs,Tax Provision Hist'!A1" xr:uid="{00000000-0004-0000-0700-000000000000}"/>
  </hyperlinks>
  <pageMargins left="0.35433070866141736" right="0.15748031496062992" top="0.39370078740157483" bottom="0.39370078740157483" header="0.51181102362204722" footer="0.51181102362204722"/>
  <pageSetup scale="72" orientation="portrait" r:id="rId2"/>
  <headerFooter alignWithMargins="0"/>
  <rowBreaks count="1" manualBreakCount="1">
    <brk id="68" max="6" man="1"/>
  </rowBreaks>
  <colBreaks count="1" manualBreakCount="1">
    <brk id="8"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I23"/>
  <sheetViews>
    <sheetView view="pageBreakPreview" zoomScale="60" zoomScaleNormal="100" workbookViewId="0">
      <selection activeCell="I32" sqref="I32"/>
    </sheetView>
  </sheetViews>
  <sheetFormatPr defaultColWidth="9.140625" defaultRowHeight="12.75" x14ac:dyDescent="0.2"/>
  <cols>
    <col min="1" max="1" width="4.140625" style="9" customWidth="1"/>
    <col min="2" max="2" width="3.85546875" style="9" customWidth="1"/>
    <col min="3" max="3" width="56.5703125" style="9" customWidth="1"/>
    <col min="4" max="4" width="9.140625" style="9"/>
    <col min="5" max="5" width="19.85546875" style="9" customWidth="1"/>
    <col min="6" max="8" width="12.85546875" style="9" customWidth="1"/>
    <col min="9" max="16384" width="9.140625" style="9"/>
  </cols>
  <sheetData>
    <row r="1" spans="1:9" ht="21.75" x14ac:dyDescent="0.2">
      <c r="A1" s="209"/>
      <c r="C1" s="583"/>
      <c r="D1" s="583"/>
      <c r="E1" s="583"/>
    </row>
    <row r="2" spans="1:9" ht="18" x14ac:dyDescent="0.25">
      <c r="C2" s="584"/>
      <c r="D2" s="584"/>
      <c r="E2" s="584"/>
      <c r="F2" s="584"/>
      <c r="G2" s="584"/>
      <c r="H2" s="584"/>
      <c r="I2" s="584"/>
    </row>
    <row r="3" spans="1:9" ht="18" x14ac:dyDescent="0.25">
      <c r="C3" s="584"/>
      <c r="D3" s="584"/>
      <c r="E3" s="584"/>
      <c r="F3" s="584"/>
      <c r="G3" s="584"/>
      <c r="H3" s="584"/>
      <c r="I3" s="584"/>
    </row>
    <row r="4" spans="1:9" ht="18" x14ac:dyDescent="0.25">
      <c r="C4" s="584"/>
      <c r="D4" s="584"/>
      <c r="E4" s="584"/>
      <c r="F4" s="584"/>
      <c r="G4" s="584"/>
      <c r="H4" s="584"/>
      <c r="I4" s="584"/>
    </row>
    <row r="5" spans="1:9" ht="37.5" customHeight="1" x14ac:dyDescent="0.2"/>
    <row r="6" spans="1:9" ht="37.5" customHeight="1" x14ac:dyDescent="0.2"/>
    <row r="9" spans="1:9" ht="15" customHeight="1" x14ac:dyDescent="0.25">
      <c r="C9" s="245" t="s">
        <v>474</v>
      </c>
    </row>
    <row r="10" spans="1:9" ht="15" customHeight="1" x14ac:dyDescent="0.25">
      <c r="C10" s="245"/>
    </row>
    <row r="11" spans="1:9" ht="18" x14ac:dyDescent="0.25">
      <c r="C11" s="245" t="s">
        <v>262</v>
      </c>
    </row>
    <row r="13" spans="1:9" ht="36" x14ac:dyDescent="0.2">
      <c r="C13" s="599" t="s">
        <v>109</v>
      </c>
      <c r="D13" s="600"/>
      <c r="E13" s="601"/>
      <c r="F13" s="29" t="s">
        <v>3</v>
      </c>
      <c r="G13" s="29" t="s">
        <v>169</v>
      </c>
      <c r="H13" s="29" t="s">
        <v>110</v>
      </c>
      <c r="I13" s="69"/>
    </row>
    <row r="14" spans="1:9" x14ac:dyDescent="0.2">
      <c r="C14" s="602" t="s">
        <v>280</v>
      </c>
      <c r="D14" s="603"/>
      <c r="E14" s="604"/>
      <c r="F14" s="442"/>
      <c r="G14" s="278"/>
      <c r="H14" s="70">
        <f>F14-G14</f>
        <v>0</v>
      </c>
      <c r="I14" s="319" t="s">
        <v>313</v>
      </c>
    </row>
    <row r="15" spans="1:9" x14ac:dyDescent="0.2">
      <c r="C15" s="69"/>
      <c r="D15" s="69"/>
      <c r="E15" s="69"/>
      <c r="F15" s="71"/>
      <c r="G15" s="71"/>
      <c r="H15" s="71"/>
      <c r="I15" s="71"/>
    </row>
    <row r="16" spans="1:9" ht="36" x14ac:dyDescent="0.2">
      <c r="C16" s="599" t="s">
        <v>112</v>
      </c>
      <c r="D16" s="600"/>
      <c r="E16" s="601"/>
      <c r="F16" s="29" t="s">
        <v>3</v>
      </c>
      <c r="G16" s="29" t="s">
        <v>169</v>
      </c>
      <c r="H16" s="29" t="s">
        <v>110</v>
      </c>
      <c r="I16" s="71"/>
    </row>
    <row r="17" spans="2:9" x14ac:dyDescent="0.2">
      <c r="C17" s="602" t="s">
        <v>280</v>
      </c>
      <c r="D17" s="603"/>
      <c r="E17" s="604"/>
      <c r="F17" s="442">
        <v>0</v>
      </c>
      <c r="G17" s="278"/>
      <c r="H17" s="70">
        <f>F17-G17</f>
        <v>0</v>
      </c>
      <c r="I17" s="319" t="s">
        <v>313</v>
      </c>
    </row>
    <row r="18" spans="2:9" x14ac:dyDescent="0.2">
      <c r="C18" s="76"/>
      <c r="D18" s="69"/>
      <c r="E18" s="69"/>
      <c r="F18" s="71"/>
      <c r="G18" s="71"/>
      <c r="H18" s="71"/>
      <c r="I18" s="71"/>
    </row>
    <row r="22" spans="2:9" x14ac:dyDescent="0.2">
      <c r="B22" s="287"/>
    </row>
    <row r="23" spans="2:9" x14ac:dyDescent="0.2">
      <c r="B23" s="287"/>
    </row>
  </sheetData>
  <mergeCells count="8">
    <mergeCell ref="C16:E16"/>
    <mergeCell ref="C17:E17"/>
    <mergeCell ref="C13:E13"/>
    <mergeCell ref="C14:E14"/>
    <mergeCell ref="C1:E1"/>
    <mergeCell ref="C2:I2"/>
    <mergeCell ref="C3:I3"/>
    <mergeCell ref="C4:I4"/>
  </mergeCells>
  <phoneticPr fontId="3" type="noConversion"/>
  <conditionalFormatting sqref="H17 H14">
    <cfRule type="cellIs" dxfId="71" priority="1" stopIfTrue="1" operator="lessThan">
      <formula>0</formula>
    </cfRule>
  </conditionalFormatting>
  <conditionalFormatting sqref="F14:G14 F17:G17">
    <cfRule type="expression" dxfId="70" priority="2" stopIfTrue="1">
      <formula>ISBLANK(F14)</formula>
    </cfRule>
  </conditionalFormatting>
  <hyperlinks>
    <hyperlink ref="I14" r:id="rId1" location="'B4 Sch 4 Loss Cfwd Bridge'!A1" xr:uid="{00000000-0004-0000-0800-000000000000}"/>
    <hyperlink ref="I17" r:id="rId2" location="'B4 Sch 4 Loss Cfwd Bridge'!A1" xr:uid="{00000000-0004-0000-0800-000001000000}"/>
  </hyperlinks>
  <pageMargins left="0.39370078740157483" right="0.39370078740157483" top="0.98425196850393704" bottom="0.98425196850393704" header="0.51181102362204722" footer="0.51181102362204722"/>
  <pageSetup scale="94"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41729D-1C16-4DD7-8F95-66F284304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DA4229-1932-4597-B123-14D3354E2B7D}">
  <ds:schemaRefs>
    <ds:schemaRef ds:uri="http://schemas.microsoft.com/sharepoint/v3/contenttype/forms"/>
  </ds:schemaRefs>
</ds:datastoreItem>
</file>

<file path=customXml/itemProps3.xml><?xml version="1.0" encoding="utf-8"?>
<ds:datastoreItem xmlns:ds="http://schemas.openxmlformats.org/officeDocument/2006/customXml" ds:itemID="{4298D1B5-211B-4530-8BE9-5AE005F4DA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47</vt:i4>
      </vt:variant>
    </vt:vector>
  </HeadingPairs>
  <TitlesOfParts>
    <vt:vector size="68" baseType="lpstr">
      <vt:lpstr>1. Info and Instructions</vt:lpstr>
      <vt:lpstr>Table of Contents</vt:lpstr>
      <vt:lpstr>S. Summary </vt:lpstr>
      <vt:lpstr>S1. Integrity Checks</vt:lpstr>
      <vt:lpstr>A. Data Input Sheet</vt:lpstr>
      <vt:lpstr>B. Tax Rates &amp; Exemptions</vt:lpstr>
      <vt:lpstr>H0 PILs,Tax Provision Hist</vt:lpstr>
      <vt:lpstr>H1 Sch 1 Taxable Income Hist</vt:lpstr>
      <vt:lpstr>H4 Sch 4 Loss Cfwd Hist</vt:lpstr>
      <vt:lpstr>H8 Sch 8 CCA Hist</vt:lpstr>
      <vt:lpstr>H13 Sch 13 Reserves Hist</vt:lpstr>
      <vt:lpstr>B0 PILs,Tax Provision Bridge</vt:lpstr>
      <vt:lpstr>B1 Sch 1 Taxable Income Bridge</vt:lpstr>
      <vt:lpstr>B4 Sch 4 Loss Cfwd Bridge</vt:lpstr>
      <vt:lpstr>B8 Sch 8 CCA Bridge</vt:lpstr>
      <vt:lpstr>B13 Sch 13 Reserves Bridge</vt:lpstr>
      <vt:lpstr>T0 PILs,Tax Provision Test</vt:lpstr>
      <vt:lpstr>T1 Sch 1 Taxable Income Test</vt:lpstr>
      <vt:lpstr>T4 Sch 4 Loss Cfwd Test</vt:lpstr>
      <vt:lpstr>T8 Sch 8 CCA Test</vt:lpstr>
      <vt:lpstr>T13 Sch 13 Reserves Test</vt:lpstr>
      <vt:lpstr>Fed_SB_Bridge</vt:lpstr>
      <vt:lpstr>Fed_SB_Test</vt:lpstr>
      <vt:lpstr>FedTax</vt:lpstr>
      <vt:lpstr>ontario_SB</vt:lpstr>
      <vt:lpstr>ontariotax</vt:lpstr>
      <vt:lpstr>'1. Info and Instructions'!Print_Area</vt:lpstr>
      <vt:lpstr>'A. Data Input Sheet'!Print_Area</vt:lpstr>
      <vt:lpstr>'B. Tax Rates &amp; Exemptions'!Print_Area</vt:lpstr>
      <vt:lpstr>'B0 PILs,Tax Provision Bridge'!Print_Area</vt:lpstr>
      <vt:lpstr>'B1 Sch 1 Taxable Income Bridge'!Print_Area</vt:lpstr>
      <vt:lpstr>'B13 Sch 13 Reserves Bridge'!Print_Area</vt:lpstr>
      <vt:lpstr>'B4 Sch 4 Loss Cfwd Bridge'!Print_Area</vt:lpstr>
      <vt:lpstr>'B8 Sch 8 CCA Bridge'!Print_Area</vt:lpstr>
      <vt:lpstr>'H0 PILs,Tax Provision Hist'!Print_Area</vt:lpstr>
      <vt:lpstr>'H1 Sch 1 Taxable Income Hist'!Print_Area</vt:lpstr>
      <vt:lpstr>'H13 Sch 13 Reserves Hist'!Print_Area</vt:lpstr>
      <vt:lpstr>'H4 Sch 4 Loss Cfwd Hist'!Print_Area</vt:lpstr>
      <vt:lpstr>'H8 Sch 8 CCA Hist'!Print_Area</vt:lpstr>
      <vt:lpstr>'S. Summary '!Print_Area</vt:lpstr>
      <vt:lpstr>'S1. Integrity Checks'!Print_Area</vt:lpstr>
      <vt:lpstr>'T0 PILs,Tax Provision Test'!Print_Area</vt:lpstr>
      <vt:lpstr>'T1 Sch 1 Taxable Income Test'!Print_Area</vt:lpstr>
      <vt:lpstr>'T4 Sch 4 Loss Cfwd Test'!Print_Area</vt:lpstr>
      <vt:lpstr>'T8 Sch 8 CCA Test'!Print_Area</vt:lpstr>
      <vt:lpstr>'Table of Contents'!Print_Area</vt:lpstr>
      <vt:lpstr>'B1 Sch 1 Taxable Income Bridge'!Print_Titles</vt:lpstr>
      <vt:lpstr>'H1 Sch 1 Taxable Income Hist'!Print_Titles</vt:lpstr>
      <vt:lpstr>'T1 Sch 1 Taxable Income Test'!Print_Titles</vt:lpstr>
      <vt:lpstr>ratebase</vt:lpstr>
      <vt:lpstr>Start_1</vt:lpstr>
      <vt:lpstr>Start_10</vt:lpstr>
      <vt:lpstr>Start_11</vt:lpstr>
      <vt:lpstr>Start_12</vt:lpstr>
      <vt:lpstr>Start_14</vt:lpstr>
      <vt:lpstr>Start_16</vt:lpstr>
      <vt:lpstr>Start_17</vt:lpstr>
      <vt:lpstr>Start_18</vt:lpstr>
      <vt:lpstr>Start_20</vt:lpstr>
      <vt:lpstr>Start_21</vt:lpstr>
      <vt:lpstr>Start_23</vt:lpstr>
      <vt:lpstr>Start_3</vt:lpstr>
      <vt:lpstr>'S. Summary '!Start_4</vt:lpstr>
      <vt:lpstr>Start_4</vt:lpstr>
      <vt:lpstr>Start_5</vt:lpstr>
      <vt:lpstr>Start_6</vt:lpstr>
      <vt:lpstr>Start_8</vt:lpstr>
      <vt:lpstr>Start_9</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Mustapha El-Baba</cp:lastModifiedBy>
  <cp:lastPrinted>2022-04-06T21:20:56Z</cp:lastPrinted>
  <dcterms:created xsi:type="dcterms:W3CDTF">2009-04-07T15:39:48Z</dcterms:created>
  <dcterms:modified xsi:type="dcterms:W3CDTF">2022-04-06T21:45:59Z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