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Settlement\"/>
    </mc:Choice>
  </mc:AlternateContent>
  <xr:revisionPtr revIDLastSave="0" documentId="8_{965EB6B6-2873-487E-8499-8599B9007199}" xr6:coauthVersionLast="47" xr6:coauthVersionMax="47" xr10:uidLastSave="{00000000-0000-0000-0000-000000000000}"/>
  <bookViews>
    <workbookView xWindow="-120" yWindow="-120" windowWidth="51840" windowHeight="21120" tabRatio="730" xr2:uid="{00000000-000D-0000-FFFF-FFFF00000000}"/>
  </bookViews>
  <sheets>
    <sheet name="OLS Model" sheetId="1537" r:id="rId1"/>
    <sheet name="Predicted Monthly Data" sheetId="1538" r:id="rId2"/>
    <sheet name="Predicted Monthly Data Summ" sheetId="1539" r:id="rId3"/>
    <sheet name="PredictedAnnualDataSumm" sheetId="1542" r:id="rId4"/>
    <sheet name="PredictedAnnualDataSumm2" sheetId="1543" r:id="rId5"/>
    <sheet name="Normalized Monthly Data" sheetId="1540" r:id="rId6"/>
    <sheet name="Normalized Monthly Data Summ" sheetId="1541" r:id="rId7"/>
    <sheet name="NormalizedAnnualDataSumm" sheetId="1544" r:id="rId8"/>
    <sheet name="NormalizedAnnualDataSumm2" sheetId="1545" r:id="rId9"/>
    <sheet name="Monthly Data" sheetId="1535" r:id="rId10"/>
    <sheet name="Forecasting Data" sheetId="1536" r:id="rId11"/>
  </sheets>
  <definedNames>
    <definedName name="Binary">'OLS Model'!$B$24</definedName>
    <definedName name="MonthDays">'OLS Model'!$B$21</definedName>
    <definedName name="N10CDD18">'OLS Model'!$B$19</definedName>
    <definedName name="N10HDD18">'OLS Model'!$B$18</definedName>
    <definedName name="OntarioGDP">'OLS Model'!$B$23</definedName>
    <definedName name="PeakDays">'OLS Model'!$B$22</definedName>
    <definedName name="StatDays">'OLS Model'!$B$20</definedName>
    <definedName name="WHSL_kWh">'OLS Model'!$B$17</definedName>
  </definedNames>
  <calcPr calcId="191029"/>
  <pivotCaches>
    <pivotCache cacheId="0" r:id="rId12"/>
    <pivotCache cacheId="1" r:id="rId13"/>
    <pivotCache cacheId="2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537" l="1"/>
  <c r="N11" i="1537"/>
  <c r="N10" i="1537"/>
  <c r="L10" i="1537"/>
  <c r="N9" i="1537"/>
  <c r="L9" i="1537"/>
  <c r="N8" i="1537"/>
  <c r="L8" i="1537"/>
  <c r="E6" i="1545"/>
  <c r="E7" i="1545"/>
  <c r="E8" i="1545"/>
  <c r="E9" i="1545"/>
  <c r="E5" i="1545"/>
  <c r="C6" i="1545"/>
  <c r="C7" i="1545"/>
  <c r="C5" i="1545"/>
  <c r="B2" i="1541"/>
  <c r="B3" i="1541"/>
  <c r="B4" i="1541"/>
  <c r="B5" i="1541"/>
  <c r="B6" i="1541"/>
  <c r="B7" i="1541"/>
  <c r="B8" i="1541"/>
  <c r="B9" i="1541"/>
  <c r="B10" i="1541"/>
  <c r="B11" i="1541"/>
  <c r="B12" i="1541"/>
  <c r="B13" i="1541"/>
  <c r="B14" i="1541"/>
  <c r="B15" i="1541"/>
  <c r="B16" i="1541"/>
  <c r="B17" i="1541"/>
  <c r="B18" i="1541"/>
  <c r="B19" i="1541"/>
  <c r="B20" i="1541"/>
  <c r="B21" i="1541"/>
  <c r="B22" i="1541"/>
  <c r="B23" i="1541"/>
  <c r="B24" i="1541"/>
  <c r="B25" i="1541"/>
  <c r="B26" i="1541"/>
  <c r="B27" i="1541"/>
  <c r="B28" i="1541"/>
  <c r="B29" i="1541"/>
  <c r="B30" i="1541"/>
  <c r="B31" i="1541"/>
  <c r="B32" i="1541"/>
  <c r="B33" i="1541"/>
  <c r="B34" i="1541"/>
  <c r="B35" i="1541"/>
  <c r="B36" i="1541"/>
  <c r="B37" i="1541"/>
  <c r="B38" i="1541"/>
  <c r="B39" i="1541"/>
  <c r="B40" i="1541"/>
  <c r="B41" i="1541"/>
  <c r="B42" i="1541"/>
  <c r="B43" i="1541"/>
  <c r="B44" i="1541"/>
  <c r="B45" i="1541"/>
  <c r="B46" i="1541"/>
  <c r="B47" i="1541"/>
  <c r="B48" i="1541"/>
  <c r="B49" i="1541"/>
  <c r="B50" i="1541"/>
  <c r="B51" i="1541"/>
  <c r="B52" i="1541"/>
  <c r="B53" i="1541"/>
  <c r="B54" i="1541"/>
  <c r="B55" i="1541"/>
  <c r="B56" i="1541"/>
  <c r="B57" i="1541"/>
  <c r="B58" i="1541"/>
  <c r="B59" i="1541"/>
  <c r="B60" i="1541"/>
  <c r="B61" i="1541"/>
  <c r="B62" i="1541"/>
  <c r="B63" i="1541"/>
  <c r="B64" i="1541"/>
  <c r="B65" i="1541"/>
  <c r="B66" i="1541"/>
  <c r="B67" i="1541"/>
  <c r="B68" i="1541"/>
  <c r="B69" i="1541"/>
  <c r="B70" i="1541"/>
  <c r="B71" i="1541"/>
  <c r="B72" i="1541"/>
  <c r="B73" i="1541"/>
  <c r="S2" i="1540"/>
  <c r="S3" i="1540"/>
  <c r="S4" i="1540"/>
  <c r="S5" i="1540"/>
  <c r="S6" i="1540"/>
  <c r="S7" i="1540"/>
  <c r="S8" i="1540"/>
  <c r="S9" i="1540"/>
  <c r="S10" i="1540"/>
  <c r="S11" i="1540"/>
  <c r="S12" i="1540"/>
  <c r="S13" i="1540"/>
  <c r="S14" i="1540"/>
  <c r="S15" i="1540"/>
  <c r="S16" i="1540"/>
  <c r="S17" i="1540"/>
  <c r="S18" i="1540"/>
  <c r="S19" i="1540"/>
  <c r="S20" i="1540"/>
  <c r="S21" i="1540"/>
  <c r="S22" i="1540"/>
  <c r="S23" i="1540"/>
  <c r="S24" i="1540"/>
  <c r="S25" i="1540"/>
  <c r="S26" i="1540"/>
  <c r="S27" i="1540"/>
  <c r="S28" i="1540"/>
  <c r="S29" i="1540"/>
  <c r="S30" i="1540"/>
  <c r="S31" i="1540"/>
  <c r="S32" i="1540"/>
  <c r="S33" i="1540"/>
  <c r="S34" i="1540"/>
  <c r="S35" i="1540"/>
  <c r="S36" i="1540"/>
  <c r="S37" i="1540"/>
  <c r="S38" i="1540"/>
  <c r="S39" i="1540"/>
  <c r="S40" i="1540"/>
  <c r="S41" i="1540"/>
  <c r="S42" i="1540"/>
  <c r="S43" i="1540"/>
  <c r="S44" i="1540"/>
  <c r="S45" i="1540"/>
  <c r="S46" i="1540"/>
  <c r="S47" i="1540"/>
  <c r="S48" i="1540"/>
  <c r="S49" i="1540"/>
  <c r="S50" i="1540"/>
  <c r="S51" i="1540"/>
  <c r="S52" i="1540"/>
  <c r="S53" i="1540"/>
  <c r="S54" i="1540"/>
  <c r="S55" i="1540"/>
  <c r="S56" i="1540"/>
  <c r="S57" i="1540"/>
  <c r="S58" i="1540"/>
  <c r="S59" i="1540"/>
  <c r="S60" i="1540"/>
  <c r="S61" i="1540"/>
  <c r="S62" i="1540"/>
  <c r="S63" i="1540"/>
  <c r="S64" i="1540"/>
  <c r="S65" i="1540"/>
  <c r="S66" i="1540"/>
  <c r="S67" i="1540"/>
  <c r="S68" i="1540"/>
  <c r="S69" i="1540"/>
  <c r="S70" i="1540"/>
  <c r="S71" i="1540"/>
  <c r="S72" i="1540"/>
  <c r="S73" i="1540"/>
  <c r="R2" i="1540"/>
  <c r="R3" i="1540"/>
  <c r="R4" i="1540"/>
  <c r="R5" i="1540"/>
  <c r="R6" i="1540"/>
  <c r="R7" i="1540"/>
  <c r="R8" i="1540"/>
  <c r="R9" i="1540"/>
  <c r="R10" i="1540"/>
  <c r="R11" i="1540"/>
  <c r="R12" i="1540"/>
  <c r="R13" i="1540"/>
  <c r="R14" i="1540"/>
  <c r="R15" i="1540"/>
  <c r="R16" i="1540"/>
  <c r="R17" i="1540"/>
  <c r="R18" i="1540"/>
  <c r="R19" i="1540"/>
  <c r="R20" i="1540"/>
  <c r="R21" i="1540"/>
  <c r="R22" i="1540"/>
  <c r="R23" i="1540"/>
  <c r="R24" i="1540"/>
  <c r="R25" i="1540"/>
  <c r="R26" i="1540"/>
  <c r="R27" i="1540"/>
  <c r="R28" i="1540"/>
  <c r="R29" i="1540"/>
  <c r="R30" i="1540"/>
  <c r="R31" i="1540"/>
  <c r="R32" i="1540"/>
  <c r="R33" i="1540"/>
  <c r="R34" i="1540"/>
  <c r="R35" i="1540"/>
  <c r="R36" i="1540"/>
  <c r="R37" i="1540"/>
  <c r="R38" i="1540"/>
  <c r="R39" i="1540"/>
  <c r="R40" i="1540"/>
  <c r="R41" i="1540"/>
  <c r="R42" i="1540"/>
  <c r="R43" i="1540"/>
  <c r="R44" i="1540"/>
  <c r="R45" i="1540"/>
  <c r="R46" i="1540"/>
  <c r="R47" i="1540"/>
  <c r="R48" i="1540"/>
  <c r="R49" i="1540"/>
  <c r="R50" i="1540"/>
  <c r="R51" i="1540"/>
  <c r="R52" i="1540"/>
  <c r="R53" i="1540"/>
  <c r="R54" i="1540"/>
  <c r="R55" i="1540"/>
  <c r="R56" i="1540"/>
  <c r="R57" i="1540"/>
  <c r="R58" i="1540"/>
  <c r="R59" i="1540"/>
  <c r="R60" i="1540"/>
  <c r="R61" i="1540"/>
  <c r="R62" i="1540"/>
  <c r="R63" i="1540"/>
  <c r="R64" i="1540"/>
  <c r="R65" i="1540"/>
  <c r="R66" i="1540"/>
  <c r="R67" i="1540"/>
  <c r="R68" i="1540"/>
  <c r="R69" i="1540"/>
  <c r="R70" i="1540"/>
  <c r="R71" i="1540"/>
  <c r="R72" i="1540"/>
  <c r="R73" i="1540"/>
  <c r="Q2" i="1540"/>
  <c r="Q3" i="1540"/>
  <c r="Q4" i="1540"/>
  <c r="Q5" i="1540"/>
  <c r="Q6" i="1540"/>
  <c r="Q7" i="1540"/>
  <c r="Q8" i="1540"/>
  <c r="Q9" i="1540"/>
  <c r="Q10" i="1540"/>
  <c r="Q11" i="1540"/>
  <c r="Q12" i="1540"/>
  <c r="Q13" i="1540"/>
  <c r="Q14" i="1540"/>
  <c r="Q15" i="1540"/>
  <c r="Q16" i="1540"/>
  <c r="Q17" i="1540"/>
  <c r="Q18" i="1540"/>
  <c r="Q19" i="1540"/>
  <c r="Q20" i="1540"/>
  <c r="Q21" i="1540"/>
  <c r="Q22" i="1540"/>
  <c r="Q23" i="1540"/>
  <c r="Q24" i="1540"/>
  <c r="Q25" i="1540"/>
  <c r="Q26" i="1540"/>
  <c r="Q27" i="1540"/>
  <c r="Q28" i="1540"/>
  <c r="Q29" i="1540"/>
  <c r="Q30" i="1540"/>
  <c r="Q31" i="1540"/>
  <c r="Q32" i="1540"/>
  <c r="Q33" i="1540"/>
  <c r="Q34" i="1540"/>
  <c r="Q35" i="1540"/>
  <c r="Q36" i="1540"/>
  <c r="Q37" i="1540"/>
  <c r="Q38" i="1540"/>
  <c r="Q39" i="1540"/>
  <c r="Q40" i="1540"/>
  <c r="Q41" i="1540"/>
  <c r="Q42" i="1540"/>
  <c r="Q43" i="1540"/>
  <c r="Q44" i="1540"/>
  <c r="Q45" i="1540"/>
  <c r="Q46" i="1540"/>
  <c r="Q47" i="1540"/>
  <c r="Q48" i="1540"/>
  <c r="Q49" i="1540"/>
  <c r="Q50" i="1540"/>
  <c r="Q51" i="1540"/>
  <c r="Q52" i="1540"/>
  <c r="Q53" i="1540"/>
  <c r="Q54" i="1540"/>
  <c r="Q55" i="1540"/>
  <c r="Q56" i="1540"/>
  <c r="Q57" i="1540"/>
  <c r="Q58" i="1540"/>
  <c r="Q59" i="1540"/>
  <c r="Q60" i="1540"/>
  <c r="Q61" i="1540"/>
  <c r="Q62" i="1540"/>
  <c r="Q63" i="1540"/>
  <c r="Q64" i="1540"/>
  <c r="Q65" i="1540"/>
  <c r="Q66" i="1540"/>
  <c r="Q67" i="1540"/>
  <c r="Q68" i="1540"/>
  <c r="Q69" i="1540"/>
  <c r="Q70" i="1540"/>
  <c r="Q71" i="1540"/>
  <c r="Q72" i="1540"/>
  <c r="Q73" i="1540"/>
  <c r="P2" i="1540"/>
  <c r="P3" i="1540"/>
  <c r="P4" i="1540"/>
  <c r="P5" i="1540"/>
  <c r="P6" i="1540"/>
  <c r="P7" i="1540"/>
  <c r="P8" i="1540"/>
  <c r="P9" i="1540"/>
  <c r="P10" i="1540"/>
  <c r="P11" i="1540"/>
  <c r="P12" i="1540"/>
  <c r="P13" i="1540"/>
  <c r="P14" i="1540"/>
  <c r="P15" i="1540"/>
  <c r="P16" i="1540"/>
  <c r="P17" i="1540"/>
  <c r="P18" i="1540"/>
  <c r="P19" i="1540"/>
  <c r="P20" i="1540"/>
  <c r="P21" i="1540"/>
  <c r="P22" i="1540"/>
  <c r="P23" i="1540"/>
  <c r="P24" i="1540"/>
  <c r="P25" i="1540"/>
  <c r="P26" i="1540"/>
  <c r="P27" i="1540"/>
  <c r="P28" i="1540"/>
  <c r="P29" i="1540"/>
  <c r="P30" i="1540"/>
  <c r="P31" i="1540"/>
  <c r="P32" i="1540"/>
  <c r="P33" i="1540"/>
  <c r="P34" i="1540"/>
  <c r="P35" i="1540"/>
  <c r="P36" i="1540"/>
  <c r="P37" i="1540"/>
  <c r="P38" i="1540"/>
  <c r="P39" i="1540"/>
  <c r="P40" i="1540"/>
  <c r="P41" i="1540"/>
  <c r="P42" i="1540"/>
  <c r="P43" i="1540"/>
  <c r="P44" i="1540"/>
  <c r="P45" i="1540"/>
  <c r="P46" i="1540"/>
  <c r="P47" i="1540"/>
  <c r="P48" i="1540"/>
  <c r="P49" i="1540"/>
  <c r="P50" i="1540"/>
  <c r="P51" i="1540"/>
  <c r="P52" i="1540"/>
  <c r="P53" i="1540"/>
  <c r="P54" i="1540"/>
  <c r="P55" i="1540"/>
  <c r="P56" i="1540"/>
  <c r="P57" i="1540"/>
  <c r="P58" i="1540"/>
  <c r="P59" i="1540"/>
  <c r="P60" i="1540"/>
  <c r="P61" i="1540"/>
  <c r="P62" i="1540"/>
  <c r="P63" i="1540"/>
  <c r="P64" i="1540"/>
  <c r="P65" i="1540"/>
  <c r="P66" i="1540"/>
  <c r="P67" i="1540"/>
  <c r="P68" i="1540"/>
  <c r="P69" i="1540"/>
  <c r="P70" i="1540"/>
  <c r="P71" i="1540"/>
  <c r="P72" i="1540"/>
  <c r="P73" i="1540"/>
  <c r="O2" i="1540"/>
  <c r="O3" i="1540"/>
  <c r="O4" i="1540"/>
  <c r="O5" i="1540"/>
  <c r="O6" i="1540"/>
  <c r="O7" i="1540"/>
  <c r="O8" i="1540"/>
  <c r="O9" i="1540"/>
  <c r="O10" i="1540"/>
  <c r="O11" i="1540"/>
  <c r="O12" i="1540"/>
  <c r="O13" i="1540"/>
  <c r="O14" i="1540"/>
  <c r="O15" i="1540"/>
  <c r="O16" i="1540"/>
  <c r="O17" i="1540"/>
  <c r="O18" i="1540"/>
  <c r="O19" i="1540"/>
  <c r="O20" i="1540"/>
  <c r="O21" i="1540"/>
  <c r="O22" i="1540"/>
  <c r="O23" i="1540"/>
  <c r="O24" i="1540"/>
  <c r="O25" i="1540"/>
  <c r="O26" i="1540"/>
  <c r="O27" i="1540"/>
  <c r="O28" i="1540"/>
  <c r="O29" i="1540"/>
  <c r="O30" i="1540"/>
  <c r="O31" i="1540"/>
  <c r="O32" i="1540"/>
  <c r="O33" i="1540"/>
  <c r="O34" i="1540"/>
  <c r="O35" i="1540"/>
  <c r="O36" i="1540"/>
  <c r="O37" i="1540"/>
  <c r="O38" i="1540"/>
  <c r="O39" i="1540"/>
  <c r="O40" i="1540"/>
  <c r="O41" i="1540"/>
  <c r="O42" i="1540"/>
  <c r="O43" i="1540"/>
  <c r="O44" i="1540"/>
  <c r="O45" i="1540"/>
  <c r="O46" i="1540"/>
  <c r="O47" i="1540"/>
  <c r="O48" i="1540"/>
  <c r="O49" i="1540"/>
  <c r="O50" i="1540"/>
  <c r="O51" i="1540"/>
  <c r="O52" i="1540"/>
  <c r="O53" i="1540"/>
  <c r="O54" i="1540"/>
  <c r="O55" i="1540"/>
  <c r="O56" i="1540"/>
  <c r="O57" i="1540"/>
  <c r="O58" i="1540"/>
  <c r="O59" i="1540"/>
  <c r="O60" i="1540"/>
  <c r="O61" i="1540"/>
  <c r="O62" i="1540"/>
  <c r="O63" i="1540"/>
  <c r="O64" i="1540"/>
  <c r="O65" i="1540"/>
  <c r="O66" i="1540"/>
  <c r="O67" i="1540"/>
  <c r="O68" i="1540"/>
  <c r="O69" i="1540"/>
  <c r="O70" i="1540"/>
  <c r="O71" i="1540"/>
  <c r="O72" i="1540"/>
  <c r="O73" i="1540"/>
  <c r="N2" i="1540"/>
  <c r="N3" i="1540"/>
  <c r="N4" i="1540"/>
  <c r="N5" i="1540"/>
  <c r="N6" i="1540"/>
  <c r="N7" i="1540"/>
  <c r="N8" i="1540"/>
  <c r="N9" i="1540"/>
  <c r="N10" i="1540"/>
  <c r="N11" i="1540"/>
  <c r="N12" i="1540"/>
  <c r="N13" i="1540"/>
  <c r="N14" i="1540"/>
  <c r="N15" i="1540"/>
  <c r="N16" i="1540"/>
  <c r="N17" i="1540"/>
  <c r="N18" i="1540"/>
  <c r="N19" i="1540"/>
  <c r="N20" i="1540"/>
  <c r="N21" i="1540"/>
  <c r="N22" i="1540"/>
  <c r="N23" i="1540"/>
  <c r="N24" i="1540"/>
  <c r="N25" i="1540"/>
  <c r="N26" i="1540"/>
  <c r="N27" i="1540"/>
  <c r="N28" i="1540"/>
  <c r="N29" i="1540"/>
  <c r="N30" i="1540"/>
  <c r="N31" i="1540"/>
  <c r="N32" i="1540"/>
  <c r="N33" i="1540"/>
  <c r="N34" i="1540"/>
  <c r="N35" i="1540"/>
  <c r="N36" i="1540"/>
  <c r="N37" i="1540"/>
  <c r="N38" i="1540"/>
  <c r="N39" i="1540"/>
  <c r="N40" i="1540"/>
  <c r="N41" i="1540"/>
  <c r="N42" i="1540"/>
  <c r="N43" i="1540"/>
  <c r="N44" i="1540"/>
  <c r="N45" i="1540"/>
  <c r="N46" i="1540"/>
  <c r="N47" i="1540"/>
  <c r="N48" i="1540"/>
  <c r="N49" i="1540"/>
  <c r="N50" i="1540"/>
  <c r="N51" i="1540"/>
  <c r="N52" i="1540"/>
  <c r="N53" i="1540"/>
  <c r="N54" i="1540"/>
  <c r="N55" i="1540"/>
  <c r="N56" i="1540"/>
  <c r="N57" i="1540"/>
  <c r="N58" i="1540"/>
  <c r="N59" i="1540"/>
  <c r="N60" i="1540"/>
  <c r="N61" i="1540"/>
  <c r="N62" i="1540"/>
  <c r="N63" i="1540"/>
  <c r="N64" i="1540"/>
  <c r="N65" i="1540"/>
  <c r="N66" i="1540"/>
  <c r="N67" i="1540"/>
  <c r="N68" i="1540"/>
  <c r="N69" i="1540"/>
  <c r="N70" i="1540"/>
  <c r="N71" i="1540"/>
  <c r="N72" i="1540"/>
  <c r="N73" i="1540"/>
  <c r="M2" i="1540"/>
  <c r="M3" i="1540"/>
  <c r="M4" i="1540"/>
  <c r="M5" i="1540"/>
  <c r="M6" i="1540"/>
  <c r="M7" i="1540"/>
  <c r="M8" i="1540"/>
  <c r="M9" i="1540"/>
  <c r="M10" i="1540"/>
  <c r="M11" i="1540"/>
  <c r="M12" i="1540"/>
  <c r="M13" i="1540"/>
  <c r="M14" i="1540"/>
  <c r="M15" i="1540"/>
  <c r="M16" i="1540"/>
  <c r="M17" i="1540"/>
  <c r="M18" i="1540"/>
  <c r="M19" i="1540"/>
  <c r="M20" i="1540"/>
  <c r="M21" i="1540"/>
  <c r="M22" i="1540"/>
  <c r="M23" i="1540"/>
  <c r="M24" i="1540"/>
  <c r="M25" i="1540"/>
  <c r="M26" i="1540"/>
  <c r="M27" i="1540"/>
  <c r="M28" i="1540"/>
  <c r="M29" i="1540"/>
  <c r="M30" i="1540"/>
  <c r="M31" i="1540"/>
  <c r="M32" i="1540"/>
  <c r="M33" i="1540"/>
  <c r="M34" i="1540"/>
  <c r="M35" i="1540"/>
  <c r="M36" i="1540"/>
  <c r="M37" i="1540"/>
  <c r="M38" i="1540"/>
  <c r="M39" i="1540"/>
  <c r="M40" i="1540"/>
  <c r="M41" i="1540"/>
  <c r="M42" i="1540"/>
  <c r="M43" i="1540"/>
  <c r="M44" i="1540"/>
  <c r="M45" i="1540"/>
  <c r="M46" i="1540"/>
  <c r="M47" i="1540"/>
  <c r="M48" i="1540"/>
  <c r="M49" i="1540"/>
  <c r="M50" i="1540"/>
  <c r="M51" i="1540"/>
  <c r="M52" i="1540"/>
  <c r="M53" i="1540"/>
  <c r="M54" i="1540"/>
  <c r="M55" i="1540"/>
  <c r="M56" i="1540"/>
  <c r="M57" i="1540"/>
  <c r="M58" i="1540"/>
  <c r="M59" i="1540"/>
  <c r="M60" i="1540"/>
  <c r="M61" i="1540"/>
  <c r="M62" i="1540"/>
  <c r="M63" i="1540"/>
  <c r="M64" i="1540"/>
  <c r="M65" i="1540"/>
  <c r="M66" i="1540"/>
  <c r="M67" i="1540"/>
  <c r="M68" i="1540"/>
  <c r="M69" i="1540"/>
  <c r="M70" i="1540"/>
  <c r="M71" i="1540"/>
  <c r="M72" i="1540"/>
  <c r="M73" i="1540"/>
  <c r="L2" i="1540"/>
  <c r="L3" i="1540"/>
  <c r="L4" i="1540"/>
  <c r="L5" i="1540"/>
  <c r="L6" i="1540"/>
  <c r="L7" i="1540"/>
  <c r="L8" i="1540"/>
  <c r="L9" i="1540"/>
  <c r="L10" i="1540"/>
  <c r="L11" i="1540"/>
  <c r="L12" i="1540"/>
  <c r="L13" i="1540"/>
  <c r="L14" i="1540"/>
  <c r="L15" i="1540"/>
  <c r="L16" i="1540"/>
  <c r="L17" i="1540"/>
  <c r="L18" i="1540"/>
  <c r="L19" i="1540"/>
  <c r="L20" i="1540"/>
  <c r="L21" i="1540"/>
  <c r="L22" i="1540"/>
  <c r="L23" i="1540"/>
  <c r="L24" i="1540"/>
  <c r="L25" i="1540"/>
  <c r="L26" i="1540"/>
  <c r="L27" i="1540"/>
  <c r="L28" i="1540"/>
  <c r="L29" i="1540"/>
  <c r="L30" i="1540"/>
  <c r="L31" i="1540"/>
  <c r="L32" i="1540"/>
  <c r="L33" i="1540"/>
  <c r="L34" i="1540"/>
  <c r="L35" i="1540"/>
  <c r="L36" i="1540"/>
  <c r="L37" i="1540"/>
  <c r="L38" i="1540"/>
  <c r="L39" i="1540"/>
  <c r="L40" i="1540"/>
  <c r="L41" i="1540"/>
  <c r="L42" i="1540"/>
  <c r="L43" i="1540"/>
  <c r="L44" i="1540"/>
  <c r="L45" i="1540"/>
  <c r="L46" i="1540"/>
  <c r="L47" i="1540"/>
  <c r="L48" i="1540"/>
  <c r="L49" i="1540"/>
  <c r="L50" i="1540"/>
  <c r="L51" i="1540"/>
  <c r="L52" i="1540"/>
  <c r="L53" i="1540"/>
  <c r="L54" i="1540"/>
  <c r="L55" i="1540"/>
  <c r="L56" i="1540"/>
  <c r="L57" i="1540"/>
  <c r="L58" i="1540"/>
  <c r="L59" i="1540"/>
  <c r="L60" i="1540"/>
  <c r="L61" i="1540"/>
  <c r="L62" i="1540"/>
  <c r="L63" i="1540"/>
  <c r="L64" i="1540"/>
  <c r="L65" i="1540"/>
  <c r="L66" i="1540"/>
  <c r="L67" i="1540"/>
  <c r="L68" i="1540"/>
  <c r="L69" i="1540"/>
  <c r="L70" i="1540"/>
  <c r="L71" i="1540"/>
  <c r="L72" i="1540"/>
  <c r="L73" i="1540"/>
  <c r="K2" i="1540"/>
  <c r="K3" i="1540"/>
  <c r="K4" i="1540"/>
  <c r="K5" i="1540"/>
  <c r="K6" i="1540"/>
  <c r="K7" i="1540"/>
  <c r="K8" i="1540"/>
  <c r="K9" i="1540"/>
  <c r="K10" i="1540"/>
  <c r="K11" i="1540"/>
  <c r="K12" i="1540"/>
  <c r="K13" i="1540"/>
  <c r="K14" i="1540"/>
  <c r="K15" i="1540"/>
  <c r="K16" i="1540"/>
  <c r="K17" i="1540"/>
  <c r="K18" i="1540"/>
  <c r="K19" i="1540"/>
  <c r="K20" i="1540"/>
  <c r="K21" i="1540"/>
  <c r="K22" i="1540"/>
  <c r="K23" i="1540"/>
  <c r="K24" i="1540"/>
  <c r="K25" i="1540"/>
  <c r="K26" i="1540"/>
  <c r="K27" i="1540"/>
  <c r="K28" i="1540"/>
  <c r="K29" i="1540"/>
  <c r="K30" i="1540"/>
  <c r="K31" i="1540"/>
  <c r="K32" i="1540"/>
  <c r="K33" i="1540"/>
  <c r="K34" i="1540"/>
  <c r="K35" i="1540"/>
  <c r="K36" i="1540"/>
  <c r="K37" i="1540"/>
  <c r="K38" i="1540"/>
  <c r="K39" i="1540"/>
  <c r="K40" i="1540"/>
  <c r="K41" i="1540"/>
  <c r="K42" i="1540"/>
  <c r="K43" i="1540"/>
  <c r="K44" i="1540"/>
  <c r="K45" i="1540"/>
  <c r="K46" i="1540"/>
  <c r="K47" i="1540"/>
  <c r="K48" i="1540"/>
  <c r="K49" i="1540"/>
  <c r="K50" i="1540"/>
  <c r="K51" i="1540"/>
  <c r="K52" i="1540"/>
  <c r="K53" i="1540"/>
  <c r="K54" i="1540"/>
  <c r="K55" i="1540"/>
  <c r="K56" i="1540"/>
  <c r="K57" i="1540"/>
  <c r="K58" i="1540"/>
  <c r="K59" i="1540"/>
  <c r="K60" i="1540"/>
  <c r="K61" i="1540"/>
  <c r="K62" i="1540"/>
  <c r="K63" i="1540"/>
  <c r="K64" i="1540"/>
  <c r="K65" i="1540"/>
  <c r="K66" i="1540"/>
  <c r="K67" i="1540"/>
  <c r="K68" i="1540"/>
  <c r="K69" i="1540"/>
  <c r="K70" i="1540"/>
  <c r="K71" i="1540"/>
  <c r="K72" i="1540"/>
  <c r="K73" i="1540"/>
  <c r="E50" i="1539"/>
  <c r="D8" i="1542"/>
  <c r="B2" i="1539"/>
  <c r="B3" i="1539"/>
  <c r="B4" i="1539"/>
  <c r="B5" i="1539"/>
  <c r="B6" i="1539"/>
  <c r="B7" i="1539"/>
  <c r="B8" i="1539"/>
  <c r="B9" i="1539"/>
  <c r="B10" i="1539"/>
  <c r="B11" i="1539"/>
  <c r="B12" i="1539"/>
  <c r="B13" i="1539"/>
  <c r="B14" i="1539"/>
  <c r="B15" i="1539"/>
  <c r="B16" i="1539"/>
  <c r="B17" i="1539"/>
  <c r="B18" i="1539"/>
  <c r="B19" i="1539"/>
  <c r="B20" i="1539"/>
  <c r="B21" i="1539"/>
  <c r="B22" i="1539"/>
  <c r="B23" i="1539"/>
  <c r="B24" i="1539"/>
  <c r="B25" i="1539"/>
  <c r="B26" i="1539"/>
  <c r="B27" i="1539"/>
  <c r="B28" i="1539"/>
  <c r="B29" i="1539"/>
  <c r="B30" i="1539"/>
  <c r="B31" i="1539"/>
  <c r="B32" i="1539"/>
  <c r="B33" i="1539"/>
  <c r="B34" i="1539"/>
  <c r="B35" i="1539"/>
  <c r="B36" i="1539"/>
  <c r="B37" i="1539"/>
  <c r="B38" i="1539"/>
  <c r="B39" i="1539"/>
  <c r="B40" i="1539"/>
  <c r="B41" i="1539"/>
  <c r="B42" i="1539"/>
  <c r="B43" i="1539"/>
  <c r="B44" i="1539"/>
  <c r="B45" i="1539"/>
  <c r="B46" i="1539"/>
  <c r="B47" i="1539"/>
  <c r="B48" i="1539"/>
  <c r="B49" i="1539"/>
  <c r="E2" i="1539"/>
  <c r="E3" i="1539"/>
  <c r="E4" i="1539"/>
  <c r="E5" i="1539"/>
  <c r="E6" i="1539"/>
  <c r="E7" i="1539"/>
  <c r="E8" i="1539"/>
  <c r="E9" i="1539"/>
  <c r="E10" i="1539"/>
  <c r="E11" i="1539"/>
  <c r="E12" i="1539"/>
  <c r="E13" i="1539"/>
  <c r="E14" i="1539"/>
  <c r="E15" i="1539"/>
  <c r="E16" i="1539"/>
  <c r="E17" i="1539"/>
  <c r="E18" i="1539"/>
  <c r="E19" i="1539"/>
  <c r="E20" i="1539"/>
  <c r="E21" i="1539"/>
  <c r="E22" i="1539"/>
  <c r="E23" i="1539"/>
  <c r="E24" i="1539"/>
  <c r="E25" i="1539"/>
  <c r="E26" i="1539"/>
  <c r="E27" i="1539"/>
  <c r="E28" i="1539"/>
  <c r="E29" i="1539"/>
  <c r="E30" i="1539"/>
  <c r="E31" i="1539"/>
  <c r="E32" i="1539"/>
  <c r="E33" i="1539"/>
  <c r="E34" i="1539"/>
  <c r="E35" i="1539"/>
  <c r="E36" i="1539"/>
  <c r="E37" i="1539"/>
  <c r="E38" i="1539"/>
  <c r="E39" i="1539"/>
  <c r="E40" i="1539"/>
  <c r="E41" i="1539"/>
  <c r="E42" i="1539"/>
  <c r="E43" i="1539"/>
  <c r="E44" i="1539"/>
  <c r="E45" i="1539"/>
  <c r="E46" i="1539"/>
  <c r="E47" i="1539"/>
  <c r="E48" i="1539"/>
  <c r="E49" i="1539"/>
  <c r="S2" i="1538"/>
  <c r="S3" i="1538"/>
  <c r="S4" i="1538"/>
  <c r="S5" i="1538"/>
  <c r="S6" i="1538"/>
  <c r="S7" i="1538"/>
  <c r="S8" i="1538"/>
  <c r="S9" i="1538"/>
  <c r="S10" i="1538"/>
  <c r="S11" i="1538"/>
  <c r="S12" i="1538"/>
  <c r="S13" i="1538"/>
  <c r="S14" i="1538"/>
  <c r="S15" i="1538"/>
  <c r="S16" i="1538"/>
  <c r="S17" i="1538"/>
  <c r="S18" i="1538"/>
  <c r="S19" i="1538"/>
  <c r="S20" i="1538"/>
  <c r="S21" i="1538"/>
  <c r="S22" i="1538"/>
  <c r="S23" i="1538"/>
  <c r="S24" i="1538"/>
  <c r="S25" i="1538"/>
  <c r="S26" i="1538"/>
  <c r="S27" i="1538"/>
  <c r="S28" i="1538"/>
  <c r="S29" i="1538"/>
  <c r="S30" i="1538"/>
  <c r="S31" i="1538"/>
  <c r="S32" i="1538"/>
  <c r="S33" i="1538"/>
  <c r="S34" i="1538"/>
  <c r="S35" i="1538"/>
  <c r="S36" i="1538"/>
  <c r="S37" i="1538"/>
  <c r="S38" i="1538"/>
  <c r="S39" i="1538"/>
  <c r="S40" i="1538"/>
  <c r="S41" i="1538"/>
  <c r="S42" i="1538"/>
  <c r="S43" i="1538"/>
  <c r="S44" i="1538"/>
  <c r="S45" i="1538"/>
  <c r="S46" i="1538"/>
  <c r="S47" i="1538"/>
  <c r="S48" i="1538"/>
  <c r="S49" i="1538"/>
  <c r="R2" i="1538"/>
  <c r="R3" i="1538"/>
  <c r="R4" i="1538"/>
  <c r="R5" i="1538"/>
  <c r="R6" i="1538"/>
  <c r="R7" i="1538"/>
  <c r="R8" i="1538"/>
  <c r="R9" i="1538"/>
  <c r="R10" i="1538"/>
  <c r="R11" i="1538"/>
  <c r="R12" i="1538"/>
  <c r="R13" i="1538"/>
  <c r="R14" i="1538"/>
  <c r="R15" i="1538"/>
  <c r="R16" i="1538"/>
  <c r="R17" i="1538"/>
  <c r="R18" i="1538"/>
  <c r="R19" i="1538"/>
  <c r="R20" i="1538"/>
  <c r="R21" i="1538"/>
  <c r="R22" i="1538"/>
  <c r="R23" i="1538"/>
  <c r="R24" i="1538"/>
  <c r="R25" i="1538"/>
  <c r="R26" i="1538"/>
  <c r="R27" i="1538"/>
  <c r="R28" i="1538"/>
  <c r="R29" i="1538"/>
  <c r="R30" i="1538"/>
  <c r="R31" i="1538"/>
  <c r="R32" i="1538"/>
  <c r="R33" i="1538"/>
  <c r="R34" i="1538"/>
  <c r="R35" i="1538"/>
  <c r="R36" i="1538"/>
  <c r="R37" i="1538"/>
  <c r="R38" i="1538"/>
  <c r="R39" i="1538"/>
  <c r="R40" i="1538"/>
  <c r="R41" i="1538"/>
  <c r="R42" i="1538"/>
  <c r="R43" i="1538"/>
  <c r="R44" i="1538"/>
  <c r="R45" i="1538"/>
  <c r="R46" i="1538"/>
  <c r="R47" i="1538"/>
  <c r="R48" i="1538"/>
  <c r="R49" i="1538"/>
  <c r="Q2" i="1538"/>
  <c r="Q3" i="1538"/>
  <c r="Q4" i="1538"/>
  <c r="Q5" i="1538"/>
  <c r="Q6" i="1538"/>
  <c r="Q7" i="1538"/>
  <c r="Q8" i="1538"/>
  <c r="Q9" i="1538"/>
  <c r="Q10" i="1538"/>
  <c r="Q11" i="1538"/>
  <c r="Q12" i="1538"/>
  <c r="Q13" i="1538"/>
  <c r="Q14" i="1538"/>
  <c r="Q15" i="1538"/>
  <c r="Q16" i="1538"/>
  <c r="Q17" i="1538"/>
  <c r="Q18" i="1538"/>
  <c r="Q19" i="1538"/>
  <c r="Q20" i="1538"/>
  <c r="Q21" i="1538"/>
  <c r="Q22" i="1538"/>
  <c r="Q23" i="1538"/>
  <c r="Q24" i="1538"/>
  <c r="Q25" i="1538"/>
  <c r="Q26" i="1538"/>
  <c r="Q27" i="1538"/>
  <c r="Q28" i="1538"/>
  <c r="Q29" i="1538"/>
  <c r="Q30" i="1538"/>
  <c r="Q31" i="1538"/>
  <c r="Q32" i="1538"/>
  <c r="Q33" i="1538"/>
  <c r="Q34" i="1538"/>
  <c r="Q35" i="1538"/>
  <c r="Q36" i="1538"/>
  <c r="Q37" i="1538"/>
  <c r="Q38" i="1538"/>
  <c r="Q39" i="1538"/>
  <c r="Q40" i="1538"/>
  <c r="Q41" i="1538"/>
  <c r="Q42" i="1538"/>
  <c r="Q43" i="1538"/>
  <c r="Q44" i="1538"/>
  <c r="Q45" i="1538"/>
  <c r="Q46" i="1538"/>
  <c r="Q47" i="1538"/>
  <c r="Q48" i="1538"/>
  <c r="Q49" i="1538"/>
  <c r="P2" i="1538"/>
  <c r="P3" i="1538"/>
  <c r="P4" i="1538"/>
  <c r="P5" i="1538"/>
  <c r="P6" i="1538"/>
  <c r="P7" i="1538"/>
  <c r="P8" i="1538"/>
  <c r="P9" i="1538"/>
  <c r="P10" i="1538"/>
  <c r="P11" i="1538"/>
  <c r="P12" i="1538"/>
  <c r="P13" i="1538"/>
  <c r="P14" i="1538"/>
  <c r="P15" i="1538"/>
  <c r="P16" i="1538"/>
  <c r="P17" i="1538"/>
  <c r="P18" i="1538"/>
  <c r="P19" i="1538"/>
  <c r="P20" i="1538"/>
  <c r="P21" i="1538"/>
  <c r="P22" i="1538"/>
  <c r="P23" i="1538"/>
  <c r="P24" i="1538"/>
  <c r="P25" i="1538"/>
  <c r="P26" i="1538"/>
  <c r="P27" i="1538"/>
  <c r="P28" i="1538"/>
  <c r="P29" i="1538"/>
  <c r="P30" i="1538"/>
  <c r="P31" i="1538"/>
  <c r="P32" i="1538"/>
  <c r="P33" i="1538"/>
  <c r="P34" i="1538"/>
  <c r="P35" i="1538"/>
  <c r="P36" i="1538"/>
  <c r="P37" i="1538"/>
  <c r="P38" i="1538"/>
  <c r="P39" i="1538"/>
  <c r="P40" i="1538"/>
  <c r="P41" i="1538"/>
  <c r="P42" i="1538"/>
  <c r="P43" i="1538"/>
  <c r="P44" i="1538"/>
  <c r="P45" i="1538"/>
  <c r="P46" i="1538"/>
  <c r="P47" i="1538"/>
  <c r="P48" i="1538"/>
  <c r="P49" i="1538"/>
  <c r="O2" i="1538"/>
  <c r="O3" i="1538"/>
  <c r="O4" i="1538"/>
  <c r="O5" i="1538"/>
  <c r="O6" i="1538"/>
  <c r="O7" i="1538"/>
  <c r="O8" i="1538"/>
  <c r="O9" i="1538"/>
  <c r="O10" i="1538"/>
  <c r="O11" i="1538"/>
  <c r="O12" i="1538"/>
  <c r="O13" i="1538"/>
  <c r="O14" i="1538"/>
  <c r="O15" i="1538"/>
  <c r="O16" i="1538"/>
  <c r="O17" i="1538"/>
  <c r="O18" i="1538"/>
  <c r="O19" i="1538"/>
  <c r="O20" i="1538"/>
  <c r="O21" i="1538"/>
  <c r="O22" i="1538"/>
  <c r="O23" i="1538"/>
  <c r="O24" i="1538"/>
  <c r="O25" i="1538"/>
  <c r="O26" i="1538"/>
  <c r="O27" i="1538"/>
  <c r="O28" i="1538"/>
  <c r="O29" i="1538"/>
  <c r="O30" i="1538"/>
  <c r="O31" i="1538"/>
  <c r="O32" i="1538"/>
  <c r="O33" i="1538"/>
  <c r="O34" i="1538"/>
  <c r="O35" i="1538"/>
  <c r="O36" i="1538"/>
  <c r="O37" i="1538"/>
  <c r="O38" i="1538"/>
  <c r="O39" i="1538"/>
  <c r="O40" i="1538"/>
  <c r="O41" i="1538"/>
  <c r="O42" i="1538"/>
  <c r="O43" i="1538"/>
  <c r="O44" i="1538"/>
  <c r="O45" i="1538"/>
  <c r="O46" i="1538"/>
  <c r="O47" i="1538"/>
  <c r="O48" i="1538"/>
  <c r="O49" i="1538"/>
  <c r="N2" i="1538"/>
  <c r="N3" i="1538"/>
  <c r="N4" i="1538"/>
  <c r="N5" i="1538"/>
  <c r="N6" i="1538"/>
  <c r="N7" i="1538"/>
  <c r="N8" i="1538"/>
  <c r="N9" i="1538"/>
  <c r="N10" i="1538"/>
  <c r="N11" i="1538"/>
  <c r="N12" i="1538"/>
  <c r="N13" i="1538"/>
  <c r="N14" i="1538"/>
  <c r="N15" i="1538"/>
  <c r="N16" i="1538"/>
  <c r="N17" i="1538"/>
  <c r="N18" i="1538"/>
  <c r="N19" i="1538"/>
  <c r="N20" i="1538"/>
  <c r="N21" i="1538"/>
  <c r="N22" i="1538"/>
  <c r="N23" i="1538"/>
  <c r="N24" i="1538"/>
  <c r="N25" i="1538"/>
  <c r="N26" i="1538"/>
  <c r="N27" i="1538"/>
  <c r="N28" i="1538"/>
  <c r="N29" i="1538"/>
  <c r="N30" i="1538"/>
  <c r="N31" i="1538"/>
  <c r="N32" i="1538"/>
  <c r="N33" i="1538"/>
  <c r="N34" i="1538"/>
  <c r="N35" i="1538"/>
  <c r="N36" i="1538"/>
  <c r="N37" i="1538"/>
  <c r="N38" i="1538"/>
  <c r="N39" i="1538"/>
  <c r="N40" i="1538"/>
  <c r="N41" i="1538"/>
  <c r="N42" i="1538"/>
  <c r="N43" i="1538"/>
  <c r="N44" i="1538"/>
  <c r="N45" i="1538"/>
  <c r="N46" i="1538"/>
  <c r="N47" i="1538"/>
  <c r="N48" i="1538"/>
  <c r="N49" i="1538"/>
  <c r="M2" i="1538"/>
  <c r="M3" i="1538"/>
  <c r="M4" i="1538"/>
  <c r="M5" i="1538"/>
  <c r="M6" i="1538"/>
  <c r="M7" i="1538"/>
  <c r="M8" i="1538"/>
  <c r="M9" i="1538"/>
  <c r="M10" i="1538"/>
  <c r="M11" i="1538"/>
  <c r="M12" i="1538"/>
  <c r="M13" i="1538"/>
  <c r="M14" i="1538"/>
  <c r="M15" i="1538"/>
  <c r="M16" i="1538"/>
  <c r="M17" i="1538"/>
  <c r="M18" i="1538"/>
  <c r="M19" i="1538"/>
  <c r="M20" i="1538"/>
  <c r="M21" i="1538"/>
  <c r="M22" i="1538"/>
  <c r="M23" i="1538"/>
  <c r="M24" i="1538"/>
  <c r="M25" i="1538"/>
  <c r="M26" i="1538"/>
  <c r="M27" i="1538"/>
  <c r="M28" i="1538"/>
  <c r="M29" i="1538"/>
  <c r="M30" i="1538"/>
  <c r="M31" i="1538"/>
  <c r="M32" i="1538"/>
  <c r="M33" i="1538"/>
  <c r="M34" i="1538"/>
  <c r="M35" i="1538"/>
  <c r="M36" i="1538"/>
  <c r="M37" i="1538"/>
  <c r="M38" i="1538"/>
  <c r="M39" i="1538"/>
  <c r="M40" i="1538"/>
  <c r="M41" i="1538"/>
  <c r="M42" i="1538"/>
  <c r="M43" i="1538"/>
  <c r="M44" i="1538"/>
  <c r="M45" i="1538"/>
  <c r="M46" i="1538"/>
  <c r="M47" i="1538"/>
  <c r="M48" i="1538"/>
  <c r="M49" i="1538"/>
  <c r="L2" i="1538"/>
  <c r="L3" i="1538"/>
  <c r="L4" i="1538"/>
  <c r="L5" i="1538"/>
  <c r="L6" i="1538"/>
  <c r="L7" i="1538"/>
  <c r="L8" i="1538"/>
  <c r="L9" i="1538"/>
  <c r="L10" i="1538"/>
  <c r="L11" i="1538"/>
  <c r="L12" i="1538"/>
  <c r="L13" i="1538"/>
  <c r="L14" i="1538"/>
  <c r="L15" i="1538"/>
  <c r="L16" i="1538"/>
  <c r="L17" i="1538"/>
  <c r="L18" i="1538"/>
  <c r="L19" i="1538"/>
  <c r="L20" i="1538"/>
  <c r="L21" i="1538"/>
  <c r="L22" i="1538"/>
  <c r="L23" i="1538"/>
  <c r="L24" i="1538"/>
  <c r="L25" i="1538"/>
  <c r="L26" i="1538"/>
  <c r="L27" i="1538"/>
  <c r="L28" i="1538"/>
  <c r="L29" i="1538"/>
  <c r="L30" i="1538"/>
  <c r="L31" i="1538"/>
  <c r="L32" i="1538"/>
  <c r="L33" i="1538"/>
  <c r="L34" i="1538"/>
  <c r="L35" i="1538"/>
  <c r="L36" i="1538"/>
  <c r="L37" i="1538"/>
  <c r="L38" i="1538"/>
  <c r="L39" i="1538"/>
  <c r="L40" i="1538"/>
  <c r="L41" i="1538"/>
  <c r="L42" i="1538"/>
  <c r="L43" i="1538"/>
  <c r="L44" i="1538"/>
  <c r="L45" i="1538"/>
  <c r="L46" i="1538"/>
  <c r="L47" i="1538"/>
  <c r="L48" i="1538"/>
  <c r="L49" i="1538"/>
  <c r="K2" i="1538"/>
  <c r="K3" i="1538"/>
  <c r="K4" i="1538"/>
  <c r="K5" i="1538"/>
  <c r="K6" i="1538"/>
  <c r="K7" i="1538"/>
  <c r="K8" i="1538"/>
  <c r="K9" i="1538"/>
  <c r="K10" i="1538"/>
  <c r="K11" i="1538"/>
  <c r="K12" i="1538"/>
  <c r="K13" i="1538"/>
  <c r="K14" i="1538"/>
  <c r="K15" i="1538"/>
  <c r="K16" i="1538"/>
  <c r="K17" i="1538"/>
  <c r="K18" i="1538"/>
  <c r="K19" i="1538"/>
  <c r="K20" i="1538"/>
  <c r="K21" i="1538"/>
  <c r="K22" i="1538"/>
  <c r="K23" i="1538"/>
  <c r="K24" i="1538"/>
  <c r="K25" i="1538"/>
  <c r="K26" i="1538"/>
  <c r="K27" i="1538"/>
  <c r="K28" i="1538"/>
  <c r="K29" i="1538"/>
  <c r="K30" i="1538"/>
  <c r="K31" i="1538"/>
  <c r="K32" i="1538"/>
  <c r="K33" i="1538"/>
  <c r="K34" i="1538"/>
  <c r="K35" i="1538"/>
  <c r="K36" i="1538"/>
  <c r="K37" i="1538"/>
  <c r="K38" i="1538"/>
  <c r="K39" i="1538"/>
  <c r="K40" i="1538"/>
  <c r="K41" i="1538"/>
  <c r="K42" i="1538"/>
  <c r="K43" i="1538"/>
  <c r="K44" i="1538"/>
  <c r="K45" i="1538"/>
  <c r="K46" i="1538"/>
  <c r="K47" i="1538"/>
  <c r="K48" i="1538"/>
  <c r="K49" i="1538"/>
</calcChain>
</file>

<file path=xl/sharedStrings.xml><?xml version="1.0" encoding="utf-8"?>
<sst xmlns="http://schemas.openxmlformats.org/spreadsheetml/2006/main" count="114" uniqueCount="45">
  <si>
    <t>Year</t>
  </si>
  <si>
    <t>MonthDays</t>
  </si>
  <si>
    <t>PeakDays</t>
  </si>
  <si>
    <t>WHSL_kWh</t>
  </si>
  <si>
    <t>N10HDD18</t>
  </si>
  <si>
    <t>N10CDD18</t>
  </si>
  <si>
    <t>StatDays</t>
  </si>
  <si>
    <t>OntarioGDP</t>
  </si>
  <si>
    <t>Binary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</si>
  <si>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</si>
  <si>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</si>
  <si>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</si>
  <si>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</si>
  <si>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</si>
  <si>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</si>
  <si>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</si>
  <si>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</si>
  <si>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</si>
  <si>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</si>
  <si>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</si>
  <si>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</si>
  <si>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</si>
  <si>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</si>
  <si>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</si>
  <si>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</si>
  <si>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</si>
  <si>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</si>
  <si>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</si>
  <si>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</si>
  <si>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</si>
  <si>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</si>
  <si>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</si>
  <si>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</si>
  <si>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</si>
  <si>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WHSL_kWh </t>
  </si>
  <si>
    <t xml:space="preserve">Predicted Value </t>
  </si>
  <si>
    <t xml:space="preserve">Average of Absolute % Error </t>
  </si>
  <si>
    <t>Annual Predicted vs. Actual WHSL_kWh</t>
  </si>
  <si>
    <t>Mean Absolute Percentage Error (Annual)</t>
  </si>
  <si>
    <t>Mean Absolute Percentage Error (Monthly)</t>
  </si>
  <si>
    <t>Sum of WHSL_kWh</t>
  </si>
  <si>
    <t>Normalized Value</t>
  </si>
  <si>
    <t xml:space="preserve">Normalized Value </t>
  </si>
  <si>
    <t>Annual Actual vs. Normalized WHSL_kWh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</si>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</sst>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17" fontId="0" fillId="0" borderId="0" xfId="0" applyNumberFormat="1"/>
    <xf numFmtId="165" fontId="0" fillId="0" borderId="0" xfId="4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Summ'!$B$1</c:f>
              <c:strCache>
                <c:ptCount val="1"/>
                <c:pt idx="0">
                  <c:v>Year</c:v>
                </c:pt>
              </c:strCache>
            </c:strRef>
          </c:tx>
          <c:marker>
            <c:symbol val="none"/>
          </c:marker>
          <c:val>
            <c:numRef>
              <c:f>'Predicted Monthly Data Summ'!$B$2:$B$48</c:f>
              <c:numCache>
                <c:formatCode>General</c:formatCode>
                <c:ptCount val="47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  <c:pt idx="29">
                  <c:v>2019</c:v>
                </c:pt>
                <c:pt idx="30">
                  <c:v>2019</c:v>
                </c:pt>
                <c:pt idx="31">
                  <c:v>2019</c:v>
                </c:pt>
                <c:pt idx="32">
                  <c:v>2019</c:v>
                </c:pt>
                <c:pt idx="33">
                  <c:v>2019</c:v>
                </c:pt>
                <c:pt idx="34">
                  <c:v>2019</c:v>
                </c:pt>
                <c:pt idx="35">
                  <c:v>2019</c:v>
                </c:pt>
                <c:pt idx="36">
                  <c:v>2020</c:v>
                </c:pt>
                <c:pt idx="37">
                  <c:v>2020</c:v>
                </c:pt>
                <c:pt idx="38">
                  <c:v>2020</c:v>
                </c:pt>
                <c:pt idx="39">
                  <c:v>2020</c:v>
                </c:pt>
                <c:pt idx="40">
                  <c:v>2020</c:v>
                </c:pt>
                <c:pt idx="41">
                  <c:v>2020</c:v>
                </c:pt>
                <c:pt idx="42">
                  <c:v>2020</c:v>
                </c:pt>
                <c:pt idx="43">
                  <c:v>2020</c:v>
                </c:pt>
                <c:pt idx="44">
                  <c:v>2020</c:v>
                </c:pt>
                <c:pt idx="45">
                  <c:v>2020</c:v>
                </c:pt>
                <c:pt idx="46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3-4D3C-ABBF-E87A07567FF7}"/>
            </c:ext>
          </c:extLst>
        </c:ser>
        <c:ser>
          <c:idx val="2"/>
          <c:order val="1"/>
          <c:tx>
            <c:strRef>
              <c:f>'Predicted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val>
            <c:numRef>
              <c:f>'Predicted Monthly Data Summ'!$C$2:$C$48</c:f>
              <c:numCache>
                <c:formatCode>General</c:formatCode>
                <c:ptCount val="47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53-4D3C-ABBF-E87A07567FF7}"/>
            </c:ext>
          </c:extLst>
        </c:ser>
        <c:ser>
          <c:idx val="3"/>
          <c:order val="2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val>
            <c:numRef>
              <c:f>'Predicted Monthly Data Summ'!$D$2:$D$48</c:f>
              <c:numCache>
                <c:formatCode>General</c:formatCode>
                <c:ptCount val="47"/>
                <c:pt idx="0">
                  <c:v>270197865.12501931</c:v>
                </c:pt>
                <c:pt idx="1">
                  <c:v>244367253.38228968</c:v>
                </c:pt>
                <c:pt idx="2">
                  <c:v>265770909.38095903</c:v>
                </c:pt>
                <c:pt idx="3">
                  <c:v>241282041.03967652</c:v>
                </c:pt>
                <c:pt idx="4">
                  <c:v>251444804.01155451</c:v>
                </c:pt>
                <c:pt idx="5">
                  <c:v>278759682.50529373</c:v>
                </c:pt>
                <c:pt idx="6">
                  <c:v>304739049.19928241</c:v>
                </c:pt>
                <c:pt idx="7">
                  <c:v>273124932.59805655</c:v>
                </c:pt>
                <c:pt idx="8">
                  <c:v>274020602.54847789</c:v>
                </c:pt>
                <c:pt idx="9">
                  <c:v>248395493.5626868</c:v>
                </c:pt>
                <c:pt idx="10">
                  <c:v>253613906.59718761</c:v>
                </c:pt>
                <c:pt idx="11">
                  <c:v>277202133.88025576</c:v>
                </c:pt>
                <c:pt idx="12">
                  <c:v>278659794.32212067</c:v>
                </c:pt>
                <c:pt idx="13">
                  <c:v>249203748.12856904</c:v>
                </c:pt>
                <c:pt idx="14">
                  <c:v>267492611.72074169</c:v>
                </c:pt>
                <c:pt idx="15">
                  <c:v>252984925.87270629</c:v>
                </c:pt>
                <c:pt idx="16">
                  <c:v>267565373.08711669</c:v>
                </c:pt>
                <c:pt idx="17">
                  <c:v>268821952.7986784</c:v>
                </c:pt>
                <c:pt idx="18">
                  <c:v>315081551.79902709</c:v>
                </c:pt>
                <c:pt idx="19">
                  <c:v>324648612.89623034</c:v>
                </c:pt>
                <c:pt idx="20">
                  <c:v>279731437.3812865</c:v>
                </c:pt>
                <c:pt idx="21">
                  <c:v>258862287.83253047</c:v>
                </c:pt>
                <c:pt idx="22">
                  <c:v>257661062.72693485</c:v>
                </c:pt>
                <c:pt idx="23">
                  <c:v>268512911.65488148</c:v>
                </c:pt>
                <c:pt idx="24">
                  <c:v>279630367.25816381</c:v>
                </c:pt>
                <c:pt idx="25">
                  <c:v>252497269.46172592</c:v>
                </c:pt>
                <c:pt idx="26">
                  <c:v>269242629.72426558</c:v>
                </c:pt>
                <c:pt idx="27">
                  <c:v>247880779.83507884</c:v>
                </c:pt>
                <c:pt idx="28">
                  <c:v>246922722.59040084</c:v>
                </c:pt>
                <c:pt idx="29">
                  <c:v>257800769.15444309</c:v>
                </c:pt>
                <c:pt idx="30">
                  <c:v>337683785.76303792</c:v>
                </c:pt>
                <c:pt idx="31">
                  <c:v>292501358.22555816</c:v>
                </c:pt>
                <c:pt idx="32">
                  <c:v>248595419.02892387</c:v>
                </c:pt>
                <c:pt idx="33">
                  <c:v>252495074.15785664</c:v>
                </c:pt>
                <c:pt idx="34">
                  <c:v>257984362.77841619</c:v>
                </c:pt>
                <c:pt idx="35">
                  <c:v>268966451.71484125</c:v>
                </c:pt>
                <c:pt idx="36">
                  <c:v>269633436.89505267</c:v>
                </c:pt>
                <c:pt idx="37">
                  <c:v>258311620.91156372</c:v>
                </c:pt>
                <c:pt idx="38">
                  <c:v>236905708.33681983</c:v>
                </c:pt>
                <c:pt idx="39">
                  <c:v>225924961.65088651</c:v>
                </c:pt>
                <c:pt idx="40">
                  <c:v>240578198.91229388</c:v>
                </c:pt>
                <c:pt idx="41">
                  <c:v>282234246.27650213</c:v>
                </c:pt>
                <c:pt idx="42">
                  <c:v>361322166.02121723</c:v>
                </c:pt>
                <c:pt idx="43">
                  <c:v>296353147.84727073</c:v>
                </c:pt>
                <c:pt idx="44">
                  <c:v>241189716.44915521</c:v>
                </c:pt>
                <c:pt idx="45">
                  <c:v>250652426.57540888</c:v>
                </c:pt>
                <c:pt idx="46">
                  <c:v>247401932.81547299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53-4D3C-ABBF-E87A07567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523056"/>
        <c:axId val="200516816"/>
      </c:lineChart>
      <c:catAx>
        <c:axId val="200523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0516816"/>
        <c:crosses val="autoZero"/>
        <c:auto val="1"/>
        <c:lblAlgn val="ctr"/>
        <c:lblOffset val="100"/>
        <c:noMultiLvlLbl val="0"/>
      </c:catAx>
      <c:valAx>
        <c:axId val="200516816"/>
        <c:scaling>
          <c:orientation val="minMax"/>
          <c:max val="361322166.02121723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523056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[LF_WHSL_kWh_30-Nov-2021 08 13 AM.xlsx]PredictedAnnualDataSumm!PivotTable2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WHSL_kWh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A-4575-B364-CD6162E9D911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PredictedAnnualDataSumm!$C$4:$C$7</c:f>
              <c:numCache>
                <c:formatCode>#,##0_ ;[Red]\-#,##0\ </c:formatCode>
                <c:ptCount val="4"/>
                <c:pt idx="0">
                  <c:v>3182918673.8307395</c:v>
                </c:pt>
                <c:pt idx="1">
                  <c:v>3289226270.2208233</c:v>
                </c:pt>
                <c:pt idx="2">
                  <c:v>3212200989.6927123</c:v>
                </c:pt>
                <c:pt idx="3">
                  <c:v>3179424479.5557275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A-4575-B364-CD6162E9D911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PredictedAnnualDataSumm!$D$4:$D$7</c:f>
              <c:numCache>
                <c:formatCode>0.0%</c:formatCode>
                <c:ptCount val="4"/>
                <c:pt idx="0">
                  <c:v>1.4147286083597433E-3</c:v>
                </c:pt>
                <c:pt idx="1">
                  <c:v>6.5136159780371759E-3</c:v>
                </c:pt>
                <c:pt idx="2">
                  <c:v>3.7283066494664928E-4</c:v>
                </c:pt>
                <c:pt idx="3">
                  <c:v>5.016972673724771E-3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8A-4575-B364-CD6162E9D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521392"/>
        <c:axId val="200518480"/>
      </c:lineChart>
      <c:catAx>
        <c:axId val="20052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518480"/>
        <c:crosses val="autoZero"/>
        <c:auto val="1"/>
        <c:lblAlgn val="ctr"/>
        <c:lblOffset val="100"/>
        <c:noMultiLvlLbl val="0"/>
      </c:catAx>
      <c:valAx>
        <c:axId val="20051848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20052139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[LF_WHSL_kWh_30-Nov-2021 08 13 AM.xlsx]PredictedAnnualDataSumm2!PivotTable2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9-4B01-AA95-42F903FA5DAA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PredictedAnnualDataSumm2!$C$4:$C$7</c:f>
              <c:numCache>
                <c:formatCode>#,##0_ ;[Red]\-#,##0\ </c:formatCode>
                <c:ptCount val="4"/>
                <c:pt idx="0">
                  <c:v>3182918673.8307395</c:v>
                </c:pt>
                <c:pt idx="1">
                  <c:v>3289226270.2208233</c:v>
                </c:pt>
                <c:pt idx="2">
                  <c:v>3212200989.6927123</c:v>
                </c:pt>
                <c:pt idx="3">
                  <c:v>3179424479.5557275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9-4B01-AA95-42F903FA5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78688"/>
        <c:axId val="48582848"/>
      </c:lineChart>
      <c:catAx>
        <c:axId val="4857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582848"/>
        <c:crosses val="autoZero"/>
        <c:auto val="1"/>
        <c:lblAlgn val="ctr"/>
        <c:lblOffset val="100"/>
        <c:noMultiLvlLbl val="0"/>
      </c:catAx>
      <c:valAx>
        <c:axId val="4858284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4857868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Summ'!$C$2:$C$73</c:f>
              <c:numCache>
                <c:formatCode>General</c:formatCode>
                <c:ptCount val="72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  <c:pt idx="47">
                  <c:v>266365374.19999999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2-4EA3-B799-74382FD400F9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Summ'!$D$2:$D$73</c:f>
              <c:numCache>
                <c:formatCode>General</c:formatCode>
                <c:ptCount val="72"/>
                <c:pt idx="0">
                  <c:v>270197865.12501931</c:v>
                </c:pt>
                <c:pt idx="1">
                  <c:v>244367253.38228968</c:v>
                </c:pt>
                <c:pt idx="2">
                  <c:v>265770909.38095903</c:v>
                </c:pt>
                <c:pt idx="3">
                  <c:v>241282041.03967652</c:v>
                </c:pt>
                <c:pt idx="4">
                  <c:v>251444804.01155451</c:v>
                </c:pt>
                <c:pt idx="5">
                  <c:v>278759682.50529373</c:v>
                </c:pt>
                <c:pt idx="6">
                  <c:v>304739049.19928241</c:v>
                </c:pt>
                <c:pt idx="7">
                  <c:v>273124932.59805655</c:v>
                </c:pt>
                <c:pt idx="8">
                  <c:v>274020602.54847789</c:v>
                </c:pt>
                <c:pt idx="9">
                  <c:v>248395493.5626868</c:v>
                </c:pt>
                <c:pt idx="10">
                  <c:v>253613906.59718761</c:v>
                </c:pt>
                <c:pt idx="11">
                  <c:v>277202133.88025576</c:v>
                </c:pt>
                <c:pt idx="12">
                  <c:v>278659794.32212067</c:v>
                </c:pt>
                <c:pt idx="13">
                  <c:v>249203748.12856904</c:v>
                </c:pt>
                <c:pt idx="14">
                  <c:v>267492611.72074169</c:v>
                </c:pt>
                <c:pt idx="15">
                  <c:v>252984925.87270629</c:v>
                </c:pt>
                <c:pt idx="16">
                  <c:v>267565373.08711669</c:v>
                </c:pt>
                <c:pt idx="17">
                  <c:v>268821952.7986784</c:v>
                </c:pt>
                <c:pt idx="18">
                  <c:v>315081551.79902709</c:v>
                </c:pt>
                <c:pt idx="19">
                  <c:v>324648612.89623034</c:v>
                </c:pt>
                <c:pt idx="20">
                  <c:v>279731437.3812865</c:v>
                </c:pt>
                <c:pt idx="21">
                  <c:v>258862287.83253047</c:v>
                </c:pt>
                <c:pt idx="22">
                  <c:v>257661062.72693485</c:v>
                </c:pt>
                <c:pt idx="23">
                  <c:v>268512911.65488148</c:v>
                </c:pt>
                <c:pt idx="24">
                  <c:v>279630367.25816381</c:v>
                </c:pt>
                <c:pt idx="25">
                  <c:v>252497269.46172592</c:v>
                </c:pt>
                <c:pt idx="26">
                  <c:v>269242629.72426558</c:v>
                </c:pt>
                <c:pt idx="27">
                  <c:v>247880779.83507884</c:v>
                </c:pt>
                <c:pt idx="28">
                  <c:v>246922722.59040084</c:v>
                </c:pt>
                <c:pt idx="29">
                  <c:v>257800769.15444309</c:v>
                </c:pt>
                <c:pt idx="30">
                  <c:v>337683785.76303792</c:v>
                </c:pt>
                <c:pt idx="31">
                  <c:v>292501358.22555816</c:v>
                </c:pt>
                <c:pt idx="32">
                  <c:v>248595419.02892387</c:v>
                </c:pt>
                <c:pt idx="33">
                  <c:v>252495074.15785664</c:v>
                </c:pt>
                <c:pt idx="34">
                  <c:v>257984362.77841619</c:v>
                </c:pt>
                <c:pt idx="35">
                  <c:v>268966451.71484125</c:v>
                </c:pt>
                <c:pt idx="36">
                  <c:v>269633436.89505267</c:v>
                </c:pt>
                <c:pt idx="37">
                  <c:v>258311620.91156372</c:v>
                </c:pt>
                <c:pt idx="38">
                  <c:v>236905708.33681983</c:v>
                </c:pt>
                <c:pt idx="39">
                  <c:v>225924961.65088651</c:v>
                </c:pt>
                <c:pt idx="40">
                  <c:v>240578198.91229388</c:v>
                </c:pt>
                <c:pt idx="41">
                  <c:v>282234246.27650213</c:v>
                </c:pt>
                <c:pt idx="42">
                  <c:v>361322166.02121723</c:v>
                </c:pt>
                <c:pt idx="43">
                  <c:v>296353147.84727073</c:v>
                </c:pt>
                <c:pt idx="44">
                  <c:v>241189716.44915521</c:v>
                </c:pt>
                <c:pt idx="45">
                  <c:v>250652426.57540888</c:v>
                </c:pt>
                <c:pt idx="46">
                  <c:v>247401932.81547299</c:v>
                </c:pt>
                <c:pt idx="47">
                  <c:v>268916916.86408389</c:v>
                </c:pt>
                <c:pt idx="48">
                  <c:v>276218509.59497428</c:v>
                </c:pt>
                <c:pt idx="49">
                  <c:v>254009956.62495846</c:v>
                </c:pt>
                <c:pt idx="50">
                  <c:v>265866132.21692204</c:v>
                </c:pt>
                <c:pt idx="51">
                  <c:v>247604650.9375757</c:v>
                </c:pt>
                <c:pt idx="52">
                  <c:v>258738710.25825229</c:v>
                </c:pt>
                <c:pt idx="53">
                  <c:v>270765442.17574376</c:v>
                </c:pt>
                <c:pt idx="54">
                  <c:v>323681976.13170743</c:v>
                </c:pt>
                <c:pt idx="55">
                  <c:v>295201664.37470269</c:v>
                </c:pt>
                <c:pt idx="56">
                  <c:v>258695307.16877815</c:v>
                </c:pt>
                <c:pt idx="57">
                  <c:v>250722615.15422234</c:v>
                </c:pt>
                <c:pt idx="58">
                  <c:v>252768351.5154008</c:v>
                </c:pt>
                <c:pt idx="59">
                  <c:v>269825957.80352831</c:v>
                </c:pt>
                <c:pt idx="60">
                  <c:v>276756399.41002846</c:v>
                </c:pt>
                <c:pt idx="61">
                  <c:v>254552955.62335661</c:v>
                </c:pt>
                <c:pt idx="62">
                  <c:v>266414268.90295532</c:v>
                </c:pt>
                <c:pt idx="63">
                  <c:v>248136024.32367721</c:v>
                </c:pt>
                <c:pt idx="64">
                  <c:v>259319137.93870738</c:v>
                </c:pt>
                <c:pt idx="65">
                  <c:v>271329164.21541214</c:v>
                </c:pt>
                <c:pt idx="66">
                  <c:v>324229021.56496835</c:v>
                </c:pt>
                <c:pt idx="67">
                  <c:v>295797851.21750259</c:v>
                </c:pt>
                <c:pt idx="68">
                  <c:v>259274875.89559045</c:v>
                </c:pt>
                <c:pt idx="69">
                  <c:v>251307524.82137251</c:v>
                </c:pt>
                <c:pt idx="70">
                  <c:v>253358631.71145126</c:v>
                </c:pt>
                <c:pt idx="71">
                  <c:v>270399708.64927864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2-4EA3-B799-74382FD4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84928"/>
        <c:axId val="48585760"/>
      </c:lineChart>
      <c:dateAx>
        <c:axId val="48584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48585760"/>
        <c:crosses val="autoZero"/>
        <c:auto val="1"/>
        <c:lblOffset val="100"/>
        <c:baseTimeUnit val="months"/>
      </c:dateAx>
      <c:valAx>
        <c:axId val="48585760"/>
        <c:scaling>
          <c:orientation val="minMax"/>
          <c:max val="361322166.02121723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58492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[LF_WHSL_kWh_30-Nov-2021 08 13 AM.xlsx]NormalizedAnnualDataSumm!PivotTable1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NormalizedAnnualDataSumm!$B$4:$B$9</c:f>
              <c:numCache>
                <c:formatCode>#,##0_ ;[Red]\-#,##0\ </c:formatCode>
                <c:ptCount val="6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03-4042-B6C6-119C346068DC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NormalizedAnnualDataSumm!$C$4:$C$9</c:f>
              <c:numCache>
                <c:formatCode>#,##0_ ;[Red]\-#,##0\ </c:formatCode>
                <c:ptCount val="6"/>
                <c:pt idx="0">
                  <c:v>3182918673.8307395</c:v>
                </c:pt>
                <c:pt idx="1">
                  <c:v>3289226270.2208233</c:v>
                </c:pt>
                <c:pt idx="2">
                  <c:v>3212200989.6927123</c:v>
                </c:pt>
                <c:pt idx="3">
                  <c:v>3179424479.5557275</c:v>
                </c:pt>
                <c:pt idx="4">
                  <c:v>3224099273.9567661</c:v>
                </c:pt>
                <c:pt idx="5">
                  <c:v>3230875564.2743006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3-4042-B6C6-119C34606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067072"/>
        <c:axId val="211069152"/>
      </c:lineChart>
      <c:catAx>
        <c:axId val="21106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069152"/>
        <c:crosses val="autoZero"/>
        <c:auto val="1"/>
        <c:lblAlgn val="ctr"/>
        <c:lblOffset val="100"/>
        <c:noMultiLvlLbl val="0"/>
      </c:catAx>
      <c:valAx>
        <c:axId val="21106915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21106707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18</xdr:row>
      <xdr:rowOff>166687</xdr:rowOff>
    </xdr:from>
    <xdr:to>
      <xdr:col>29</xdr:col>
      <xdr:colOff>228600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DB01FB-7F4C-4CB4-99B8-1539A6BB2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18</xdr:row>
      <xdr:rowOff>166687</xdr:rowOff>
    </xdr:from>
    <xdr:to>
      <xdr:col>27</xdr:col>
      <xdr:colOff>371475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239E0E-30A4-4C49-BCF6-51F6248C9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485775</xdr:colOff>
      <xdr:row>18</xdr:row>
      <xdr:rowOff>166687</xdr:rowOff>
    </xdr:from>
    <xdr:to>
      <xdr:col>28</xdr:col>
      <xdr:colOff>180975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C0E29F-2BB8-4510-B25E-F384B79AB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18</xdr:row>
      <xdr:rowOff>166687</xdr:rowOff>
    </xdr:from>
    <xdr:to>
      <xdr:col>29</xdr:col>
      <xdr:colOff>228600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10F3EF-0F8F-4585-A481-FC9EE95938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18</xdr:row>
      <xdr:rowOff>166687</xdr:rowOff>
    </xdr:from>
    <xdr:to>
      <xdr:col>26</xdr:col>
      <xdr:colOff>38100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ED2EB-8EB7-4C6D-8103-2DBD9C449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30.342070370367" createdVersion="4" refreshedVersion="7" minRefreshableVersion="3" recordCount="48" xr:uid="{79B6E098-6071-4CD8-845B-9FFCFDD6DFC0}">
  <cacheSource type="worksheet">
    <worksheetSource ref="A1:E49" sheet="Predicted Monthly Data Summ"/>
  </cacheSource>
  <cacheFields count="6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0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25924961.65088651" maxValue="361322166.02121723" count="48">
        <n v="270197865.12501931"/>
        <n v="244367253.38228968"/>
        <n v="265770909.38095903"/>
        <n v="241282041.03967652"/>
        <n v="251444804.01155451"/>
        <n v="278759682.50529373"/>
        <n v="304739049.19928241"/>
        <n v="273124932.59805655"/>
        <n v="274020602.54847789"/>
        <n v="248395493.5626868"/>
        <n v="253613906.59718761"/>
        <n v="277202133.88025576"/>
        <n v="278659794.32212067"/>
        <n v="249203748.12856904"/>
        <n v="267492611.72074169"/>
        <n v="252984925.87270629"/>
        <n v="267565373.08711669"/>
        <n v="268821952.7986784"/>
        <n v="315081551.79902709"/>
        <n v="324648612.89623034"/>
        <n v="279731437.3812865"/>
        <n v="258862287.83253047"/>
        <n v="257661062.72693485"/>
        <n v="268512911.65488148"/>
        <n v="279630367.25816381"/>
        <n v="252497269.46172592"/>
        <n v="269242629.72426558"/>
        <n v="247880779.83507884"/>
        <n v="246922722.59040084"/>
        <n v="257800769.15444309"/>
        <n v="337683785.76303792"/>
        <n v="292501358.22555816"/>
        <n v="248595419.02892387"/>
        <n v="252495074.15785664"/>
        <n v="257984362.77841619"/>
        <n v="268966451.71484125"/>
        <n v="269633436.89505267"/>
        <n v="258311620.91156372"/>
        <n v="236905708.33681983"/>
        <n v="225924961.65088651"/>
        <n v="240578198.91229388"/>
        <n v="282234246.27650213"/>
        <n v="361322166.02121723"/>
        <n v="296353147.84727073"/>
        <n v="241189716.44915521"/>
        <n v="250652426.57540888"/>
        <n v="247401932.81547299"/>
        <n v="268916916.86408389"/>
      </sharedItems>
    </cacheField>
    <cacheField name="Absolute % Error" numFmtId="165">
      <sharedItems containsSemiMixedTypes="0" containsString="0" containsNumber="1" minValue="1.580684242340147E-3" maxValue="5.424896289031679E-2" count="48">
        <n v="2.4559926652553282E-2"/>
        <n v="5.9211500376779927E-3"/>
        <n v="9.3635460217688007E-3"/>
        <n v="2.8143283125318271E-2"/>
        <n v="2.9835664306251241E-2"/>
        <n v="1.2103070980776258E-2"/>
        <n v="8.2131711681154573E-3"/>
        <n v="3.8373102274024559E-2"/>
        <n v="1.9911059322772165E-2"/>
        <n v="5.857940826416828E-3"/>
        <n v="2.2843883246130041E-3"/>
        <n v="3.2250865040844862E-3"/>
        <n v="3.8436006147881945E-2"/>
        <n v="9.5813568983250975E-3"/>
        <n v="3.2916012765512293E-3"/>
        <n v="1.7405576583863568E-2"/>
        <n v="1.6931662186174905E-2"/>
        <n v="4.4078276642135358E-2"/>
        <n v="2.4962112356575084E-2"/>
        <n v="1.7641272500002088E-3"/>
        <n v="7.0087337505170249E-3"/>
        <n v="2.3857840074321499E-2"/>
        <n v="6.6978208923862831E-3"/>
        <n v="1.0539016019514269E-2"/>
        <n v="2.6029418396863176E-2"/>
        <n v="1.2871663822185821E-2"/>
        <n v="1.580684242340147E-3"/>
        <n v="4.0974574006743106E-2"/>
        <n v="2.7011670026790356E-2"/>
        <n v="1.5298134135814434E-2"/>
        <n v="1.5884279314520418E-2"/>
        <n v="2.8155780081470381E-2"/>
        <n v="5.424896289031679E-2"/>
        <n v="3.4462812146666778E-2"/>
        <n v="1.6005641403782356E-2"/>
        <n v="1.6129536518126875E-2"/>
        <n v="2.3990116763799012E-3"/>
        <n v="1.7113452370263255E-2"/>
        <n v="5.3972010909624897E-2"/>
        <n v="3.5386712476639506E-2"/>
        <n v="2.4679057301540575E-2"/>
        <n v="5.4882357385976268E-3"/>
        <n v="4.090923349293623E-2"/>
        <n v="3.7268984150748793E-2"/>
        <n v="4.0666841272658814E-2"/>
        <n v="4.2229867086748682E-2"/>
        <n v="2.2404841080149663E-2"/>
        <n v="9.5791079142594441E-3"/>
      </sharedItems>
    </cacheField>
    <cacheField name="Absolute % Error " numFmtId="0" formula=" ABS('Predicted Value'-WHSL_kWh)/WHSL_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30.342073611107" createdVersion="4" refreshedVersion="7" minRefreshableVersion="3" recordCount="48" xr:uid="{A0348EFC-BE48-4122-B802-78CBE98F6CDB}">
  <cacheSource type="worksheet">
    <worksheetSource ref="A1:E49" sheet="Predicted Monthly Data Summ"/>
  </cacheSource>
  <cacheFields count="5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0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25924961.65088651" maxValue="361322166.02121723" count="48">
        <n v="270197865.12501931"/>
        <n v="244367253.38228968"/>
        <n v="265770909.38095903"/>
        <n v="241282041.03967652"/>
        <n v="251444804.01155451"/>
        <n v="278759682.50529373"/>
        <n v="304739049.19928241"/>
        <n v="273124932.59805655"/>
        <n v="274020602.54847789"/>
        <n v="248395493.5626868"/>
        <n v="253613906.59718761"/>
        <n v="277202133.88025576"/>
        <n v="278659794.32212067"/>
        <n v="249203748.12856904"/>
        <n v="267492611.72074169"/>
        <n v="252984925.87270629"/>
        <n v="267565373.08711669"/>
        <n v="268821952.7986784"/>
        <n v="315081551.79902709"/>
        <n v="324648612.89623034"/>
        <n v="279731437.3812865"/>
        <n v="258862287.83253047"/>
        <n v="257661062.72693485"/>
        <n v="268512911.65488148"/>
        <n v="279630367.25816381"/>
        <n v="252497269.46172592"/>
        <n v="269242629.72426558"/>
        <n v="247880779.83507884"/>
        <n v="246922722.59040084"/>
        <n v="257800769.15444309"/>
        <n v="337683785.76303792"/>
        <n v="292501358.22555816"/>
        <n v="248595419.02892387"/>
        <n v="252495074.15785664"/>
        <n v="257984362.77841619"/>
        <n v="268966451.71484125"/>
        <n v="269633436.89505267"/>
        <n v="258311620.91156372"/>
        <n v="236905708.33681983"/>
        <n v="225924961.65088651"/>
        <n v="240578198.91229388"/>
        <n v="282234246.27650213"/>
        <n v="361322166.02121723"/>
        <n v="296353147.84727073"/>
        <n v="241189716.44915521"/>
        <n v="250652426.57540888"/>
        <n v="247401932.81547299"/>
        <n v="268916916.86408389"/>
      </sharedItems>
    </cacheField>
    <cacheField name="Absolute % Error" numFmtId="165">
      <sharedItems containsSemiMixedTypes="0" containsString="0" containsNumber="1" minValue="1.580684242340147E-3" maxValue="5.424896289031679E-2" count="48">
        <n v="2.4559926652553282E-2"/>
        <n v="5.9211500376779927E-3"/>
        <n v="9.3635460217688007E-3"/>
        <n v="2.8143283125318271E-2"/>
        <n v="2.9835664306251241E-2"/>
        <n v="1.2103070980776258E-2"/>
        <n v="8.2131711681154573E-3"/>
        <n v="3.8373102274024559E-2"/>
        <n v="1.9911059322772165E-2"/>
        <n v="5.857940826416828E-3"/>
        <n v="2.2843883246130041E-3"/>
        <n v="3.2250865040844862E-3"/>
        <n v="3.8436006147881945E-2"/>
        <n v="9.5813568983250975E-3"/>
        <n v="3.2916012765512293E-3"/>
        <n v="1.7405576583863568E-2"/>
        <n v="1.6931662186174905E-2"/>
        <n v="4.4078276642135358E-2"/>
        <n v="2.4962112356575084E-2"/>
        <n v="1.7641272500002088E-3"/>
        <n v="7.0087337505170249E-3"/>
        <n v="2.3857840074321499E-2"/>
        <n v="6.6978208923862831E-3"/>
        <n v="1.0539016019514269E-2"/>
        <n v="2.6029418396863176E-2"/>
        <n v="1.2871663822185821E-2"/>
        <n v="1.580684242340147E-3"/>
        <n v="4.0974574006743106E-2"/>
        <n v="2.7011670026790356E-2"/>
        <n v="1.5298134135814434E-2"/>
        <n v="1.5884279314520418E-2"/>
        <n v="2.8155780081470381E-2"/>
        <n v="5.424896289031679E-2"/>
        <n v="3.4462812146666778E-2"/>
        <n v="1.6005641403782356E-2"/>
        <n v="1.6129536518126875E-2"/>
        <n v="2.3990116763799012E-3"/>
        <n v="1.7113452370263255E-2"/>
        <n v="5.3972010909624897E-2"/>
        <n v="3.5386712476639506E-2"/>
        <n v="2.4679057301540575E-2"/>
        <n v="5.4882357385976268E-3"/>
        <n v="4.090923349293623E-2"/>
        <n v="3.7268984150748793E-2"/>
        <n v="4.0666841272658814E-2"/>
        <n v="4.2229867086748682E-2"/>
        <n v="2.2404841080149663E-2"/>
        <n v="9.5791079142594441E-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30.342254976851" createdVersion="4" refreshedVersion="7" minRefreshableVersion="3" recordCount="72" xr:uid="{2EBDF9A3-72C8-42D6-BB78-29C1D9BD40CA}">
  <cacheSource type="worksheet">
    <worksheetSource ref="A1:D73" sheet="Normalized Monthly Data Summ"/>
  </cacheSource>
  <cacheFields count="4">
    <cacheField name="Date" numFmtId="17">
      <sharedItems containsSemiMixedTypes="0" containsNonDate="0" containsDate="1" containsString="0" minDate="2017-01-01T00:00:00" maxDate="2022-12-02T00:00:00" count="72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WHSL_kWh" numFmtId="0">
      <sharedItems containsString="0" containsBlank="1" containsNumber="1" minValue="218203458.59999999" maxValue="347121684" count="49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  <m/>
      </sharedItems>
    </cacheField>
    <cacheField name="Normalized Value" numFmtId="0">
      <sharedItems containsSemiMixedTypes="0" containsString="0" containsNumber="1" minValue="225924961.65088651" maxValue="361322166.02121723" count="72">
        <n v="270197865.12501931"/>
        <n v="244367253.38228968"/>
        <n v="265770909.38095903"/>
        <n v="241282041.03967652"/>
        <n v="251444804.01155451"/>
        <n v="278759682.50529373"/>
        <n v="304739049.19928241"/>
        <n v="273124932.59805655"/>
        <n v="274020602.54847789"/>
        <n v="248395493.5626868"/>
        <n v="253613906.59718761"/>
        <n v="277202133.88025576"/>
        <n v="278659794.32212067"/>
        <n v="249203748.12856904"/>
        <n v="267492611.72074169"/>
        <n v="252984925.87270629"/>
        <n v="267565373.08711669"/>
        <n v="268821952.7986784"/>
        <n v="315081551.79902709"/>
        <n v="324648612.89623034"/>
        <n v="279731437.3812865"/>
        <n v="258862287.83253047"/>
        <n v="257661062.72693485"/>
        <n v="268512911.65488148"/>
        <n v="279630367.25816381"/>
        <n v="252497269.46172592"/>
        <n v="269242629.72426558"/>
        <n v="247880779.83507884"/>
        <n v="246922722.59040084"/>
        <n v="257800769.15444309"/>
        <n v="337683785.76303792"/>
        <n v="292501358.22555816"/>
        <n v="248595419.02892387"/>
        <n v="252495074.15785664"/>
        <n v="257984362.77841619"/>
        <n v="268966451.71484125"/>
        <n v="269633436.89505267"/>
        <n v="258311620.91156372"/>
        <n v="236905708.33681983"/>
        <n v="225924961.65088651"/>
        <n v="240578198.91229388"/>
        <n v="282234246.27650213"/>
        <n v="361322166.02121723"/>
        <n v="296353147.84727073"/>
        <n v="241189716.44915521"/>
        <n v="250652426.57540888"/>
        <n v="247401932.81547299"/>
        <n v="268916916.86408389"/>
        <n v="276218509.59497428"/>
        <n v="254009956.62495846"/>
        <n v="265866132.21692204"/>
        <n v="247604650.9375757"/>
        <n v="258738710.25825229"/>
        <n v="270765442.17574376"/>
        <n v="323681976.13170743"/>
        <n v="295201664.37470269"/>
        <n v="258695307.16877815"/>
        <n v="250722615.15422234"/>
        <n v="252768351.5154008"/>
        <n v="269825957.80352831"/>
        <n v="276756399.41002846"/>
        <n v="254552955.62335661"/>
        <n v="266414268.90295532"/>
        <n v="248136024.32367721"/>
        <n v="259319137.93870738"/>
        <n v="271329164.21541214"/>
        <n v="324229021.56496835"/>
        <n v="295797851.21750259"/>
        <n v="259274875.89559045"/>
        <n v="251307524.82137251"/>
        <n v="253358631.71145126"/>
        <n v="270399708.6492786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8"/>
    <x v="49"/>
  </r>
  <r>
    <x v="50"/>
    <x v="4"/>
    <x v="48"/>
    <x v="50"/>
  </r>
  <r>
    <x v="51"/>
    <x v="4"/>
    <x v="48"/>
    <x v="51"/>
  </r>
  <r>
    <x v="52"/>
    <x v="4"/>
    <x v="48"/>
    <x v="52"/>
  </r>
  <r>
    <x v="53"/>
    <x v="4"/>
    <x v="48"/>
    <x v="53"/>
  </r>
  <r>
    <x v="54"/>
    <x v="4"/>
    <x v="48"/>
    <x v="54"/>
  </r>
  <r>
    <x v="55"/>
    <x v="4"/>
    <x v="48"/>
    <x v="55"/>
  </r>
  <r>
    <x v="56"/>
    <x v="4"/>
    <x v="48"/>
    <x v="56"/>
  </r>
  <r>
    <x v="57"/>
    <x v="4"/>
    <x v="48"/>
    <x v="57"/>
  </r>
  <r>
    <x v="58"/>
    <x v="4"/>
    <x v="48"/>
    <x v="58"/>
  </r>
  <r>
    <x v="59"/>
    <x v="4"/>
    <x v="48"/>
    <x v="59"/>
  </r>
  <r>
    <x v="60"/>
    <x v="5"/>
    <x v="48"/>
    <x v="60"/>
  </r>
  <r>
    <x v="61"/>
    <x v="5"/>
    <x v="48"/>
    <x v="61"/>
  </r>
  <r>
    <x v="62"/>
    <x v="5"/>
    <x v="48"/>
    <x v="62"/>
  </r>
  <r>
    <x v="63"/>
    <x v="5"/>
    <x v="48"/>
    <x v="63"/>
  </r>
  <r>
    <x v="64"/>
    <x v="5"/>
    <x v="48"/>
    <x v="64"/>
  </r>
  <r>
    <x v="65"/>
    <x v="5"/>
    <x v="48"/>
    <x v="65"/>
  </r>
  <r>
    <x v="66"/>
    <x v="5"/>
    <x v="48"/>
    <x v="66"/>
  </r>
  <r>
    <x v="67"/>
    <x v="5"/>
    <x v="48"/>
    <x v="67"/>
  </r>
  <r>
    <x v="68"/>
    <x v="5"/>
    <x v="48"/>
    <x v="68"/>
  </r>
  <r>
    <x v="69"/>
    <x v="5"/>
    <x v="48"/>
    <x v="69"/>
  </r>
  <r>
    <x v="70"/>
    <x v="5"/>
    <x v="48"/>
    <x v="70"/>
  </r>
  <r>
    <x v="71"/>
    <x v="5"/>
    <x v="48"/>
    <x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C408F3-C3CF-4DF0-A406-F52EC373BDD9}" name="PivotTable2" cacheId="0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D7" firstHeaderRow="0" firstDataRow="1" firstDataCol="1"/>
  <pivotFields count="6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39"/>
        <item x="38"/>
        <item x="40"/>
        <item x="44"/>
        <item x="3"/>
        <item x="1"/>
        <item x="28"/>
        <item x="46"/>
        <item x="27"/>
        <item x="9"/>
        <item x="32"/>
        <item x="13"/>
        <item x="45"/>
        <item x="4"/>
        <item x="33"/>
        <item x="25"/>
        <item x="15"/>
        <item x="10"/>
        <item x="22"/>
        <item x="29"/>
        <item x="34"/>
        <item x="37"/>
        <item x="21"/>
        <item x="2"/>
        <item x="14"/>
        <item x="16"/>
        <item x="23"/>
        <item x="17"/>
        <item x="47"/>
        <item x="35"/>
        <item x="26"/>
        <item x="36"/>
        <item x="0"/>
        <item x="7"/>
        <item x="8"/>
        <item x="11"/>
        <item x="12"/>
        <item x="5"/>
        <item x="24"/>
        <item x="20"/>
        <item x="41"/>
        <item x="31"/>
        <item x="43"/>
        <item x="6"/>
        <item x="18"/>
        <item x="19"/>
        <item x="30"/>
        <item x="42"/>
      </items>
    </pivotField>
    <pivotField numFmtId="165" showAll="0" defaultSubtotal="0">
      <items count="48">
        <item x="26"/>
        <item x="19"/>
        <item x="10"/>
        <item x="36"/>
        <item x="11"/>
        <item x="14"/>
        <item x="41"/>
        <item x="9"/>
        <item x="1"/>
        <item x="22"/>
        <item x="20"/>
        <item x="6"/>
        <item x="2"/>
        <item x="47"/>
        <item x="13"/>
        <item x="23"/>
        <item x="5"/>
        <item x="25"/>
        <item x="29"/>
        <item x="30"/>
        <item x="34"/>
        <item x="35"/>
        <item x="16"/>
        <item x="37"/>
        <item x="15"/>
        <item x="8"/>
        <item x="46"/>
        <item x="21"/>
        <item x="0"/>
        <item x="40"/>
        <item x="18"/>
        <item x="24"/>
        <item x="28"/>
        <item x="3"/>
        <item x="31"/>
        <item x="4"/>
        <item x="33"/>
        <item x="39"/>
        <item x="43"/>
        <item x="7"/>
        <item x="12"/>
        <item x="44"/>
        <item x="42"/>
        <item x="27"/>
        <item x="45"/>
        <item x="17"/>
        <item x="38"/>
        <item x="32"/>
      </items>
    </pivotField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WHSL_kWh " fld="2" baseField="0" baseItem="0" numFmtId="166"/>
    <dataField name="Predicted Value " fld="3" baseField="0" baseItem="0" numFmtId="166"/>
    <dataField name="Average of Absolute % Error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7F625D-EA0E-4312-9F9B-3FCB25FF9B8A}" name="PivotTable2" cacheId="1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C7" firstHeaderRow="0" firstDataRow="1" firstDataCol="1"/>
  <pivotFields count="5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39"/>
        <item x="38"/>
        <item x="40"/>
        <item x="44"/>
        <item x="3"/>
        <item x="1"/>
        <item x="28"/>
        <item x="46"/>
        <item x="27"/>
        <item x="9"/>
        <item x="32"/>
        <item x="13"/>
        <item x="45"/>
        <item x="4"/>
        <item x="33"/>
        <item x="25"/>
        <item x="15"/>
        <item x="10"/>
        <item x="22"/>
        <item x="29"/>
        <item x="34"/>
        <item x="37"/>
        <item x="21"/>
        <item x="2"/>
        <item x="14"/>
        <item x="16"/>
        <item x="23"/>
        <item x="17"/>
        <item x="47"/>
        <item x="35"/>
        <item x="26"/>
        <item x="36"/>
        <item x="0"/>
        <item x="7"/>
        <item x="8"/>
        <item x="11"/>
        <item x="12"/>
        <item x="5"/>
        <item x="24"/>
        <item x="20"/>
        <item x="41"/>
        <item x="31"/>
        <item x="43"/>
        <item x="6"/>
        <item x="18"/>
        <item x="19"/>
        <item x="30"/>
        <item x="42"/>
      </items>
    </pivotField>
    <pivotField numFmtId="165" showAll="0" defaultSubtotal="0">
      <items count="48">
        <item x="26"/>
        <item x="19"/>
        <item x="10"/>
        <item x="36"/>
        <item x="11"/>
        <item x="14"/>
        <item x="41"/>
        <item x="9"/>
        <item x="1"/>
        <item x="22"/>
        <item x="20"/>
        <item x="6"/>
        <item x="2"/>
        <item x="47"/>
        <item x="13"/>
        <item x="23"/>
        <item x="5"/>
        <item x="25"/>
        <item x="29"/>
        <item x="30"/>
        <item x="34"/>
        <item x="35"/>
        <item x="16"/>
        <item x="37"/>
        <item x="15"/>
        <item x="8"/>
        <item x="46"/>
        <item x="21"/>
        <item x="0"/>
        <item x="40"/>
        <item x="18"/>
        <item x="24"/>
        <item x="28"/>
        <item x="3"/>
        <item x="31"/>
        <item x="4"/>
        <item x="33"/>
        <item x="39"/>
        <item x="43"/>
        <item x="7"/>
        <item x="12"/>
        <item x="44"/>
        <item x="42"/>
        <item x="27"/>
        <item x="45"/>
        <item x="17"/>
        <item x="38"/>
        <item x="32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6"/>
    <dataField name="Sum of Predicted Value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4756B8-2F76-4039-820B-8CCC0E86FA58}" name="PivotTable1" cacheId="2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C9" firstHeaderRow="0" firstDataRow="1" firstDataCol="1"/>
  <pivotFields count="4">
    <pivotField numFmtId="17" showAll="0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>
      <items count="49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  <item x="48"/>
      </items>
    </pivotField>
    <pivotField dataField="1" showAll="0" defaultSubtotal="0">
      <items count="72">
        <item x="39"/>
        <item x="38"/>
        <item x="40"/>
        <item x="44"/>
        <item x="3"/>
        <item x="1"/>
        <item x="28"/>
        <item x="46"/>
        <item x="51"/>
        <item x="27"/>
        <item x="63"/>
        <item x="9"/>
        <item x="32"/>
        <item x="13"/>
        <item x="45"/>
        <item x="57"/>
        <item x="69"/>
        <item x="4"/>
        <item x="33"/>
        <item x="25"/>
        <item x="58"/>
        <item x="15"/>
        <item x="70"/>
        <item x="10"/>
        <item x="49"/>
        <item x="61"/>
        <item x="22"/>
        <item x="29"/>
        <item x="34"/>
        <item x="37"/>
        <item x="56"/>
        <item x="52"/>
        <item x="21"/>
        <item x="68"/>
        <item x="64"/>
        <item x="2"/>
        <item x="50"/>
        <item x="62"/>
        <item x="14"/>
        <item x="16"/>
        <item x="23"/>
        <item x="17"/>
        <item x="47"/>
        <item x="35"/>
        <item x="26"/>
        <item x="36"/>
        <item x="59"/>
        <item x="0"/>
        <item x="71"/>
        <item x="53"/>
        <item x="65"/>
        <item x="7"/>
        <item x="8"/>
        <item x="48"/>
        <item x="60"/>
        <item x="11"/>
        <item x="12"/>
        <item x="5"/>
        <item x="24"/>
        <item x="20"/>
        <item x="41"/>
        <item x="31"/>
        <item x="55"/>
        <item x="67"/>
        <item x="43"/>
        <item x="6"/>
        <item x="18"/>
        <item x="54"/>
        <item x="66"/>
        <item x="19"/>
        <item x="30"/>
        <item x="42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21E7C-67D5-4E0F-88A7-17DEC715E8C0}">
  <dimension ref="A1:N33"/>
  <sheetViews>
    <sheetView tabSelected="1" workbookViewId="0">
      <selection activeCell="K27" sqref="K27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  <col min="10" max="10" width="15.7109375" customWidth="1"/>
    <col min="11" max="11" width="17.85546875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10</v>
      </c>
    </row>
    <row r="2" spans="1:14" ht="15.75" thickBot="1" x14ac:dyDescent="0.3"/>
    <row r="3" spans="1:14" x14ac:dyDescent="0.25">
      <c r="A3" s="6" t="s">
        <v>11</v>
      </c>
      <c r="B3" s="6"/>
    </row>
    <row r="4" spans="1:14" x14ac:dyDescent="0.25">
      <c r="A4" s="3" t="s">
        <v>12</v>
      </c>
      <c r="B4" s="3">
        <v>0.96687738345827434</v>
      </c>
      <c r="K4" s="1"/>
      <c r="L4" s="1"/>
      <c r="M4" s="1"/>
      <c r="N4" s="1"/>
    </row>
    <row r="5" spans="1:14" x14ac:dyDescent="0.25">
      <c r="A5" s="3" t="s">
        <v>13</v>
      </c>
      <c r="B5" s="3">
        <v>0.93485187464311881</v>
      </c>
      <c r="J5" s="13" t="s">
        <v>43</v>
      </c>
      <c r="K5" s="1"/>
      <c r="L5" s="1"/>
      <c r="M5" s="1"/>
      <c r="N5" s="1"/>
    </row>
    <row r="6" spans="1:14" x14ac:dyDescent="0.25">
      <c r="A6" s="3" t="s">
        <v>14</v>
      </c>
      <c r="B6" s="3">
        <v>0.92345095270566468</v>
      </c>
      <c r="J6" s="1"/>
      <c r="K6" s="1" t="s">
        <v>40</v>
      </c>
      <c r="L6" s="1" t="s">
        <v>44</v>
      </c>
      <c r="M6" s="1" t="s">
        <v>42</v>
      </c>
      <c r="N6" s="1" t="s">
        <v>44</v>
      </c>
    </row>
    <row r="7" spans="1:14" x14ac:dyDescent="0.25">
      <c r="A7" s="3" t="s">
        <v>15</v>
      </c>
      <c r="B7" s="3">
        <v>7519912.4985818416</v>
      </c>
      <c r="J7" s="1">
        <v>2017</v>
      </c>
      <c r="K7" s="15">
        <v>3178422069.2000003</v>
      </c>
      <c r="L7" s="15"/>
      <c r="M7" s="15">
        <v>3182918673.8307395</v>
      </c>
      <c r="N7" s="1"/>
    </row>
    <row r="8" spans="1:14" ht="15.75" thickBot="1" x14ac:dyDescent="0.3">
      <c r="A8" s="4" t="s">
        <v>16</v>
      </c>
      <c r="B8" s="4">
        <v>48</v>
      </c>
      <c r="J8" s="1">
        <v>2018</v>
      </c>
      <c r="K8" s="15">
        <v>3310791494.5999994</v>
      </c>
      <c r="L8" s="16">
        <f>K8/K7-1</f>
        <v>4.1646270544967612E-2</v>
      </c>
      <c r="M8" s="15">
        <v>3289226270.2208233</v>
      </c>
      <c r="N8" s="16">
        <f>M8/M7-1</f>
        <v>3.3399407048669394E-2</v>
      </c>
    </row>
    <row r="9" spans="1:14" x14ac:dyDescent="0.25">
      <c r="J9" s="1">
        <v>2019</v>
      </c>
      <c r="K9" s="15">
        <v>3211003829</v>
      </c>
      <c r="L9" s="16">
        <f t="shared" ref="L9:L10" si="0">K9/K8-1</f>
        <v>-3.0140123823187315E-2</v>
      </c>
      <c r="M9" s="15">
        <v>3212200989.6927123</v>
      </c>
      <c r="N9" s="16">
        <f t="shared" ref="N9:N12" si="1">M9/M8-1</f>
        <v>-2.3417446596928682E-2</v>
      </c>
    </row>
    <row r="10" spans="1:14" ht="15.75" thickBot="1" x14ac:dyDescent="0.3">
      <c r="A10" t="s">
        <v>17</v>
      </c>
      <c r="J10" s="1">
        <v>2020</v>
      </c>
      <c r="K10" s="15">
        <v>3163553020.4999995</v>
      </c>
      <c r="L10" s="16">
        <f t="shared" si="0"/>
        <v>-1.4777562104240194E-2</v>
      </c>
      <c r="M10" s="15">
        <v>3179424479.5557275</v>
      </c>
      <c r="N10" s="16">
        <f t="shared" si="1"/>
        <v>-1.0203754448167457E-2</v>
      </c>
    </row>
    <row r="11" spans="1:14" x14ac:dyDescent="0.25">
      <c r="A11" s="5"/>
      <c r="B11" s="5" t="s">
        <v>21</v>
      </c>
      <c r="C11" s="5" t="s">
        <v>22</v>
      </c>
      <c r="D11" s="5" t="s">
        <v>23</v>
      </c>
      <c r="E11" s="5" t="s">
        <v>24</v>
      </c>
      <c r="F11" s="5" t="s">
        <v>25</v>
      </c>
      <c r="J11" s="19">
        <v>2021</v>
      </c>
      <c r="K11" s="18"/>
      <c r="L11" s="17"/>
      <c r="M11" s="18">
        <v>3224099273.9567661</v>
      </c>
      <c r="N11" s="17">
        <f t="shared" si="1"/>
        <v>1.4051220492358185E-2</v>
      </c>
    </row>
    <row r="12" spans="1:14" x14ac:dyDescent="0.25">
      <c r="A12" s="3" t="s">
        <v>18</v>
      </c>
      <c r="B12" s="3">
        <v>7</v>
      </c>
      <c r="C12" s="3">
        <v>3.245835049550544E+16</v>
      </c>
      <c r="D12" s="3">
        <v>4636907213643634</v>
      </c>
      <c r="E12" s="3">
        <v>81.997919095643695</v>
      </c>
      <c r="F12" s="3">
        <v>1.0716924962795907E-21</v>
      </c>
      <c r="J12" s="19">
        <v>2022</v>
      </c>
      <c r="K12" s="18"/>
      <c r="L12" s="17"/>
      <c r="M12" s="18">
        <v>3230875564.2743006</v>
      </c>
      <c r="N12" s="17">
        <f t="shared" si="1"/>
        <v>2.1017623037451472E-3</v>
      </c>
    </row>
    <row r="13" spans="1:14" x14ac:dyDescent="0.25">
      <c r="A13" s="3" t="s">
        <v>19</v>
      </c>
      <c r="B13" s="3">
        <v>40</v>
      </c>
      <c r="C13" s="3">
        <v>2261963359453095.5</v>
      </c>
      <c r="D13" s="3">
        <v>56549083986327.391</v>
      </c>
      <c r="E13" s="3"/>
      <c r="F13" s="3"/>
      <c r="K13" s="1"/>
      <c r="L13" s="1"/>
      <c r="M13" s="1"/>
      <c r="N13" s="1"/>
    </row>
    <row r="14" spans="1:14" ht="15.75" thickBot="1" x14ac:dyDescent="0.3">
      <c r="A14" s="4" t="s">
        <v>20</v>
      </c>
      <c r="B14" s="4">
        <v>47</v>
      </c>
      <c r="C14" s="4">
        <v>3.4720313854958536E+16</v>
      </c>
      <c r="D14" s="4"/>
      <c r="E14" s="4"/>
      <c r="F14" s="4"/>
      <c r="K14" s="1"/>
      <c r="L14" s="1"/>
      <c r="M14" s="1"/>
      <c r="N14" s="1"/>
    </row>
    <row r="15" spans="1:14" ht="15.75" thickBot="1" x14ac:dyDescent="0.3">
      <c r="K15" s="1"/>
      <c r="L15" s="1"/>
      <c r="M15" s="1"/>
      <c r="N15" s="1"/>
    </row>
    <row r="16" spans="1:14" x14ac:dyDescent="0.25">
      <c r="A16" s="5"/>
      <c r="B16" s="5" t="s">
        <v>26</v>
      </c>
      <c r="C16" s="5" t="s">
        <v>15</v>
      </c>
      <c r="D16" s="5" t="s">
        <v>27</v>
      </c>
      <c r="E16" s="5" t="s">
        <v>28</v>
      </c>
      <c r="F16" s="5" t="s">
        <v>29</v>
      </c>
      <c r="G16" s="5" t="s">
        <v>30</v>
      </c>
      <c r="K16" s="1"/>
      <c r="L16" s="1"/>
      <c r="M16" s="1"/>
      <c r="N16" s="1"/>
    </row>
    <row r="17" spans="1:14" x14ac:dyDescent="0.25">
      <c r="A17" s="3" t="s">
        <v>3</v>
      </c>
      <c r="B17" s="3">
        <v>1300280.8003040254</v>
      </c>
      <c r="C17" s="3">
        <v>68959673.802263215</v>
      </c>
      <c r="D17" s="3">
        <v>1.8855669242758961E-2</v>
      </c>
      <c r="E17" s="3">
        <v>0.98504998674643451</v>
      </c>
      <c r="F17" s="3">
        <v>-138072418.84499842</v>
      </c>
      <c r="G17" s="3">
        <v>140672980.44560647</v>
      </c>
      <c r="K17" s="1"/>
      <c r="L17" s="1"/>
      <c r="M17" s="1"/>
      <c r="N17" s="1"/>
    </row>
    <row r="18" spans="1:14" x14ac:dyDescent="0.25">
      <c r="A18" s="3" t="s">
        <v>4</v>
      </c>
      <c r="B18" s="3">
        <v>58694.533550742817</v>
      </c>
      <c r="C18" s="3">
        <v>6559.3875936567538</v>
      </c>
      <c r="D18" s="3">
        <v>8.9481727848348651</v>
      </c>
      <c r="E18" s="3">
        <v>4.3020481809502138E-11</v>
      </c>
      <c r="F18" s="3">
        <v>45437.516709722862</v>
      </c>
      <c r="G18" s="3">
        <v>71951.550391762765</v>
      </c>
      <c r="K18" s="1"/>
      <c r="L18" s="1"/>
      <c r="M18" s="1"/>
      <c r="N18" s="1"/>
    </row>
    <row r="19" spans="1:14" x14ac:dyDescent="0.25">
      <c r="A19" s="3" t="s">
        <v>5</v>
      </c>
      <c r="B19" s="3">
        <v>754540.20040823158</v>
      </c>
      <c r="C19" s="3">
        <v>40004.008829675702</v>
      </c>
      <c r="D19" s="3">
        <v>18.861614685188748</v>
      </c>
      <c r="E19" s="3">
        <v>1.6320322516690901E-21</v>
      </c>
      <c r="F19" s="3">
        <v>673689.08264897915</v>
      </c>
      <c r="G19" s="3">
        <v>835391.31816748402</v>
      </c>
      <c r="K19" s="1"/>
      <c r="L19" s="1"/>
      <c r="M19" s="1"/>
      <c r="N19" s="1"/>
    </row>
    <row r="20" spans="1:14" x14ac:dyDescent="0.25">
      <c r="A20" s="3" t="s">
        <v>6</v>
      </c>
      <c r="B20" s="3">
        <v>945536.53974046337</v>
      </c>
      <c r="C20" s="3">
        <v>2335240.3855241002</v>
      </c>
      <c r="D20" s="3">
        <v>0.40489901836305203</v>
      </c>
      <c r="E20" s="3">
        <v>0.68770901968921305</v>
      </c>
      <c r="F20" s="3">
        <v>-3774160.3338916306</v>
      </c>
      <c r="G20" s="3">
        <v>5665233.4133725576</v>
      </c>
      <c r="K20" s="1"/>
      <c r="L20" s="1"/>
      <c r="M20" s="1"/>
      <c r="N20" s="1"/>
    </row>
    <row r="21" spans="1:14" x14ac:dyDescent="0.25">
      <c r="A21" s="3" t="s">
        <v>1</v>
      </c>
      <c r="B21" s="3">
        <v>6271646.0506283492</v>
      </c>
      <c r="C21" s="3">
        <v>1868853.6971808451</v>
      </c>
      <c r="D21" s="3">
        <v>3.3558785581177868</v>
      </c>
      <c r="E21" s="3">
        <v>1.7431638941319083E-3</v>
      </c>
      <c r="F21" s="3">
        <v>2494551.8351732502</v>
      </c>
      <c r="G21" s="3">
        <v>10048740.266083449</v>
      </c>
      <c r="K21" s="1"/>
      <c r="L21" s="1"/>
      <c r="M21" s="1"/>
      <c r="N21" s="1"/>
    </row>
    <row r="22" spans="1:14" x14ac:dyDescent="0.25">
      <c r="A22" s="3" t="s">
        <v>2</v>
      </c>
      <c r="B22" s="3">
        <v>21929.612332528272</v>
      </c>
      <c r="C22" s="3">
        <v>1357152.6511758629</v>
      </c>
      <c r="D22" s="3">
        <v>1.615854510804517E-2</v>
      </c>
      <c r="E22" s="3">
        <v>0.98718823725935823</v>
      </c>
      <c r="F22" s="3">
        <v>-2720978.2118479228</v>
      </c>
      <c r="G22" s="3">
        <v>2764837.4365129797</v>
      </c>
      <c r="K22" s="1"/>
      <c r="L22" s="1"/>
      <c r="M22" s="1"/>
      <c r="N22" s="1"/>
    </row>
    <row r="23" spans="1:14" x14ac:dyDescent="0.25">
      <c r="A23" s="3" t="s">
        <v>7</v>
      </c>
      <c r="B23" s="3">
        <v>12047460.300786065</v>
      </c>
      <c r="C23" s="3">
        <v>46629626.5463131</v>
      </c>
      <c r="D23" s="3">
        <v>0.25836493219220585</v>
      </c>
      <c r="E23" s="3">
        <v>0.79745008676269047</v>
      </c>
      <c r="F23" s="3">
        <v>-82194530.371139467</v>
      </c>
      <c r="G23" s="3">
        <v>106289450.97271159</v>
      </c>
      <c r="K23" s="1"/>
      <c r="L23" s="1"/>
      <c r="M23" s="1"/>
      <c r="N23" s="1"/>
    </row>
    <row r="24" spans="1:14" ht="15.75" thickBot="1" x14ac:dyDescent="0.3">
      <c r="A24" s="4" t="s">
        <v>8</v>
      </c>
      <c r="B24" s="4">
        <v>23533784.52333352</v>
      </c>
      <c r="C24" s="4">
        <v>4763014.385592022</v>
      </c>
      <c r="D24" s="4">
        <v>4.9409434064533846</v>
      </c>
      <c r="E24" s="4">
        <v>1.428931954240846E-5</v>
      </c>
      <c r="F24" s="4">
        <v>13907373.364938727</v>
      </c>
      <c r="G24" s="4">
        <v>33160195.681728311</v>
      </c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FCB6-A2A4-483F-B7A6-4A97B00FCC16}">
  <dimension ref="A1:I49"/>
  <sheetViews>
    <sheetView workbookViewId="0"/>
  </sheetViews>
  <sheetFormatPr defaultRowHeight="15" x14ac:dyDescent="0.25"/>
  <cols>
    <col min="1" max="1" width="8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6.5703125" bestFit="1" customWidth="1"/>
    <col min="10" max="10" width="13.5703125" bestFit="1" customWidth="1"/>
  </cols>
  <sheetData>
    <row r="1" spans="1:9" x14ac:dyDescent="0.25">
      <c r="A1" t="s">
        <v>9</v>
      </c>
      <c r="B1" t="s">
        <v>3</v>
      </c>
      <c r="C1" t="s">
        <v>4</v>
      </c>
      <c r="D1" t="s">
        <v>5</v>
      </c>
      <c r="E1" t="s">
        <v>6</v>
      </c>
      <c r="F1" t="s">
        <v>1</v>
      </c>
      <c r="G1" t="s">
        <v>2</v>
      </c>
      <c r="H1" t="s">
        <v>7</v>
      </c>
      <c r="I1" t="s">
        <v>8</v>
      </c>
    </row>
    <row r="2" spans="1:9" x14ac:dyDescent="0.25">
      <c r="A2">
        <v>42736</v>
      </c>
      <c r="B2">
        <v>277000989.10000002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</v>
      </c>
    </row>
    <row r="3" spans="1:9" x14ac:dyDescent="0.25">
      <c r="A3">
        <v>42767</v>
      </c>
      <c r="B3">
        <v>242928835.30000001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</v>
      </c>
    </row>
    <row r="4" spans="1:9" x14ac:dyDescent="0.25">
      <c r="A4">
        <v>42795</v>
      </c>
      <c r="B4">
        <v>268282989.5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</v>
      </c>
    </row>
    <row r="5" spans="1:9" x14ac:dyDescent="0.25">
      <c r="A5">
        <v>42826</v>
      </c>
      <c r="B5">
        <v>234677447.19999999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</v>
      </c>
    </row>
    <row r="6" spans="1:9" x14ac:dyDescent="0.25">
      <c r="A6">
        <v>42856</v>
      </c>
      <c r="B6">
        <v>244160124.5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</v>
      </c>
    </row>
    <row r="7" spans="1:9" x14ac:dyDescent="0.25">
      <c r="A7">
        <v>42887</v>
      </c>
      <c r="B7">
        <v>275426179.89999998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</v>
      </c>
    </row>
    <row r="8" spans="1:9" x14ac:dyDescent="0.25">
      <c r="A8">
        <v>42917</v>
      </c>
      <c r="B8">
        <v>302256564.30000001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</v>
      </c>
    </row>
    <row r="9" spans="1:9" x14ac:dyDescent="0.25">
      <c r="A9">
        <v>42948</v>
      </c>
      <c r="B9">
        <v>284023807.19999999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</v>
      </c>
    </row>
    <row r="10" spans="1:9" x14ac:dyDescent="0.25">
      <c r="A10">
        <v>42979</v>
      </c>
      <c r="B10">
        <v>268671076.80000001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</v>
      </c>
    </row>
    <row r="11" spans="1:9" x14ac:dyDescent="0.25">
      <c r="A11">
        <v>43009</v>
      </c>
      <c r="B11">
        <v>249859153.69999999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</v>
      </c>
    </row>
    <row r="12" spans="1:9" x14ac:dyDescent="0.25">
      <c r="A12">
        <v>43040</v>
      </c>
      <c r="B12">
        <v>253035874.40000001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</v>
      </c>
    </row>
    <row r="13" spans="1:9" x14ac:dyDescent="0.25">
      <c r="A13">
        <v>43070</v>
      </c>
      <c r="B13">
        <v>278099027.30000001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</v>
      </c>
    </row>
    <row r="14" spans="1:9" x14ac:dyDescent="0.25">
      <c r="A14">
        <v>43101</v>
      </c>
      <c r="B14">
        <v>289798490.89999998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</v>
      </c>
    </row>
    <row r="15" spans="1:9" x14ac:dyDescent="0.25">
      <c r="A15">
        <v>43132</v>
      </c>
      <c r="B15">
        <v>251614557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</v>
      </c>
    </row>
    <row r="16" spans="1:9" x14ac:dyDescent="0.25">
      <c r="A16">
        <v>43160</v>
      </c>
      <c r="B16">
        <v>268375998.5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</v>
      </c>
    </row>
    <row r="17" spans="1:9" x14ac:dyDescent="0.25">
      <c r="A17">
        <v>43191</v>
      </c>
      <c r="B17">
        <v>248656909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</v>
      </c>
    </row>
    <row r="18" spans="1:9" x14ac:dyDescent="0.25">
      <c r="A18">
        <v>43221</v>
      </c>
      <c r="B18">
        <v>263110475.40000001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</v>
      </c>
    </row>
    <row r="19" spans="1:9" x14ac:dyDescent="0.25">
      <c r="A19">
        <v>43252</v>
      </c>
      <c r="B19">
        <v>281217537.19999999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</v>
      </c>
    </row>
    <row r="20" spans="1:9" x14ac:dyDescent="0.25">
      <c r="A20">
        <v>43282</v>
      </c>
      <c r="B20">
        <v>323148008.69999999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</v>
      </c>
    </row>
    <row r="21" spans="1:9" x14ac:dyDescent="0.25">
      <c r="A21">
        <v>43313</v>
      </c>
      <c r="B21">
        <v>325222346.5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</v>
      </c>
    </row>
    <row r="22" spans="1:9" x14ac:dyDescent="0.25">
      <c r="A22">
        <v>43344</v>
      </c>
      <c r="B22">
        <v>281705838.60000002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</v>
      </c>
    </row>
    <row r="23" spans="1:9" x14ac:dyDescent="0.25">
      <c r="A23">
        <v>43374</v>
      </c>
      <c r="B23">
        <v>252830302.90000001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</v>
      </c>
    </row>
    <row r="24" spans="1:9" x14ac:dyDescent="0.25">
      <c r="A24">
        <v>43405</v>
      </c>
      <c r="B24">
        <v>259398467.19999999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</v>
      </c>
    </row>
    <row r="25" spans="1:9" x14ac:dyDescent="0.25">
      <c r="A25">
        <v>43435</v>
      </c>
      <c r="B25">
        <v>265712562.69999999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</v>
      </c>
    </row>
    <row r="26" spans="1:9" x14ac:dyDescent="0.25">
      <c r="A26">
        <v>43466</v>
      </c>
      <c r="B26">
        <v>287103504.5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</v>
      </c>
    </row>
    <row r="27" spans="1:9" x14ac:dyDescent="0.25">
      <c r="A27">
        <v>43497</v>
      </c>
      <c r="B27">
        <v>255789708.59999999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</v>
      </c>
    </row>
    <row r="28" spans="1:9" x14ac:dyDescent="0.25">
      <c r="A28">
        <v>43525</v>
      </c>
      <c r="B28">
        <v>268817713.80000001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</v>
      </c>
    </row>
    <row r="29" spans="1:9" x14ac:dyDescent="0.25">
      <c r="A29">
        <v>43556</v>
      </c>
      <c r="B29">
        <v>238123760.19999999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</v>
      </c>
    </row>
    <row r="30" spans="1:9" x14ac:dyDescent="0.25">
      <c r="A30">
        <v>43586</v>
      </c>
      <c r="B30">
        <v>240428351.30000001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</v>
      </c>
    </row>
    <row r="31" spans="1:9" x14ac:dyDescent="0.25">
      <c r="A31">
        <v>43617</v>
      </c>
      <c r="B31">
        <v>261805911.09999999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</v>
      </c>
    </row>
    <row r="32" spans="1:9" x14ac:dyDescent="0.25">
      <c r="A32">
        <v>43647</v>
      </c>
      <c r="B32">
        <v>332403791.10000002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</v>
      </c>
    </row>
    <row r="33" spans="1:9" x14ac:dyDescent="0.25">
      <c r="A33">
        <v>43678</v>
      </c>
      <c r="B33">
        <v>300975559.89999998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</v>
      </c>
    </row>
    <row r="34" spans="1:9" x14ac:dyDescent="0.25">
      <c r="A34">
        <v>43709</v>
      </c>
      <c r="B34">
        <v>262855031.90000001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</v>
      </c>
    </row>
    <row r="35" spans="1:9" x14ac:dyDescent="0.25">
      <c r="A35">
        <v>43739</v>
      </c>
      <c r="B35">
        <v>244083278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</v>
      </c>
    </row>
    <row r="36" spans="1:9" x14ac:dyDescent="0.25">
      <c r="A36">
        <v>43770</v>
      </c>
      <c r="B36">
        <v>253920207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</v>
      </c>
    </row>
    <row r="37" spans="1:9" x14ac:dyDescent="0.25">
      <c r="A37">
        <v>43800</v>
      </c>
      <c r="B37">
        <v>264697011.59999999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</v>
      </c>
    </row>
    <row r="38" spans="1:9" x14ac:dyDescent="0.25">
      <c r="A38">
        <v>43831</v>
      </c>
      <c r="B38">
        <v>270281846.19999999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</v>
      </c>
    </row>
    <row r="39" spans="1:9" x14ac:dyDescent="0.25">
      <c r="A39">
        <v>43862</v>
      </c>
      <c r="B39">
        <v>253965396.19999999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</v>
      </c>
    </row>
    <row r="40" spans="1:9" x14ac:dyDescent="0.25">
      <c r="A40">
        <v>43891</v>
      </c>
      <c r="B40">
        <v>250421458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0</v>
      </c>
    </row>
    <row r="41" spans="1:9" x14ac:dyDescent="0.25">
      <c r="A41">
        <v>43922</v>
      </c>
      <c r="B41">
        <v>218203458.59999999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0</v>
      </c>
    </row>
    <row r="42" spans="1:9" x14ac:dyDescent="0.25">
      <c r="A42">
        <v>43952</v>
      </c>
      <c r="B42">
        <v>234783952.30000001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0</v>
      </c>
    </row>
    <row r="43" spans="1:9" x14ac:dyDescent="0.25">
      <c r="A43">
        <v>43983</v>
      </c>
      <c r="B43">
        <v>280693732.89999998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</v>
      </c>
    </row>
    <row r="44" spans="1:9" x14ac:dyDescent="0.25">
      <c r="A44">
        <v>44013</v>
      </c>
      <c r="B44">
        <v>347121684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</v>
      </c>
    </row>
    <row r="45" spans="1:9" x14ac:dyDescent="0.25">
      <c r="A45">
        <v>44044</v>
      </c>
      <c r="B45">
        <v>307825491.19999999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</v>
      </c>
    </row>
    <row r="46" spans="1:9" x14ac:dyDescent="0.25">
      <c r="A46">
        <v>44075</v>
      </c>
      <c r="B46">
        <v>251413926.69999999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</v>
      </c>
    </row>
    <row r="47" spans="1:9" x14ac:dyDescent="0.25">
      <c r="A47">
        <v>44105</v>
      </c>
      <c r="B47">
        <v>240496299.80000001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</v>
      </c>
    </row>
    <row r="48" spans="1:9" x14ac:dyDescent="0.25">
      <c r="A48">
        <v>44136</v>
      </c>
      <c r="B48">
        <v>241980400.40000001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</v>
      </c>
    </row>
    <row r="49" spans="1:9" x14ac:dyDescent="0.25">
      <c r="A49">
        <v>44166</v>
      </c>
      <c r="B49">
        <v>266365374.19999999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D270-6EEC-4423-AAA5-C30DA0FC80F2}">
  <dimension ref="A1:I25"/>
  <sheetViews>
    <sheetView workbookViewId="0"/>
  </sheetViews>
  <sheetFormatPr defaultRowHeight="15" x14ac:dyDescent="0.25"/>
  <cols>
    <col min="1" max="1" width="8.7109375" bestFit="1" customWidth="1"/>
    <col min="2" max="2" width="11.285156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6.5703125" bestFit="1" customWidth="1"/>
    <col min="10" max="10" width="11.28515625" bestFit="1" customWidth="1"/>
  </cols>
  <sheetData>
    <row r="1" spans="1:9" x14ac:dyDescent="0.25">
      <c r="A1" t="s">
        <v>9</v>
      </c>
      <c r="B1" t="s">
        <v>3</v>
      </c>
      <c r="C1" t="s">
        <v>4</v>
      </c>
      <c r="D1" t="s">
        <v>5</v>
      </c>
      <c r="E1" t="s">
        <v>6</v>
      </c>
      <c r="F1" t="s">
        <v>1</v>
      </c>
      <c r="G1" t="s">
        <v>2</v>
      </c>
      <c r="H1" t="s">
        <v>7</v>
      </c>
      <c r="I1" t="s">
        <v>8</v>
      </c>
    </row>
    <row r="2" spans="1:9" x14ac:dyDescent="0.25">
      <c r="A2">
        <v>44197</v>
      </c>
      <c r="B2">
        <v>0</v>
      </c>
      <c r="C2">
        <v>719.24</v>
      </c>
      <c r="D2">
        <v>0</v>
      </c>
      <c r="E2">
        <v>1</v>
      </c>
      <c r="F2">
        <v>31</v>
      </c>
      <c r="G2">
        <v>20</v>
      </c>
      <c r="H2">
        <v>1.1092654609999999</v>
      </c>
      <c r="I2">
        <v>1</v>
      </c>
    </row>
    <row r="3" spans="1:9" x14ac:dyDescent="0.25">
      <c r="A3">
        <v>44228</v>
      </c>
      <c r="B3">
        <v>0</v>
      </c>
      <c r="C3">
        <v>661.05</v>
      </c>
      <c r="D3">
        <v>0</v>
      </c>
      <c r="E3">
        <v>1</v>
      </c>
      <c r="F3">
        <v>28</v>
      </c>
      <c r="G3">
        <v>19</v>
      </c>
      <c r="H3">
        <v>1.1128969070000001</v>
      </c>
      <c r="I3">
        <v>1</v>
      </c>
    </row>
    <row r="4" spans="1:9" x14ac:dyDescent="0.25">
      <c r="A4">
        <v>44256</v>
      </c>
      <c r="B4">
        <v>0</v>
      </c>
      <c r="C4">
        <v>553.53</v>
      </c>
      <c r="D4">
        <v>0.22</v>
      </c>
      <c r="E4">
        <v>0</v>
      </c>
      <c r="F4">
        <v>31</v>
      </c>
      <c r="G4">
        <v>23</v>
      </c>
      <c r="H4">
        <v>1.1165402419999999</v>
      </c>
      <c r="I4">
        <v>1</v>
      </c>
    </row>
    <row r="5" spans="1:9" x14ac:dyDescent="0.25">
      <c r="A5">
        <v>44287</v>
      </c>
      <c r="B5">
        <v>0</v>
      </c>
      <c r="C5">
        <v>352.08</v>
      </c>
      <c r="D5">
        <v>0</v>
      </c>
      <c r="E5">
        <v>0</v>
      </c>
      <c r="F5">
        <v>30</v>
      </c>
      <c r="G5">
        <v>21</v>
      </c>
      <c r="H5">
        <v>1.120195504</v>
      </c>
      <c r="I5">
        <v>1</v>
      </c>
    </row>
    <row r="6" spans="1:9" x14ac:dyDescent="0.25">
      <c r="A6">
        <v>44317</v>
      </c>
      <c r="B6">
        <v>0</v>
      </c>
      <c r="C6">
        <v>137.03</v>
      </c>
      <c r="D6">
        <v>21.89</v>
      </c>
      <c r="E6">
        <v>1</v>
      </c>
      <c r="F6">
        <v>31</v>
      </c>
      <c r="G6">
        <v>20</v>
      </c>
      <c r="H6">
        <v>1.1238627329999999</v>
      </c>
      <c r="I6">
        <v>1</v>
      </c>
    </row>
    <row r="7" spans="1:9" x14ac:dyDescent="0.25">
      <c r="A7">
        <v>44348</v>
      </c>
      <c r="B7">
        <v>0</v>
      </c>
      <c r="C7">
        <v>29.01</v>
      </c>
      <c r="D7">
        <v>55.68</v>
      </c>
      <c r="E7">
        <v>0</v>
      </c>
      <c r="F7">
        <v>30</v>
      </c>
      <c r="G7">
        <v>22</v>
      </c>
      <c r="H7">
        <v>1.127541967</v>
      </c>
      <c r="I7">
        <v>1</v>
      </c>
    </row>
    <row r="8" spans="1:9" x14ac:dyDescent="0.25">
      <c r="A8">
        <v>44378</v>
      </c>
      <c r="B8">
        <v>0</v>
      </c>
      <c r="C8">
        <v>3.89</v>
      </c>
      <c r="D8">
        <v>118.17</v>
      </c>
      <c r="E8">
        <v>1</v>
      </c>
      <c r="F8">
        <v>31</v>
      </c>
      <c r="G8">
        <v>21</v>
      </c>
      <c r="H8">
        <v>1.1312332460000001</v>
      </c>
      <c r="I8">
        <v>1</v>
      </c>
    </row>
    <row r="9" spans="1:9" x14ac:dyDescent="0.25">
      <c r="A9">
        <v>44409</v>
      </c>
      <c r="B9">
        <v>0</v>
      </c>
      <c r="C9">
        <v>9.49</v>
      </c>
      <c r="D9">
        <v>79.930000000000007</v>
      </c>
      <c r="E9">
        <v>1</v>
      </c>
      <c r="F9">
        <v>31</v>
      </c>
      <c r="G9">
        <v>21</v>
      </c>
      <c r="H9">
        <v>1.1349366089999999</v>
      </c>
      <c r="I9">
        <v>1</v>
      </c>
    </row>
    <row r="10" spans="1:9" x14ac:dyDescent="0.25">
      <c r="A10">
        <v>44440</v>
      </c>
      <c r="B10">
        <v>0</v>
      </c>
      <c r="C10">
        <v>68.5</v>
      </c>
      <c r="D10">
        <v>35.21</v>
      </c>
      <c r="E10">
        <v>1</v>
      </c>
      <c r="F10">
        <v>30</v>
      </c>
      <c r="G10">
        <v>21</v>
      </c>
      <c r="H10">
        <v>1.1386520959999999</v>
      </c>
      <c r="I10">
        <v>1</v>
      </c>
    </row>
    <row r="11" spans="1:9" x14ac:dyDescent="0.25">
      <c r="A11">
        <v>44470</v>
      </c>
      <c r="B11">
        <v>0</v>
      </c>
      <c r="C11">
        <v>243.2222222</v>
      </c>
      <c r="D11">
        <v>2.71</v>
      </c>
      <c r="E11">
        <v>1</v>
      </c>
      <c r="F11">
        <v>31</v>
      </c>
      <c r="G11">
        <v>20</v>
      </c>
      <c r="H11">
        <v>1.1423797469999999</v>
      </c>
      <c r="I11">
        <v>1</v>
      </c>
    </row>
    <row r="12" spans="1:9" x14ac:dyDescent="0.25">
      <c r="A12">
        <v>44501</v>
      </c>
      <c r="B12">
        <v>0</v>
      </c>
      <c r="C12">
        <v>434.36111110000002</v>
      </c>
      <c r="D12">
        <v>0</v>
      </c>
      <c r="E12">
        <v>0</v>
      </c>
      <c r="F12">
        <v>30</v>
      </c>
      <c r="G12">
        <v>22</v>
      </c>
      <c r="H12">
        <v>1.1461196010000001</v>
      </c>
      <c r="I12">
        <v>1</v>
      </c>
    </row>
    <row r="13" spans="1:9" x14ac:dyDescent="0.25">
      <c r="A13">
        <v>44531</v>
      </c>
      <c r="B13">
        <v>0</v>
      </c>
      <c r="C13">
        <v>585.51</v>
      </c>
      <c r="D13">
        <v>0</v>
      </c>
      <c r="E13">
        <v>2</v>
      </c>
      <c r="F13">
        <v>31</v>
      </c>
      <c r="G13">
        <v>21</v>
      </c>
      <c r="H13">
        <v>1.1498716980000001</v>
      </c>
      <c r="I13">
        <v>1</v>
      </c>
    </row>
    <row r="14" spans="1:9" x14ac:dyDescent="0.25">
      <c r="A14">
        <v>44562</v>
      </c>
      <c r="B14">
        <v>0</v>
      </c>
      <c r="C14">
        <v>719.24</v>
      </c>
      <c r="D14">
        <v>0</v>
      </c>
      <c r="E14">
        <v>1</v>
      </c>
      <c r="F14">
        <v>31</v>
      </c>
      <c r="G14">
        <v>20</v>
      </c>
      <c r="H14">
        <v>1.15391303</v>
      </c>
      <c r="I14">
        <v>1</v>
      </c>
    </row>
    <row r="15" spans="1:9" x14ac:dyDescent="0.25">
      <c r="A15">
        <v>44593</v>
      </c>
      <c r="B15">
        <v>0</v>
      </c>
      <c r="C15">
        <v>661.05</v>
      </c>
      <c r="D15">
        <v>0</v>
      </c>
      <c r="E15">
        <v>1</v>
      </c>
      <c r="F15">
        <v>28</v>
      </c>
      <c r="G15">
        <v>19</v>
      </c>
      <c r="H15">
        <v>1.1579685639999999</v>
      </c>
      <c r="I15">
        <v>1</v>
      </c>
    </row>
    <row r="16" spans="1:9" x14ac:dyDescent="0.25">
      <c r="A16">
        <v>44621</v>
      </c>
      <c r="B16">
        <v>0</v>
      </c>
      <c r="C16">
        <v>553.53</v>
      </c>
      <c r="D16">
        <v>0.22</v>
      </c>
      <c r="E16">
        <v>0</v>
      </c>
      <c r="F16">
        <v>31</v>
      </c>
      <c r="G16">
        <v>23</v>
      </c>
      <c r="H16">
        <v>1.162038353</v>
      </c>
      <c r="I16">
        <v>1</v>
      </c>
    </row>
    <row r="17" spans="1:9" x14ac:dyDescent="0.25">
      <c r="A17">
        <v>44652</v>
      </c>
      <c r="B17">
        <v>0</v>
      </c>
      <c r="C17">
        <v>352.08</v>
      </c>
      <c r="D17">
        <v>0</v>
      </c>
      <c r="E17">
        <v>0</v>
      </c>
      <c r="F17">
        <v>30</v>
      </c>
      <c r="G17">
        <v>20</v>
      </c>
      <c r="H17">
        <v>1.1661224450000001</v>
      </c>
      <c r="I17">
        <v>1</v>
      </c>
    </row>
    <row r="18" spans="1:9" x14ac:dyDescent="0.25">
      <c r="A18">
        <v>44682</v>
      </c>
      <c r="B18">
        <v>0</v>
      </c>
      <c r="C18">
        <v>137.03</v>
      </c>
      <c r="D18">
        <v>21.89</v>
      </c>
      <c r="E18">
        <v>1</v>
      </c>
      <c r="F18">
        <v>31</v>
      </c>
      <c r="G18">
        <v>21</v>
      </c>
      <c r="H18">
        <v>1.170220891</v>
      </c>
      <c r="I18">
        <v>1</v>
      </c>
    </row>
    <row r="19" spans="1:9" x14ac:dyDescent="0.25">
      <c r="A19">
        <v>44713</v>
      </c>
      <c r="B19">
        <v>0</v>
      </c>
      <c r="C19">
        <v>29.01</v>
      </c>
      <c r="D19">
        <v>55.68</v>
      </c>
      <c r="E19">
        <v>0</v>
      </c>
      <c r="F19">
        <v>30</v>
      </c>
      <c r="G19">
        <v>22</v>
      </c>
      <c r="H19">
        <v>1.1743337410000001</v>
      </c>
      <c r="I19">
        <v>1</v>
      </c>
    </row>
    <row r="20" spans="1:9" x14ac:dyDescent="0.25">
      <c r="A20">
        <v>44743</v>
      </c>
      <c r="B20">
        <v>0</v>
      </c>
      <c r="C20">
        <v>3.89</v>
      </c>
      <c r="D20">
        <v>118.17</v>
      </c>
      <c r="E20">
        <v>1</v>
      </c>
      <c r="F20">
        <v>31</v>
      </c>
      <c r="G20">
        <v>20</v>
      </c>
      <c r="H20">
        <v>1.178461046</v>
      </c>
      <c r="I20">
        <v>1</v>
      </c>
    </row>
    <row r="21" spans="1:9" x14ac:dyDescent="0.25">
      <c r="A21">
        <v>44774</v>
      </c>
      <c r="B21">
        <v>0</v>
      </c>
      <c r="C21">
        <v>9.49</v>
      </c>
      <c r="D21">
        <v>79.930000000000007</v>
      </c>
      <c r="E21">
        <v>1</v>
      </c>
      <c r="F21">
        <v>31</v>
      </c>
      <c r="G21">
        <v>22</v>
      </c>
      <c r="H21">
        <v>1.182602857</v>
      </c>
      <c r="I21">
        <v>1</v>
      </c>
    </row>
    <row r="22" spans="1:9" x14ac:dyDescent="0.25">
      <c r="A22">
        <v>44805</v>
      </c>
      <c r="B22">
        <v>0</v>
      </c>
      <c r="C22">
        <v>68.5</v>
      </c>
      <c r="D22">
        <v>35.21</v>
      </c>
      <c r="E22">
        <v>1</v>
      </c>
      <c r="F22">
        <v>30</v>
      </c>
      <c r="G22">
        <v>21</v>
      </c>
      <c r="H22">
        <v>1.1867592250000001</v>
      </c>
      <c r="I22">
        <v>1</v>
      </c>
    </row>
    <row r="23" spans="1:9" x14ac:dyDescent="0.25">
      <c r="A23">
        <v>44835</v>
      </c>
      <c r="B23">
        <v>0</v>
      </c>
      <c r="C23">
        <v>243.2222222</v>
      </c>
      <c r="D23">
        <v>2.71</v>
      </c>
      <c r="E23">
        <v>1</v>
      </c>
      <c r="F23">
        <v>31</v>
      </c>
      <c r="G23">
        <v>20</v>
      </c>
      <c r="H23">
        <v>1.190930201</v>
      </c>
      <c r="I23">
        <v>1</v>
      </c>
    </row>
    <row r="24" spans="1:9" x14ac:dyDescent="0.25">
      <c r="A24">
        <v>44866</v>
      </c>
      <c r="B24">
        <v>0</v>
      </c>
      <c r="C24">
        <v>434.36111110000002</v>
      </c>
      <c r="D24">
        <v>0</v>
      </c>
      <c r="E24">
        <v>0</v>
      </c>
      <c r="F24">
        <v>30</v>
      </c>
      <c r="G24">
        <v>22</v>
      </c>
      <c r="H24">
        <v>1.195115836</v>
      </c>
      <c r="I24">
        <v>1</v>
      </c>
    </row>
    <row r="25" spans="1:9" x14ac:dyDescent="0.25">
      <c r="A25">
        <v>44896</v>
      </c>
      <c r="B25">
        <v>0</v>
      </c>
      <c r="C25">
        <v>585.51</v>
      </c>
      <c r="D25">
        <v>0</v>
      </c>
      <c r="E25">
        <v>2</v>
      </c>
      <c r="F25">
        <v>31</v>
      </c>
      <c r="G25">
        <v>20</v>
      </c>
      <c r="H25">
        <v>1.199316182</v>
      </c>
      <c r="I2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868D-AD87-414B-BD60-BA082F74ADA8}">
  <dimension ref="A1:S49"/>
  <sheetViews>
    <sheetView workbookViewId="0">
      <selection activeCell="L1" sqref="L1:R1"/>
    </sheetView>
  </sheetViews>
  <sheetFormatPr defaultRowHeight="15" x14ac:dyDescent="0.25"/>
  <cols>
    <col min="1" max="1" width="8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6.5703125" bestFit="1" customWidth="1"/>
    <col min="10" max="10" width="13.5703125" bestFit="1" customWidth="1"/>
  </cols>
  <sheetData>
    <row r="1" spans="1:19" x14ac:dyDescent="0.25">
      <c r="A1" t="s">
        <v>9</v>
      </c>
      <c r="B1" t="s">
        <v>3</v>
      </c>
      <c r="C1" t="s">
        <v>4</v>
      </c>
      <c r="D1" t="s">
        <v>5</v>
      </c>
      <c r="E1" t="s">
        <v>6</v>
      </c>
      <c r="F1" t="s">
        <v>1</v>
      </c>
      <c r="G1" t="s">
        <v>2</v>
      </c>
      <c r="H1" t="s">
        <v>7</v>
      </c>
      <c r="I1" t="s">
        <v>8</v>
      </c>
      <c r="K1" t="s">
        <v>3</v>
      </c>
      <c r="L1" t="s">
        <v>4</v>
      </c>
      <c r="M1" t="s">
        <v>5</v>
      </c>
      <c r="N1" t="s">
        <v>6</v>
      </c>
      <c r="O1" t="s">
        <v>1</v>
      </c>
      <c r="P1" t="s">
        <v>2</v>
      </c>
      <c r="Q1" t="s">
        <v>7</v>
      </c>
      <c r="R1" t="s">
        <v>8</v>
      </c>
      <c r="S1" t="s">
        <v>31</v>
      </c>
    </row>
    <row r="2" spans="1:19" x14ac:dyDescent="0.25">
      <c r="A2">
        <v>42736</v>
      </c>
      <c r="B2">
        <v>277000989.10000002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</v>
      </c>
      <c r="K2">
        <f t="shared" ref="K2:K49" si="0">WHSL_kWh</f>
        <v>1300280.8003040254</v>
      </c>
      <c r="L2">
        <f t="shared" ref="L2:L49" si="1">N10HDD18*C2</f>
        <v>36408219.161525764</v>
      </c>
      <c r="M2">
        <f t="shared" ref="M2:M49" si="2">N10CDD18*D2</f>
        <v>0</v>
      </c>
      <c r="N2">
        <f t="shared" ref="N2:N49" si="3">StatDays*E2</f>
        <v>945536.53974046337</v>
      </c>
      <c r="O2">
        <f t="shared" ref="O2:O49" si="4">MonthDays*F2</f>
        <v>194421027.56947881</v>
      </c>
      <c r="P2">
        <f t="shared" ref="P2:P49" si="5">PeakDays*G2</f>
        <v>460521.8589830937</v>
      </c>
      <c r="Q2">
        <f t="shared" ref="Q2:Q49" si="6">OntarioGDP*H2</f>
        <v>13128494.671653671</v>
      </c>
      <c r="R2">
        <f t="shared" ref="R2:R49" si="7">Binary*I2</f>
        <v>23533784.52333352</v>
      </c>
      <c r="S2">
        <f t="shared" ref="S2:S49" si="8">SUM(K2:R2)</f>
        <v>270197865.12501931</v>
      </c>
    </row>
    <row r="3" spans="1:19" x14ac:dyDescent="0.25">
      <c r="A3">
        <v>42767</v>
      </c>
      <c r="B3">
        <v>242928835.30000001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</v>
      </c>
      <c r="K3">
        <f t="shared" si="0"/>
        <v>1300280.8003040254</v>
      </c>
      <c r="L3">
        <f t="shared" si="1"/>
        <v>29405961.308922153</v>
      </c>
      <c r="M3">
        <f t="shared" si="2"/>
        <v>0</v>
      </c>
      <c r="N3">
        <f t="shared" si="3"/>
        <v>945536.53974046337</v>
      </c>
      <c r="O3">
        <f t="shared" si="4"/>
        <v>175606089.41759378</v>
      </c>
      <c r="P3">
        <f t="shared" si="5"/>
        <v>416662.63431803713</v>
      </c>
      <c r="Q3">
        <f t="shared" si="6"/>
        <v>13158938.158077726</v>
      </c>
      <c r="R3">
        <f t="shared" si="7"/>
        <v>23533784.52333352</v>
      </c>
      <c r="S3">
        <f t="shared" si="8"/>
        <v>244367253.38228968</v>
      </c>
    </row>
    <row r="4" spans="1:19" x14ac:dyDescent="0.25">
      <c r="A4">
        <v>42795</v>
      </c>
      <c r="B4">
        <v>268282989.5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</v>
      </c>
      <c r="K4">
        <f t="shared" si="0"/>
        <v>1300280.8003040254</v>
      </c>
      <c r="L4">
        <f t="shared" si="1"/>
        <v>32821983.161575384</v>
      </c>
      <c r="M4">
        <f t="shared" si="2"/>
        <v>0</v>
      </c>
      <c r="N4">
        <f t="shared" si="3"/>
        <v>0</v>
      </c>
      <c r="O4">
        <f t="shared" si="4"/>
        <v>194421027.56947881</v>
      </c>
      <c r="P4">
        <f t="shared" si="5"/>
        <v>504381.08364815026</v>
      </c>
      <c r="Q4">
        <f t="shared" si="6"/>
        <v>13189452.242619146</v>
      </c>
      <c r="R4">
        <f t="shared" si="7"/>
        <v>23533784.52333352</v>
      </c>
      <c r="S4">
        <f t="shared" si="8"/>
        <v>265770909.38095903</v>
      </c>
    </row>
    <row r="5" spans="1:19" x14ac:dyDescent="0.25">
      <c r="A5">
        <v>42826</v>
      </c>
      <c r="B5">
        <v>234677447.19999999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</v>
      </c>
      <c r="K5">
        <f t="shared" si="0"/>
        <v>1300280.8003040254</v>
      </c>
      <c r="L5">
        <f t="shared" si="1"/>
        <v>14661894.480975557</v>
      </c>
      <c r="M5">
        <f t="shared" si="2"/>
        <v>0</v>
      </c>
      <c r="N5">
        <f t="shared" si="3"/>
        <v>0</v>
      </c>
      <c r="O5">
        <f t="shared" si="4"/>
        <v>188149381.51885048</v>
      </c>
      <c r="P5">
        <f t="shared" si="5"/>
        <v>416662.63431803713</v>
      </c>
      <c r="Q5">
        <f t="shared" si="6"/>
        <v>13220037.08189491</v>
      </c>
      <c r="R5">
        <f t="shared" si="7"/>
        <v>23533784.52333352</v>
      </c>
      <c r="S5">
        <f t="shared" si="8"/>
        <v>241282041.03967652</v>
      </c>
    </row>
    <row r="6" spans="1:19" x14ac:dyDescent="0.25">
      <c r="A6">
        <v>42856</v>
      </c>
      <c r="B6">
        <v>244160124.5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</v>
      </c>
      <c r="K6">
        <f t="shared" si="0"/>
        <v>1300280.8003040254</v>
      </c>
      <c r="L6">
        <f t="shared" si="1"/>
        <v>10946530.507213535</v>
      </c>
      <c r="M6">
        <f t="shared" si="2"/>
        <v>6564499.7435516147</v>
      </c>
      <c r="N6">
        <f t="shared" si="3"/>
        <v>945536.53974046337</v>
      </c>
      <c r="O6">
        <f t="shared" si="4"/>
        <v>194421027.56947881</v>
      </c>
      <c r="P6">
        <f t="shared" si="5"/>
        <v>482451.47131562198</v>
      </c>
      <c r="Q6">
        <f t="shared" si="6"/>
        <v>13250692.856616925</v>
      </c>
      <c r="R6">
        <f t="shared" si="7"/>
        <v>23533784.52333352</v>
      </c>
      <c r="S6">
        <f t="shared" si="8"/>
        <v>251444804.01155451</v>
      </c>
    </row>
    <row r="7" spans="1:19" x14ac:dyDescent="0.25">
      <c r="A7">
        <v>42887</v>
      </c>
      <c r="B7">
        <v>275426179.89999998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</v>
      </c>
      <c r="K7">
        <f t="shared" si="0"/>
        <v>1300280.8003040254</v>
      </c>
      <c r="L7">
        <f t="shared" si="1"/>
        <v>1684533.1129063189</v>
      </c>
      <c r="M7">
        <f t="shared" si="2"/>
        <v>50327831.367229052</v>
      </c>
      <c r="N7">
        <f t="shared" si="3"/>
        <v>0</v>
      </c>
      <c r="O7">
        <f t="shared" si="4"/>
        <v>188149381.51885048</v>
      </c>
      <c r="P7">
        <f t="shared" si="5"/>
        <v>482451.47131562198</v>
      </c>
      <c r="Q7">
        <f t="shared" si="6"/>
        <v>13281419.711354716</v>
      </c>
      <c r="R7">
        <f t="shared" si="7"/>
        <v>23533784.52333352</v>
      </c>
      <c r="S7">
        <f t="shared" si="8"/>
        <v>278759682.50529373</v>
      </c>
    </row>
    <row r="8" spans="1:19" x14ac:dyDescent="0.25">
      <c r="A8">
        <v>42917</v>
      </c>
      <c r="B8">
        <v>302256564.30000001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</v>
      </c>
      <c r="K8">
        <f t="shared" si="0"/>
        <v>1300280.8003040254</v>
      </c>
      <c r="L8">
        <f t="shared" si="1"/>
        <v>11738.906710148563</v>
      </c>
      <c r="M8">
        <f t="shared" si="2"/>
        <v>70775870.798292115</v>
      </c>
      <c r="N8">
        <f t="shared" si="3"/>
        <v>945536.53974046337</v>
      </c>
      <c r="O8">
        <f t="shared" si="4"/>
        <v>194421027.56947881</v>
      </c>
      <c r="P8">
        <f t="shared" si="5"/>
        <v>438592.24665056542</v>
      </c>
      <c r="Q8">
        <f t="shared" si="6"/>
        <v>13312217.814772725</v>
      </c>
      <c r="R8">
        <f t="shared" si="7"/>
        <v>23533784.52333352</v>
      </c>
      <c r="S8">
        <f t="shared" si="8"/>
        <v>304739049.19928241</v>
      </c>
    </row>
    <row r="9" spans="1:19" x14ac:dyDescent="0.25">
      <c r="A9">
        <v>42948</v>
      </c>
      <c r="B9">
        <v>284023807.19999999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</v>
      </c>
      <c r="K9">
        <f t="shared" si="0"/>
        <v>1300280.8003040254</v>
      </c>
      <c r="L9">
        <f t="shared" si="1"/>
        <v>1220846.2978554505</v>
      </c>
      <c r="M9">
        <f t="shared" si="2"/>
        <v>37877918.060493231</v>
      </c>
      <c r="N9">
        <f t="shared" si="3"/>
        <v>945536.53974046337</v>
      </c>
      <c r="O9">
        <f t="shared" si="4"/>
        <v>194421027.56947881</v>
      </c>
      <c r="P9">
        <f t="shared" si="5"/>
        <v>482451.47131562198</v>
      </c>
      <c r="Q9">
        <f t="shared" si="6"/>
        <v>13343087.335535394</v>
      </c>
      <c r="R9">
        <f t="shared" si="7"/>
        <v>23533784.52333352</v>
      </c>
      <c r="S9">
        <f t="shared" si="8"/>
        <v>273124932.59805655</v>
      </c>
    </row>
    <row r="10" spans="1:19" x14ac:dyDescent="0.25">
      <c r="A10">
        <v>42979</v>
      </c>
      <c r="B10">
        <v>268671076.80000001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</v>
      </c>
      <c r="K10">
        <f t="shared" si="0"/>
        <v>1300280.8003040254</v>
      </c>
      <c r="L10">
        <f t="shared" si="1"/>
        <v>3873839.2143490259</v>
      </c>
      <c r="M10">
        <f t="shared" si="2"/>
        <v>42405159.26294262</v>
      </c>
      <c r="N10">
        <f t="shared" si="3"/>
        <v>945536.53974046337</v>
      </c>
      <c r="O10">
        <f t="shared" si="4"/>
        <v>188149381.51885048</v>
      </c>
      <c r="P10">
        <f t="shared" si="5"/>
        <v>438592.24665056542</v>
      </c>
      <c r="Q10">
        <f t="shared" si="6"/>
        <v>13374028.442307174</v>
      </c>
      <c r="R10">
        <f t="shared" si="7"/>
        <v>23533784.52333352</v>
      </c>
      <c r="S10">
        <f t="shared" si="8"/>
        <v>274020602.54847789</v>
      </c>
    </row>
    <row r="11" spans="1:19" x14ac:dyDescent="0.25">
      <c r="A11">
        <v>43009</v>
      </c>
      <c r="B11">
        <v>249859153.69999999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</v>
      </c>
      <c r="K11">
        <f t="shared" si="0"/>
        <v>1300280.8003040254</v>
      </c>
      <c r="L11">
        <f t="shared" si="1"/>
        <v>10330237.904930735</v>
      </c>
      <c r="M11">
        <f t="shared" si="2"/>
        <v>3999063.0621636272</v>
      </c>
      <c r="N11">
        <f t="shared" si="3"/>
        <v>945536.53974046337</v>
      </c>
      <c r="O11">
        <f t="shared" si="4"/>
        <v>194421027.56947881</v>
      </c>
      <c r="P11">
        <f t="shared" si="5"/>
        <v>460521.8589830937</v>
      </c>
      <c r="Q11">
        <f t="shared" si="6"/>
        <v>13405041.303752506</v>
      </c>
      <c r="R11">
        <f t="shared" si="7"/>
        <v>23533784.52333352</v>
      </c>
      <c r="S11">
        <f t="shared" si="8"/>
        <v>248395493.5626868</v>
      </c>
    </row>
    <row r="12" spans="1:19" x14ac:dyDescent="0.25">
      <c r="A12">
        <v>43040</v>
      </c>
      <c r="B12">
        <v>253035874.40000001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</v>
      </c>
      <c r="K12">
        <f t="shared" si="0"/>
        <v>1300280.8003040254</v>
      </c>
      <c r="L12">
        <f t="shared" si="1"/>
        <v>26711882.218943056</v>
      </c>
      <c r="M12">
        <f t="shared" si="2"/>
        <v>0</v>
      </c>
      <c r="N12">
        <f t="shared" si="3"/>
        <v>0</v>
      </c>
      <c r="O12">
        <f t="shared" si="4"/>
        <v>188149381.51885048</v>
      </c>
      <c r="P12">
        <f t="shared" si="5"/>
        <v>482451.47131562198</v>
      </c>
      <c r="Q12">
        <f t="shared" si="6"/>
        <v>13436126.06444091</v>
      </c>
      <c r="R12">
        <f t="shared" si="7"/>
        <v>23533784.52333352</v>
      </c>
      <c r="S12">
        <f t="shared" si="8"/>
        <v>253613906.59718761</v>
      </c>
    </row>
    <row r="13" spans="1:19" x14ac:dyDescent="0.25">
      <c r="A13">
        <v>43070</v>
      </c>
      <c r="B13">
        <v>278099027.30000001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</v>
      </c>
      <c r="K13">
        <f t="shared" si="0"/>
        <v>1300280.8003040254</v>
      </c>
      <c r="L13">
        <f t="shared" si="1"/>
        <v>42172022.356208712</v>
      </c>
      <c r="M13">
        <f t="shared" si="2"/>
        <v>0</v>
      </c>
      <c r="N13">
        <f t="shared" si="3"/>
        <v>1891073.0794809267</v>
      </c>
      <c r="O13">
        <f t="shared" si="4"/>
        <v>194421027.56947881</v>
      </c>
      <c r="P13">
        <f t="shared" si="5"/>
        <v>416662.63431803713</v>
      </c>
      <c r="Q13">
        <f t="shared" si="6"/>
        <v>13467282.917131757</v>
      </c>
      <c r="R13">
        <f t="shared" si="7"/>
        <v>23533784.52333352</v>
      </c>
      <c r="S13">
        <f t="shared" si="8"/>
        <v>277202133.88025576</v>
      </c>
    </row>
    <row r="14" spans="1:19" x14ac:dyDescent="0.25">
      <c r="A14">
        <v>43101</v>
      </c>
      <c r="B14">
        <v>289798490.89999998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</v>
      </c>
      <c r="K14">
        <f t="shared" si="0"/>
        <v>1300280.8003040254</v>
      </c>
      <c r="L14">
        <f t="shared" si="1"/>
        <v>44478717.524752907</v>
      </c>
      <c r="M14">
        <f t="shared" si="2"/>
        <v>0</v>
      </c>
      <c r="N14">
        <f t="shared" si="3"/>
        <v>945536.53974046337</v>
      </c>
      <c r="O14">
        <f t="shared" si="4"/>
        <v>194421027.56947881</v>
      </c>
      <c r="P14">
        <f t="shared" si="5"/>
        <v>482451.47131562198</v>
      </c>
      <c r="Q14">
        <f t="shared" si="6"/>
        <v>13497995.893195281</v>
      </c>
      <c r="R14">
        <f t="shared" si="7"/>
        <v>23533784.52333352</v>
      </c>
      <c r="S14">
        <f t="shared" si="8"/>
        <v>278659794.32212067</v>
      </c>
    </row>
    <row r="15" spans="1:19" x14ac:dyDescent="0.25">
      <c r="A15">
        <v>43132</v>
      </c>
      <c r="B15">
        <v>251614557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</v>
      </c>
      <c r="K15">
        <f t="shared" si="0"/>
        <v>1300280.8003040254</v>
      </c>
      <c r="L15">
        <f t="shared" si="1"/>
        <v>33872615.312133685</v>
      </c>
      <c r="M15">
        <f t="shared" si="2"/>
        <v>0</v>
      </c>
      <c r="N15">
        <f t="shared" si="3"/>
        <v>945536.53974046337</v>
      </c>
      <c r="O15">
        <f t="shared" si="4"/>
        <v>175606089.41759378</v>
      </c>
      <c r="P15">
        <f t="shared" si="5"/>
        <v>416662.63431803713</v>
      </c>
      <c r="Q15">
        <f t="shared" si="6"/>
        <v>13528778.901145533</v>
      </c>
      <c r="R15">
        <f t="shared" si="7"/>
        <v>23533784.52333352</v>
      </c>
      <c r="S15">
        <f t="shared" si="8"/>
        <v>249203748.12856904</v>
      </c>
    </row>
    <row r="16" spans="1:19" x14ac:dyDescent="0.25">
      <c r="A16">
        <v>43160</v>
      </c>
      <c r="B16">
        <v>268375998.5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</v>
      </c>
      <c r="K16">
        <f t="shared" si="0"/>
        <v>1300280.8003040254</v>
      </c>
      <c r="L16">
        <f t="shared" si="1"/>
        <v>34195435.246662766</v>
      </c>
      <c r="M16">
        <f t="shared" si="2"/>
        <v>0</v>
      </c>
      <c r="N16">
        <f t="shared" si="3"/>
        <v>0</v>
      </c>
      <c r="O16">
        <f t="shared" si="4"/>
        <v>194421027.56947881</v>
      </c>
      <c r="P16">
        <f t="shared" si="5"/>
        <v>482451.47131562198</v>
      </c>
      <c r="Q16">
        <f t="shared" si="6"/>
        <v>13559632.109646959</v>
      </c>
      <c r="R16">
        <f t="shared" si="7"/>
        <v>23533784.52333352</v>
      </c>
      <c r="S16">
        <f t="shared" si="8"/>
        <v>267492611.72074169</v>
      </c>
    </row>
    <row r="17" spans="1:19" x14ac:dyDescent="0.25">
      <c r="A17">
        <v>43191</v>
      </c>
      <c r="B17">
        <v>248656909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</v>
      </c>
      <c r="K17">
        <f t="shared" si="0"/>
        <v>1300280.8003040254</v>
      </c>
      <c r="L17">
        <f t="shared" si="1"/>
        <v>25972331.096203696</v>
      </c>
      <c r="M17">
        <f t="shared" si="2"/>
        <v>0</v>
      </c>
      <c r="N17">
        <f t="shared" si="3"/>
        <v>0</v>
      </c>
      <c r="O17">
        <f t="shared" si="4"/>
        <v>188149381.51885048</v>
      </c>
      <c r="P17">
        <f t="shared" si="5"/>
        <v>438592.24665056542</v>
      </c>
      <c r="Q17">
        <f t="shared" si="6"/>
        <v>13590555.687363999</v>
      </c>
      <c r="R17">
        <f t="shared" si="7"/>
        <v>23533784.52333352</v>
      </c>
      <c r="S17">
        <f t="shared" si="8"/>
        <v>252984925.87270629</v>
      </c>
    </row>
    <row r="18" spans="1:19" x14ac:dyDescent="0.25">
      <c r="A18">
        <v>43221</v>
      </c>
      <c r="B18">
        <v>263110475.40000001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</v>
      </c>
      <c r="K18">
        <f t="shared" si="0"/>
        <v>1300280.8003040254</v>
      </c>
      <c r="L18">
        <f t="shared" si="1"/>
        <v>4437306.7364361566</v>
      </c>
      <c r="M18">
        <f t="shared" si="2"/>
        <v>28823435.655594449</v>
      </c>
      <c r="N18">
        <f t="shared" si="3"/>
        <v>945536.53974046337</v>
      </c>
      <c r="O18">
        <f t="shared" si="4"/>
        <v>194421027.56947881</v>
      </c>
      <c r="P18">
        <f t="shared" si="5"/>
        <v>482451.47131562198</v>
      </c>
      <c r="Q18">
        <f t="shared" si="6"/>
        <v>13621549.790913641</v>
      </c>
      <c r="R18">
        <f t="shared" si="7"/>
        <v>23533784.52333352</v>
      </c>
      <c r="S18">
        <f t="shared" si="8"/>
        <v>267565373.08711669</v>
      </c>
    </row>
    <row r="19" spans="1:19" x14ac:dyDescent="0.25">
      <c r="A19">
        <v>43252</v>
      </c>
      <c r="B19">
        <v>281217537.19999999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</v>
      </c>
      <c r="K19">
        <f t="shared" si="0"/>
        <v>1300280.8003040254</v>
      </c>
      <c r="L19">
        <f t="shared" si="1"/>
        <v>980198.71029740502</v>
      </c>
      <c r="M19">
        <f t="shared" si="2"/>
        <v>40745170.822044507</v>
      </c>
      <c r="N19">
        <f t="shared" si="3"/>
        <v>0</v>
      </c>
      <c r="O19">
        <f t="shared" si="4"/>
        <v>188149381.51885048</v>
      </c>
      <c r="P19">
        <f t="shared" si="5"/>
        <v>460521.8589830937</v>
      </c>
      <c r="Q19">
        <f t="shared" si="6"/>
        <v>13652614.564865408</v>
      </c>
      <c r="R19">
        <f t="shared" si="7"/>
        <v>23533784.52333352</v>
      </c>
      <c r="S19">
        <f t="shared" si="8"/>
        <v>268821952.7986784</v>
      </c>
    </row>
    <row r="20" spans="1:19" x14ac:dyDescent="0.25">
      <c r="A20">
        <v>43282</v>
      </c>
      <c r="B20">
        <v>323148008.69999999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</v>
      </c>
      <c r="K20">
        <f t="shared" si="0"/>
        <v>1300280.8003040254</v>
      </c>
      <c r="L20">
        <f t="shared" si="1"/>
        <v>76302.893615965659</v>
      </c>
      <c r="M20">
        <f t="shared" si="2"/>
        <v>80660347.423639953</v>
      </c>
      <c r="N20">
        <f t="shared" si="3"/>
        <v>945536.53974046337</v>
      </c>
      <c r="O20">
        <f t="shared" si="4"/>
        <v>194421027.56947881</v>
      </c>
      <c r="P20">
        <f t="shared" si="5"/>
        <v>460521.8589830937</v>
      </c>
      <c r="Q20">
        <f t="shared" si="6"/>
        <v>13683750.189931203</v>
      </c>
      <c r="R20">
        <f t="shared" si="7"/>
        <v>23533784.52333352</v>
      </c>
      <c r="S20">
        <f t="shared" si="8"/>
        <v>315081551.79902709</v>
      </c>
    </row>
    <row r="21" spans="1:19" x14ac:dyDescent="0.25">
      <c r="A21">
        <v>43313</v>
      </c>
      <c r="B21">
        <v>325222346.5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</v>
      </c>
      <c r="K21">
        <f t="shared" si="0"/>
        <v>1300280.8003040254</v>
      </c>
      <c r="L21">
        <f t="shared" si="1"/>
        <v>158475.24058700562</v>
      </c>
      <c r="M21">
        <f t="shared" si="2"/>
        <v>90092099.928742856</v>
      </c>
      <c r="N21">
        <f t="shared" si="3"/>
        <v>945536.53974046337</v>
      </c>
      <c r="O21">
        <f t="shared" si="4"/>
        <v>194421027.56947881</v>
      </c>
      <c r="P21">
        <f t="shared" si="5"/>
        <v>482451.47131562198</v>
      </c>
      <c r="Q21">
        <f t="shared" si="6"/>
        <v>13714956.822728012</v>
      </c>
      <c r="R21">
        <f t="shared" si="7"/>
        <v>23533784.52333352</v>
      </c>
      <c r="S21">
        <f t="shared" si="8"/>
        <v>324648612.89623034</v>
      </c>
    </row>
    <row r="22" spans="1:19" x14ac:dyDescent="0.25">
      <c r="A22">
        <v>43344</v>
      </c>
      <c r="B22">
        <v>281705838.60000002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</v>
      </c>
      <c r="K22">
        <f t="shared" si="0"/>
        <v>1300280.8003040254</v>
      </c>
      <c r="L22">
        <f t="shared" si="1"/>
        <v>3650799.9868562035</v>
      </c>
      <c r="M22">
        <f t="shared" si="2"/>
        <v>47988756.745963529</v>
      </c>
      <c r="N22">
        <f t="shared" si="3"/>
        <v>945536.53974046337</v>
      </c>
      <c r="O22">
        <f t="shared" si="4"/>
        <v>188149381.51885048</v>
      </c>
      <c r="P22">
        <f t="shared" si="5"/>
        <v>416662.63431803713</v>
      </c>
      <c r="Q22">
        <f t="shared" si="6"/>
        <v>13746234.631920276</v>
      </c>
      <c r="R22">
        <f t="shared" si="7"/>
        <v>23533784.52333352</v>
      </c>
      <c r="S22">
        <f t="shared" si="8"/>
        <v>279731437.3812865</v>
      </c>
    </row>
    <row r="23" spans="1:19" x14ac:dyDescent="0.25">
      <c r="A23">
        <v>43374</v>
      </c>
      <c r="B23">
        <v>252830302.90000001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</v>
      </c>
      <c r="K23">
        <f t="shared" si="0"/>
        <v>1300280.8003040254</v>
      </c>
      <c r="L23">
        <f t="shared" si="1"/>
        <v>16780767.142157368</v>
      </c>
      <c r="M23">
        <f t="shared" si="2"/>
        <v>7620856.0241231387</v>
      </c>
      <c r="N23">
        <f t="shared" si="3"/>
        <v>945536.53974046337</v>
      </c>
      <c r="O23">
        <f t="shared" si="4"/>
        <v>194421027.56947881</v>
      </c>
      <c r="P23">
        <f t="shared" si="5"/>
        <v>482451.47131562198</v>
      </c>
      <c r="Q23">
        <f t="shared" si="6"/>
        <v>13777583.762077525</v>
      </c>
      <c r="R23">
        <f t="shared" si="7"/>
        <v>23533784.52333352</v>
      </c>
      <c r="S23">
        <f t="shared" si="8"/>
        <v>258862287.83253047</v>
      </c>
    </row>
    <row r="24" spans="1:19" x14ac:dyDescent="0.25">
      <c r="A24">
        <v>43405</v>
      </c>
      <c r="B24">
        <v>259398467.19999999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</v>
      </c>
      <c r="K24">
        <f t="shared" si="0"/>
        <v>1300280.8003040254</v>
      </c>
      <c r="L24">
        <f t="shared" si="1"/>
        <v>30386160.019219559</v>
      </c>
      <c r="M24">
        <f t="shared" si="2"/>
        <v>0</v>
      </c>
      <c r="N24">
        <f t="shared" si="3"/>
        <v>0</v>
      </c>
      <c r="O24">
        <f t="shared" si="4"/>
        <v>188149381.51885048</v>
      </c>
      <c r="P24">
        <f t="shared" si="5"/>
        <v>482451.47131562198</v>
      </c>
      <c r="Q24">
        <f t="shared" si="6"/>
        <v>13809004.393911658</v>
      </c>
      <c r="R24">
        <f t="shared" si="7"/>
        <v>23533784.52333352</v>
      </c>
      <c r="S24">
        <f t="shared" si="8"/>
        <v>257661062.72693485</v>
      </c>
    </row>
    <row r="25" spans="1:19" x14ac:dyDescent="0.25">
      <c r="A25">
        <v>43435</v>
      </c>
      <c r="B25">
        <v>265712562.69999999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</v>
      </c>
      <c r="K25">
        <f t="shared" si="0"/>
        <v>1300280.8003040254</v>
      </c>
      <c r="L25">
        <f t="shared" si="1"/>
        <v>33109586.375974026</v>
      </c>
      <c r="M25">
        <f t="shared" si="2"/>
        <v>0</v>
      </c>
      <c r="N25">
        <f t="shared" si="3"/>
        <v>1891073.0794809267</v>
      </c>
      <c r="O25">
        <f t="shared" si="4"/>
        <v>194421027.56947881</v>
      </c>
      <c r="P25">
        <f t="shared" si="5"/>
        <v>416662.63431803713</v>
      </c>
      <c r="Q25">
        <f t="shared" si="6"/>
        <v>13840496.671992196</v>
      </c>
      <c r="R25">
        <f t="shared" si="7"/>
        <v>23533784.52333352</v>
      </c>
      <c r="S25">
        <f t="shared" si="8"/>
        <v>268512911.65488148</v>
      </c>
    </row>
    <row r="26" spans="1:19" x14ac:dyDescent="0.25">
      <c r="A26">
        <v>43466</v>
      </c>
      <c r="B26">
        <v>287103504.5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</v>
      </c>
      <c r="K26">
        <f t="shared" si="0"/>
        <v>1300280.8003040254</v>
      </c>
      <c r="L26">
        <f t="shared" si="1"/>
        <v>45083271.220325559</v>
      </c>
      <c r="M26">
        <f t="shared" si="2"/>
        <v>0</v>
      </c>
      <c r="N26">
        <f t="shared" si="3"/>
        <v>945536.53974046337</v>
      </c>
      <c r="O26">
        <f t="shared" si="4"/>
        <v>194421027.56947881</v>
      </c>
      <c r="P26">
        <f t="shared" si="5"/>
        <v>482451.47131562198</v>
      </c>
      <c r="Q26">
        <f t="shared" si="6"/>
        <v>13864015.133665835</v>
      </c>
      <c r="R26">
        <f t="shared" si="7"/>
        <v>23533784.52333352</v>
      </c>
      <c r="S26">
        <f t="shared" si="8"/>
        <v>279630367.25816381</v>
      </c>
    </row>
    <row r="27" spans="1:19" x14ac:dyDescent="0.25">
      <c r="A27">
        <v>43497</v>
      </c>
      <c r="B27">
        <v>255789708.59999999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</v>
      </c>
      <c r="K27">
        <f t="shared" si="0"/>
        <v>1300280.8003040254</v>
      </c>
      <c r="L27">
        <f t="shared" si="1"/>
        <v>36807341.989670821</v>
      </c>
      <c r="M27">
        <f t="shared" si="2"/>
        <v>0</v>
      </c>
      <c r="N27">
        <f t="shared" si="3"/>
        <v>945536.53974046337</v>
      </c>
      <c r="O27">
        <f t="shared" si="4"/>
        <v>175606089.41759378</v>
      </c>
      <c r="P27">
        <f t="shared" si="5"/>
        <v>416662.63431803713</v>
      </c>
      <c r="Q27">
        <f t="shared" si="6"/>
        <v>13887573.556765292</v>
      </c>
      <c r="R27">
        <f t="shared" si="7"/>
        <v>23533784.52333352</v>
      </c>
      <c r="S27">
        <f t="shared" si="8"/>
        <v>252497269.46172592</v>
      </c>
    </row>
    <row r="28" spans="1:19" x14ac:dyDescent="0.25">
      <c r="A28">
        <v>43525</v>
      </c>
      <c r="B28">
        <v>268817713.80000001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</v>
      </c>
      <c r="K28">
        <f t="shared" si="0"/>
        <v>1300280.8003040254</v>
      </c>
      <c r="L28">
        <f t="shared" si="1"/>
        <v>35615842.958590738</v>
      </c>
      <c r="M28">
        <f t="shared" si="2"/>
        <v>0</v>
      </c>
      <c r="N28">
        <f t="shared" si="3"/>
        <v>0</v>
      </c>
      <c r="O28">
        <f t="shared" si="4"/>
        <v>194421027.56947881</v>
      </c>
      <c r="P28">
        <f t="shared" si="5"/>
        <v>460521.8589830937</v>
      </c>
      <c r="Q28">
        <f t="shared" si="6"/>
        <v>13911172.01357533</v>
      </c>
      <c r="R28">
        <f t="shared" si="7"/>
        <v>23533784.52333352</v>
      </c>
      <c r="S28">
        <f t="shared" si="8"/>
        <v>269242629.72426558</v>
      </c>
    </row>
    <row r="29" spans="1:19" x14ac:dyDescent="0.25">
      <c r="A29">
        <v>43556</v>
      </c>
      <c r="B29">
        <v>238123760.19999999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</v>
      </c>
      <c r="K29">
        <f t="shared" si="0"/>
        <v>1300280.8003040254</v>
      </c>
      <c r="L29">
        <f t="shared" si="1"/>
        <v>20502000.569274466</v>
      </c>
      <c r="M29">
        <f t="shared" si="2"/>
        <v>0</v>
      </c>
      <c r="N29">
        <f t="shared" si="3"/>
        <v>0</v>
      </c>
      <c r="O29">
        <f t="shared" si="4"/>
        <v>188149381.51885048</v>
      </c>
      <c r="P29">
        <f t="shared" si="5"/>
        <v>460521.8589830937</v>
      </c>
      <c r="Q29">
        <f t="shared" si="6"/>
        <v>13934810.564333247</v>
      </c>
      <c r="R29">
        <f t="shared" si="7"/>
        <v>23533784.52333352</v>
      </c>
      <c r="S29">
        <f t="shared" si="8"/>
        <v>247880779.83507884</v>
      </c>
    </row>
    <row r="30" spans="1:19" x14ac:dyDescent="0.25">
      <c r="A30">
        <v>43586</v>
      </c>
      <c r="B30">
        <v>240428351.30000001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</v>
      </c>
      <c r="K30">
        <f t="shared" si="0"/>
        <v>1300280.8003040254</v>
      </c>
      <c r="L30">
        <f t="shared" si="1"/>
        <v>10394801.891836552</v>
      </c>
      <c r="M30">
        <f t="shared" si="2"/>
        <v>1886350.5010205789</v>
      </c>
      <c r="N30">
        <f t="shared" si="3"/>
        <v>945536.53974046337</v>
      </c>
      <c r="O30">
        <f t="shared" si="4"/>
        <v>194421027.56947881</v>
      </c>
      <c r="P30">
        <f t="shared" si="5"/>
        <v>482451.47131562198</v>
      </c>
      <c r="Q30">
        <f t="shared" si="6"/>
        <v>13958489.293371269</v>
      </c>
      <c r="R30">
        <f t="shared" si="7"/>
        <v>23533784.52333352</v>
      </c>
      <c r="S30">
        <f t="shared" si="8"/>
        <v>246922722.59040084</v>
      </c>
    </row>
    <row r="31" spans="1:19" x14ac:dyDescent="0.25">
      <c r="A31">
        <v>43617</v>
      </c>
      <c r="B31">
        <v>261805911.09999999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</v>
      </c>
      <c r="K31">
        <f t="shared" si="0"/>
        <v>1300280.8003040254</v>
      </c>
      <c r="L31">
        <f t="shared" si="1"/>
        <v>2101264.3011165927</v>
      </c>
      <c r="M31">
        <f t="shared" si="2"/>
        <v>28295257.515308686</v>
      </c>
      <c r="N31">
        <f t="shared" si="3"/>
        <v>0</v>
      </c>
      <c r="O31">
        <f t="shared" si="4"/>
        <v>188149381.51885048</v>
      </c>
      <c r="P31">
        <f t="shared" si="5"/>
        <v>438592.24665056542</v>
      </c>
      <c r="Q31">
        <f t="shared" si="6"/>
        <v>13982208.248879235</v>
      </c>
      <c r="R31">
        <f t="shared" si="7"/>
        <v>23533784.52333352</v>
      </c>
      <c r="S31">
        <f t="shared" si="8"/>
        <v>257800769.15444309</v>
      </c>
    </row>
    <row r="32" spans="1:19" x14ac:dyDescent="0.25">
      <c r="A32">
        <v>43647</v>
      </c>
      <c r="B32">
        <v>332403791.10000002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</v>
      </c>
      <c r="K32">
        <f t="shared" si="0"/>
        <v>1300280.8003040254</v>
      </c>
      <c r="L32">
        <f t="shared" si="1"/>
        <v>0</v>
      </c>
      <c r="M32">
        <f t="shared" si="2"/>
        <v>102994737.3557236</v>
      </c>
      <c r="N32">
        <f t="shared" si="3"/>
        <v>945536.53974046337</v>
      </c>
      <c r="O32">
        <f t="shared" si="4"/>
        <v>194421027.56947881</v>
      </c>
      <c r="P32">
        <f t="shared" si="5"/>
        <v>482451.47131562198</v>
      </c>
      <c r="Q32">
        <f t="shared" si="6"/>
        <v>14005967.503141906</v>
      </c>
      <c r="R32">
        <f t="shared" si="7"/>
        <v>23533784.52333352</v>
      </c>
      <c r="S32">
        <f t="shared" si="8"/>
        <v>337683785.76303792</v>
      </c>
    </row>
    <row r="33" spans="1:19" x14ac:dyDescent="0.25">
      <c r="A33">
        <v>43678</v>
      </c>
      <c r="B33">
        <v>300975559.89999998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</v>
      </c>
      <c r="K33">
        <f t="shared" si="0"/>
        <v>1300280.8003040254</v>
      </c>
      <c r="L33">
        <f t="shared" si="1"/>
        <v>616292.60228279955</v>
      </c>
      <c r="M33">
        <f t="shared" si="2"/>
        <v>57194147.190943949</v>
      </c>
      <c r="N33">
        <f t="shared" si="3"/>
        <v>945536.53974046337</v>
      </c>
      <c r="O33">
        <f t="shared" si="4"/>
        <v>194421027.56947881</v>
      </c>
      <c r="P33">
        <f t="shared" si="5"/>
        <v>460521.8589830937</v>
      </c>
      <c r="Q33">
        <f t="shared" si="6"/>
        <v>14029767.140491506</v>
      </c>
      <c r="R33">
        <f t="shared" si="7"/>
        <v>23533784.52333352</v>
      </c>
      <c r="S33">
        <f t="shared" si="8"/>
        <v>292501358.22555816</v>
      </c>
    </row>
    <row r="34" spans="1:19" x14ac:dyDescent="0.25">
      <c r="A34">
        <v>43709</v>
      </c>
      <c r="B34">
        <v>262855031.90000001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</v>
      </c>
      <c r="K34">
        <f t="shared" si="0"/>
        <v>1300280.8003040254</v>
      </c>
      <c r="L34">
        <f t="shared" si="1"/>
        <v>2517995.4893268668</v>
      </c>
      <c r="M34">
        <f t="shared" si="2"/>
        <v>17656240.689552616</v>
      </c>
      <c r="N34">
        <f t="shared" si="3"/>
        <v>945536.53974046337</v>
      </c>
      <c r="O34">
        <f t="shared" si="4"/>
        <v>188149381.51885048</v>
      </c>
      <c r="P34">
        <f t="shared" si="5"/>
        <v>438592.24665056542</v>
      </c>
      <c r="Q34">
        <f t="shared" si="6"/>
        <v>14053607.221165335</v>
      </c>
      <c r="R34">
        <f t="shared" si="7"/>
        <v>23533784.52333352</v>
      </c>
      <c r="S34">
        <f t="shared" si="8"/>
        <v>248595419.02892387</v>
      </c>
    </row>
    <row r="35" spans="1:19" x14ac:dyDescent="0.25">
      <c r="A35">
        <v>43739</v>
      </c>
      <c r="B35">
        <v>244083278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</v>
      </c>
      <c r="K35">
        <f t="shared" si="0"/>
        <v>1300280.8003040254</v>
      </c>
      <c r="L35">
        <f t="shared" si="1"/>
        <v>14339074.546446471</v>
      </c>
      <c r="M35">
        <f t="shared" si="2"/>
        <v>3395430.9018370421</v>
      </c>
      <c r="N35">
        <f t="shared" si="3"/>
        <v>945536.53974046337</v>
      </c>
      <c r="O35">
        <f t="shared" si="4"/>
        <v>194421027.56947881</v>
      </c>
      <c r="P35">
        <f t="shared" si="5"/>
        <v>482451.47131562198</v>
      </c>
      <c r="Q35">
        <f t="shared" si="6"/>
        <v>14077487.805400698</v>
      </c>
      <c r="R35">
        <f t="shared" si="7"/>
        <v>23533784.52333352</v>
      </c>
      <c r="S35">
        <f t="shared" si="8"/>
        <v>252495074.15785664</v>
      </c>
    </row>
    <row r="36" spans="1:19" x14ac:dyDescent="0.25">
      <c r="A36">
        <v>43770</v>
      </c>
      <c r="B36">
        <v>253920207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</v>
      </c>
      <c r="K36">
        <f t="shared" si="0"/>
        <v>1300280.8003040254</v>
      </c>
      <c r="L36">
        <f t="shared" si="1"/>
        <v>30438985.099415228</v>
      </c>
      <c r="M36">
        <f t="shared" si="2"/>
        <v>0</v>
      </c>
      <c r="N36">
        <f t="shared" si="3"/>
        <v>0</v>
      </c>
      <c r="O36">
        <f t="shared" si="4"/>
        <v>188149381.51885048</v>
      </c>
      <c r="P36">
        <f t="shared" si="5"/>
        <v>460521.8589830937</v>
      </c>
      <c r="Q36">
        <f t="shared" si="6"/>
        <v>14101408.977529811</v>
      </c>
      <c r="R36">
        <f t="shared" si="7"/>
        <v>23533784.52333352</v>
      </c>
      <c r="S36">
        <f t="shared" si="8"/>
        <v>257984362.77841619</v>
      </c>
    </row>
    <row r="37" spans="1:19" x14ac:dyDescent="0.25">
      <c r="A37">
        <v>43800</v>
      </c>
      <c r="B37">
        <v>264697011.59999999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</v>
      </c>
      <c r="K37">
        <f t="shared" si="0"/>
        <v>1300280.8003040254</v>
      </c>
      <c r="L37">
        <f t="shared" si="1"/>
        <v>33256322.709850881</v>
      </c>
      <c r="M37">
        <f t="shared" si="2"/>
        <v>0</v>
      </c>
      <c r="N37">
        <f t="shared" si="3"/>
        <v>1891073.0794809267</v>
      </c>
      <c r="O37">
        <f t="shared" si="4"/>
        <v>194421027.56947881</v>
      </c>
      <c r="P37">
        <f t="shared" si="5"/>
        <v>438592.24665056542</v>
      </c>
      <c r="Q37">
        <f t="shared" si="6"/>
        <v>14125370.785742519</v>
      </c>
      <c r="R37">
        <f t="shared" si="7"/>
        <v>23533784.52333352</v>
      </c>
      <c r="S37">
        <f t="shared" si="8"/>
        <v>268966451.71484125</v>
      </c>
    </row>
    <row r="38" spans="1:19" x14ac:dyDescent="0.25">
      <c r="A38">
        <v>43831</v>
      </c>
      <c r="B38">
        <v>270281846.19999999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</v>
      </c>
      <c r="K38">
        <f t="shared" si="0"/>
        <v>1300280.8003040254</v>
      </c>
      <c r="L38">
        <f t="shared" si="1"/>
        <v>34893900.195916608</v>
      </c>
      <c r="M38">
        <f t="shared" si="2"/>
        <v>0</v>
      </c>
      <c r="N38">
        <f t="shared" si="3"/>
        <v>945536.53974046337</v>
      </c>
      <c r="O38">
        <f t="shared" si="4"/>
        <v>194421027.56947881</v>
      </c>
      <c r="P38">
        <f t="shared" si="5"/>
        <v>482451.47131562198</v>
      </c>
      <c r="Q38">
        <f t="shared" si="6"/>
        <v>14056455.794963617</v>
      </c>
      <c r="R38">
        <f t="shared" si="7"/>
        <v>23533784.52333352</v>
      </c>
      <c r="S38">
        <f t="shared" si="8"/>
        <v>269633436.89505267</v>
      </c>
    </row>
    <row r="39" spans="1:19" x14ac:dyDescent="0.25">
      <c r="A39">
        <v>43862</v>
      </c>
      <c r="B39">
        <v>253965396.19999999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</v>
      </c>
      <c r="K39">
        <f t="shared" si="0"/>
        <v>1300280.8003040254</v>
      </c>
      <c r="L39">
        <f t="shared" si="1"/>
        <v>36249743.920938767</v>
      </c>
      <c r="M39">
        <f t="shared" si="2"/>
        <v>0</v>
      </c>
      <c r="N39">
        <f t="shared" si="3"/>
        <v>945536.53974046337</v>
      </c>
      <c r="O39">
        <f t="shared" si="4"/>
        <v>181877735.46822214</v>
      </c>
      <c r="P39">
        <f t="shared" si="5"/>
        <v>416662.63431803713</v>
      </c>
      <c r="Q39">
        <f t="shared" si="6"/>
        <v>13987877.024706786</v>
      </c>
      <c r="R39">
        <f t="shared" si="7"/>
        <v>23533784.52333352</v>
      </c>
      <c r="S39">
        <f t="shared" si="8"/>
        <v>258311620.91156372</v>
      </c>
    </row>
    <row r="40" spans="1:19" x14ac:dyDescent="0.25">
      <c r="A40">
        <v>43891</v>
      </c>
      <c r="B40">
        <v>250421458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0</v>
      </c>
      <c r="K40">
        <f t="shared" si="0"/>
        <v>1300280.8003040254</v>
      </c>
      <c r="L40">
        <f t="shared" si="1"/>
        <v>26782315.659203947</v>
      </c>
      <c r="M40">
        <f t="shared" si="2"/>
        <v>0</v>
      </c>
      <c r="N40">
        <f t="shared" si="3"/>
        <v>0</v>
      </c>
      <c r="O40">
        <f t="shared" si="4"/>
        <v>194421027.56947881</v>
      </c>
      <c r="P40">
        <f t="shared" si="5"/>
        <v>482451.47131562198</v>
      </c>
      <c r="Q40">
        <f t="shared" si="6"/>
        <v>13919632.836517431</v>
      </c>
      <c r="R40">
        <f t="shared" si="7"/>
        <v>0</v>
      </c>
      <c r="S40">
        <f t="shared" si="8"/>
        <v>236905708.33681983</v>
      </c>
    </row>
    <row r="41" spans="1:19" x14ac:dyDescent="0.25">
      <c r="A41">
        <v>43922</v>
      </c>
      <c r="B41">
        <v>218203458.59999999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0</v>
      </c>
      <c r="K41">
        <f t="shared" si="0"/>
        <v>1300280.8003040254</v>
      </c>
      <c r="L41">
        <f t="shared" si="1"/>
        <v>22163055.868760489</v>
      </c>
      <c r="M41">
        <f t="shared" si="2"/>
        <v>0</v>
      </c>
      <c r="N41">
        <f t="shared" si="3"/>
        <v>0</v>
      </c>
      <c r="O41">
        <f t="shared" si="4"/>
        <v>188149381.51885048</v>
      </c>
      <c r="P41">
        <f t="shared" si="5"/>
        <v>460521.8589830937</v>
      </c>
      <c r="Q41">
        <f t="shared" si="6"/>
        <v>13851721.603988407</v>
      </c>
      <c r="R41">
        <f t="shared" si="7"/>
        <v>0</v>
      </c>
      <c r="S41">
        <f t="shared" si="8"/>
        <v>225924961.65088651</v>
      </c>
    </row>
    <row r="42" spans="1:19" x14ac:dyDescent="0.25">
      <c r="A42">
        <v>43952</v>
      </c>
      <c r="B42">
        <v>234783952.30000001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0</v>
      </c>
      <c r="K42">
        <f t="shared" si="0"/>
        <v>1300280.8003040254</v>
      </c>
      <c r="L42">
        <f t="shared" si="1"/>
        <v>12032379.377902277</v>
      </c>
      <c r="M42">
        <f t="shared" si="2"/>
        <v>17656240.689552616</v>
      </c>
      <c r="N42">
        <f t="shared" si="3"/>
        <v>945536.53974046337</v>
      </c>
      <c r="O42">
        <f t="shared" si="4"/>
        <v>194421027.56947881</v>
      </c>
      <c r="P42">
        <f t="shared" si="5"/>
        <v>438592.24665056542</v>
      </c>
      <c r="Q42">
        <f t="shared" si="6"/>
        <v>13784141.688665114</v>
      </c>
      <c r="R42">
        <f t="shared" si="7"/>
        <v>0</v>
      </c>
      <c r="S42">
        <f t="shared" si="8"/>
        <v>240578198.91229388</v>
      </c>
    </row>
    <row r="43" spans="1:19" x14ac:dyDescent="0.25">
      <c r="A43">
        <v>43983</v>
      </c>
      <c r="B43">
        <v>280693732.89999998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</v>
      </c>
      <c r="K43">
        <f t="shared" si="0"/>
        <v>1300280.8003040254</v>
      </c>
      <c r="L43">
        <f t="shared" si="1"/>
        <v>1479102.245478719</v>
      </c>
      <c r="M43">
        <f t="shared" si="2"/>
        <v>53572354.228984445</v>
      </c>
      <c r="N43">
        <f t="shared" si="3"/>
        <v>0</v>
      </c>
      <c r="O43">
        <f t="shared" si="4"/>
        <v>188149381.51885048</v>
      </c>
      <c r="P43">
        <f t="shared" si="5"/>
        <v>482451.47131562198</v>
      </c>
      <c r="Q43">
        <f t="shared" si="6"/>
        <v>13716891.488235336</v>
      </c>
      <c r="R43">
        <f t="shared" si="7"/>
        <v>23533784.52333352</v>
      </c>
      <c r="S43">
        <f t="shared" si="8"/>
        <v>282234246.27650213</v>
      </c>
    </row>
    <row r="44" spans="1:19" x14ac:dyDescent="0.25">
      <c r="A44">
        <v>44013</v>
      </c>
      <c r="B44">
        <v>347121684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</v>
      </c>
      <c r="K44">
        <f t="shared" si="0"/>
        <v>1300280.8003040254</v>
      </c>
      <c r="L44">
        <f t="shared" si="1"/>
        <v>0</v>
      </c>
      <c r="M44">
        <f t="shared" si="2"/>
        <v>126989115.72870539</v>
      </c>
      <c r="N44">
        <f t="shared" si="3"/>
        <v>945536.53974046337</v>
      </c>
      <c r="O44">
        <f t="shared" si="4"/>
        <v>194421027.56947881</v>
      </c>
      <c r="P44">
        <f t="shared" si="5"/>
        <v>482451.47131562198</v>
      </c>
      <c r="Q44">
        <f t="shared" si="6"/>
        <v>13649969.388339387</v>
      </c>
      <c r="R44">
        <f t="shared" si="7"/>
        <v>23533784.52333352</v>
      </c>
      <c r="S44">
        <f t="shared" si="8"/>
        <v>361322166.02121723</v>
      </c>
    </row>
    <row r="45" spans="1:19" x14ac:dyDescent="0.25">
      <c r="A45">
        <v>44044</v>
      </c>
      <c r="B45">
        <v>307825491.19999999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</v>
      </c>
      <c r="K45">
        <f t="shared" si="0"/>
        <v>1300280.8003040254</v>
      </c>
      <c r="L45">
        <f t="shared" si="1"/>
        <v>258255.94762326841</v>
      </c>
      <c r="M45">
        <f t="shared" si="2"/>
        <v>61872296.433474988</v>
      </c>
      <c r="N45">
        <f t="shared" si="3"/>
        <v>945536.53974046337</v>
      </c>
      <c r="O45">
        <f t="shared" si="4"/>
        <v>194421027.56947881</v>
      </c>
      <c r="P45">
        <f t="shared" si="5"/>
        <v>438592.24665056542</v>
      </c>
      <c r="Q45">
        <f t="shared" si="6"/>
        <v>13583373.786665048</v>
      </c>
      <c r="R45">
        <f t="shared" si="7"/>
        <v>23533784.52333352</v>
      </c>
      <c r="S45">
        <f t="shared" si="8"/>
        <v>296353147.84727073</v>
      </c>
    </row>
    <row r="46" spans="1:19" x14ac:dyDescent="0.25">
      <c r="A46">
        <v>44075</v>
      </c>
      <c r="B46">
        <v>251413926.69999999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</v>
      </c>
      <c r="K46">
        <f t="shared" si="0"/>
        <v>1300280.8003040254</v>
      </c>
      <c r="L46">
        <f t="shared" si="1"/>
        <v>4983165.8984580655</v>
      </c>
      <c r="M46">
        <f t="shared" si="2"/>
        <v>8299942.2044905471</v>
      </c>
      <c r="N46">
        <f t="shared" si="3"/>
        <v>945536.53974046337</v>
      </c>
      <c r="O46">
        <f t="shared" si="4"/>
        <v>188149381.51885048</v>
      </c>
      <c r="P46">
        <f t="shared" si="5"/>
        <v>460521.8589830937</v>
      </c>
      <c r="Q46">
        <f t="shared" si="6"/>
        <v>13517103.104995025</v>
      </c>
      <c r="R46">
        <f t="shared" si="7"/>
        <v>23533784.52333352</v>
      </c>
      <c r="S46">
        <f t="shared" si="8"/>
        <v>241189716.44915521</v>
      </c>
    </row>
    <row r="47" spans="1:19" x14ac:dyDescent="0.25">
      <c r="A47">
        <v>44105</v>
      </c>
      <c r="B47">
        <v>240496299.80000001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</v>
      </c>
      <c r="K47">
        <f t="shared" si="0"/>
        <v>1300280.8003040254</v>
      </c>
      <c r="L47">
        <f t="shared" si="1"/>
        <v>16540119.554599326</v>
      </c>
      <c r="M47">
        <f t="shared" si="2"/>
        <v>0</v>
      </c>
      <c r="N47">
        <f t="shared" si="3"/>
        <v>945536.53974046337</v>
      </c>
      <c r="O47">
        <f t="shared" si="4"/>
        <v>194421027.56947881</v>
      </c>
      <c r="P47">
        <f t="shared" si="5"/>
        <v>460521.8589830937</v>
      </c>
      <c r="Q47">
        <f t="shared" si="6"/>
        <v>13451155.728969634</v>
      </c>
      <c r="R47">
        <f t="shared" si="7"/>
        <v>23533784.52333352</v>
      </c>
      <c r="S47">
        <f t="shared" si="8"/>
        <v>250652426.57540888</v>
      </c>
    </row>
    <row r="48" spans="1:19" x14ac:dyDescent="0.25">
      <c r="A48">
        <v>44136</v>
      </c>
      <c r="B48">
        <v>241980400.40000001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</v>
      </c>
      <c r="K48">
        <f t="shared" si="0"/>
        <v>1300280.8003040254</v>
      </c>
      <c r="L48">
        <f t="shared" si="1"/>
        <v>20572434.009535357</v>
      </c>
      <c r="M48">
        <f t="shared" si="2"/>
        <v>0</v>
      </c>
      <c r="N48">
        <f t="shared" si="3"/>
        <v>0</v>
      </c>
      <c r="O48">
        <f t="shared" si="4"/>
        <v>188149381.51885048</v>
      </c>
      <c r="P48">
        <f t="shared" si="5"/>
        <v>460521.8589830937</v>
      </c>
      <c r="Q48">
        <f t="shared" si="6"/>
        <v>13385530.104466494</v>
      </c>
      <c r="R48">
        <f t="shared" si="7"/>
        <v>23533784.52333352</v>
      </c>
      <c r="S48">
        <f t="shared" si="8"/>
        <v>247401932.81547299</v>
      </c>
    </row>
    <row r="49" spans="1:19" x14ac:dyDescent="0.25">
      <c r="A49">
        <v>44166</v>
      </c>
      <c r="B49">
        <v>266365374.19999999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</v>
      </c>
      <c r="K49">
        <f t="shared" si="0"/>
        <v>1300280.8003040254</v>
      </c>
      <c r="L49">
        <f t="shared" si="1"/>
        <v>33990004.379235163</v>
      </c>
      <c r="M49">
        <f t="shared" si="2"/>
        <v>0</v>
      </c>
      <c r="N49">
        <f t="shared" si="3"/>
        <v>1891073.0794809267</v>
      </c>
      <c r="O49">
        <f t="shared" si="4"/>
        <v>194421027.56947881</v>
      </c>
      <c r="P49">
        <f t="shared" si="5"/>
        <v>460521.8589830937</v>
      </c>
      <c r="Q49">
        <f t="shared" si="6"/>
        <v>13320224.653268309</v>
      </c>
      <c r="R49">
        <f t="shared" si="7"/>
        <v>23533784.52333352</v>
      </c>
      <c r="S49">
        <f t="shared" si="8"/>
        <v>268916916.86408389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4B84-D800-45AB-982E-FC77FD4AA16A}">
  <dimension ref="A1:E50"/>
  <sheetViews>
    <sheetView workbookViewId="0"/>
  </sheetViews>
  <sheetFormatPr defaultRowHeight="15" x14ac:dyDescent="0.25"/>
  <cols>
    <col min="1" max="1" width="8.7109375" bestFit="1" customWidth="1"/>
    <col min="2" max="2" width="8.7109375" customWidth="1"/>
    <col min="3" max="4" width="13.5703125" bestFit="1" customWidth="1"/>
  </cols>
  <sheetData>
    <row r="1" spans="1:5" x14ac:dyDescent="0.25">
      <c r="A1" t="s">
        <v>9</v>
      </c>
      <c r="B1" t="s">
        <v>0</v>
      </c>
      <c r="C1" t="s">
        <v>3</v>
      </c>
      <c r="D1" t="s">
        <v>31</v>
      </c>
      <c r="E1" t="s">
        <v>32</v>
      </c>
    </row>
    <row r="2" spans="1:5" x14ac:dyDescent="0.25">
      <c r="A2">
        <v>42736</v>
      </c>
      <c r="B2" s="2">
        <f t="shared" ref="B2:B49" si="0">YEAR(A2)</f>
        <v>2017</v>
      </c>
      <c r="C2">
        <v>277000989.10000002</v>
      </c>
      <c r="D2">
        <v>270197865.12501931</v>
      </c>
      <c r="E2" s="8">
        <f t="shared" ref="E2:E49" si="1">ABS(D2-C2)/C2</f>
        <v>2.4559926652553282E-2</v>
      </c>
    </row>
    <row r="3" spans="1:5" x14ac:dyDescent="0.25">
      <c r="A3">
        <v>42767</v>
      </c>
      <c r="B3" s="2">
        <f t="shared" si="0"/>
        <v>2017</v>
      </c>
      <c r="C3">
        <v>242928835.30000001</v>
      </c>
      <c r="D3">
        <v>244367253.38228968</v>
      </c>
      <c r="E3" s="8">
        <f t="shared" si="1"/>
        <v>5.9211500376779927E-3</v>
      </c>
    </row>
    <row r="4" spans="1:5" x14ac:dyDescent="0.25">
      <c r="A4">
        <v>42795</v>
      </c>
      <c r="B4" s="2">
        <f t="shared" si="0"/>
        <v>2017</v>
      </c>
      <c r="C4">
        <v>268282989.5</v>
      </c>
      <c r="D4">
        <v>265770909.38095903</v>
      </c>
      <c r="E4" s="8">
        <f t="shared" si="1"/>
        <v>9.3635460217688007E-3</v>
      </c>
    </row>
    <row r="5" spans="1:5" x14ac:dyDescent="0.25">
      <c r="A5">
        <v>42826</v>
      </c>
      <c r="B5" s="2">
        <f t="shared" si="0"/>
        <v>2017</v>
      </c>
      <c r="C5">
        <v>234677447.19999999</v>
      </c>
      <c r="D5">
        <v>241282041.03967652</v>
      </c>
      <c r="E5" s="8">
        <f t="shared" si="1"/>
        <v>2.8143283125318271E-2</v>
      </c>
    </row>
    <row r="6" spans="1:5" x14ac:dyDescent="0.25">
      <c r="A6">
        <v>42856</v>
      </c>
      <c r="B6" s="2">
        <f t="shared" si="0"/>
        <v>2017</v>
      </c>
      <c r="C6">
        <v>244160124.5</v>
      </c>
      <c r="D6">
        <v>251444804.01155451</v>
      </c>
      <c r="E6" s="8">
        <f t="shared" si="1"/>
        <v>2.9835664306251241E-2</v>
      </c>
    </row>
    <row r="7" spans="1:5" x14ac:dyDescent="0.25">
      <c r="A7">
        <v>42887</v>
      </c>
      <c r="B7" s="2">
        <f t="shared" si="0"/>
        <v>2017</v>
      </c>
      <c r="C7">
        <v>275426179.89999998</v>
      </c>
      <c r="D7">
        <v>278759682.50529373</v>
      </c>
      <c r="E7" s="8">
        <f t="shared" si="1"/>
        <v>1.2103070980776258E-2</v>
      </c>
    </row>
    <row r="8" spans="1:5" x14ac:dyDescent="0.25">
      <c r="A8">
        <v>42917</v>
      </c>
      <c r="B8" s="2">
        <f t="shared" si="0"/>
        <v>2017</v>
      </c>
      <c r="C8">
        <v>302256564.30000001</v>
      </c>
      <c r="D8">
        <v>304739049.19928241</v>
      </c>
      <c r="E8" s="8">
        <f t="shared" si="1"/>
        <v>8.2131711681154573E-3</v>
      </c>
    </row>
    <row r="9" spans="1:5" x14ac:dyDescent="0.25">
      <c r="A9">
        <v>42948</v>
      </c>
      <c r="B9" s="2">
        <f t="shared" si="0"/>
        <v>2017</v>
      </c>
      <c r="C9">
        <v>284023807.19999999</v>
      </c>
      <c r="D9">
        <v>273124932.59805655</v>
      </c>
      <c r="E9" s="8">
        <f t="shared" si="1"/>
        <v>3.8373102274024559E-2</v>
      </c>
    </row>
    <row r="10" spans="1:5" x14ac:dyDescent="0.25">
      <c r="A10">
        <v>42979</v>
      </c>
      <c r="B10" s="2">
        <f t="shared" si="0"/>
        <v>2017</v>
      </c>
      <c r="C10">
        <v>268671076.80000001</v>
      </c>
      <c r="D10">
        <v>274020602.54847789</v>
      </c>
      <c r="E10" s="8">
        <f t="shared" si="1"/>
        <v>1.9911059322772165E-2</v>
      </c>
    </row>
    <row r="11" spans="1:5" x14ac:dyDescent="0.25">
      <c r="A11">
        <v>43009</v>
      </c>
      <c r="B11" s="2">
        <f t="shared" si="0"/>
        <v>2017</v>
      </c>
      <c r="C11">
        <v>249859153.69999999</v>
      </c>
      <c r="D11">
        <v>248395493.5626868</v>
      </c>
      <c r="E11" s="8">
        <f t="shared" si="1"/>
        <v>5.857940826416828E-3</v>
      </c>
    </row>
    <row r="12" spans="1:5" x14ac:dyDescent="0.25">
      <c r="A12">
        <v>43040</v>
      </c>
      <c r="B12" s="2">
        <f t="shared" si="0"/>
        <v>2017</v>
      </c>
      <c r="C12">
        <v>253035874.40000001</v>
      </c>
      <c r="D12">
        <v>253613906.59718761</v>
      </c>
      <c r="E12" s="8">
        <f t="shared" si="1"/>
        <v>2.2843883246130041E-3</v>
      </c>
    </row>
    <row r="13" spans="1:5" x14ac:dyDescent="0.25">
      <c r="A13">
        <v>43070</v>
      </c>
      <c r="B13" s="2">
        <f t="shared" si="0"/>
        <v>2017</v>
      </c>
      <c r="C13">
        <v>278099027.30000001</v>
      </c>
      <c r="D13">
        <v>277202133.88025576</v>
      </c>
      <c r="E13" s="8">
        <f t="shared" si="1"/>
        <v>3.2250865040844862E-3</v>
      </c>
    </row>
    <row r="14" spans="1:5" x14ac:dyDescent="0.25">
      <c r="A14">
        <v>43101</v>
      </c>
      <c r="B14" s="2">
        <f t="shared" si="0"/>
        <v>2018</v>
      </c>
      <c r="C14">
        <v>289798490.89999998</v>
      </c>
      <c r="D14">
        <v>278659794.32212067</v>
      </c>
      <c r="E14" s="8">
        <f t="shared" si="1"/>
        <v>3.8436006147881945E-2</v>
      </c>
    </row>
    <row r="15" spans="1:5" x14ac:dyDescent="0.25">
      <c r="A15">
        <v>43132</v>
      </c>
      <c r="B15" s="2">
        <f t="shared" si="0"/>
        <v>2018</v>
      </c>
      <c r="C15">
        <v>251614557</v>
      </c>
      <c r="D15">
        <v>249203748.12856904</v>
      </c>
      <c r="E15" s="8">
        <f t="shared" si="1"/>
        <v>9.5813568983250975E-3</v>
      </c>
    </row>
    <row r="16" spans="1:5" x14ac:dyDescent="0.25">
      <c r="A16">
        <v>43160</v>
      </c>
      <c r="B16" s="2">
        <f t="shared" si="0"/>
        <v>2018</v>
      </c>
      <c r="C16">
        <v>268375998.5</v>
      </c>
      <c r="D16">
        <v>267492611.72074169</v>
      </c>
      <c r="E16" s="8">
        <f t="shared" si="1"/>
        <v>3.2916012765512293E-3</v>
      </c>
    </row>
    <row r="17" spans="1:5" x14ac:dyDescent="0.25">
      <c r="A17">
        <v>43191</v>
      </c>
      <c r="B17" s="2">
        <f t="shared" si="0"/>
        <v>2018</v>
      </c>
      <c r="C17">
        <v>248656909</v>
      </c>
      <c r="D17">
        <v>252984925.87270629</v>
      </c>
      <c r="E17" s="8">
        <f t="shared" si="1"/>
        <v>1.7405576583863568E-2</v>
      </c>
    </row>
    <row r="18" spans="1:5" x14ac:dyDescent="0.25">
      <c r="A18">
        <v>43221</v>
      </c>
      <c r="B18" s="2">
        <f t="shared" si="0"/>
        <v>2018</v>
      </c>
      <c r="C18">
        <v>263110475.40000001</v>
      </c>
      <c r="D18">
        <v>267565373.08711669</v>
      </c>
      <c r="E18" s="8">
        <f t="shared" si="1"/>
        <v>1.6931662186174905E-2</v>
      </c>
    </row>
    <row r="19" spans="1:5" x14ac:dyDescent="0.25">
      <c r="A19">
        <v>43252</v>
      </c>
      <c r="B19" s="2">
        <f t="shared" si="0"/>
        <v>2018</v>
      </c>
      <c r="C19">
        <v>281217537.19999999</v>
      </c>
      <c r="D19">
        <v>268821952.7986784</v>
      </c>
      <c r="E19" s="8">
        <f t="shared" si="1"/>
        <v>4.4078276642135358E-2</v>
      </c>
    </row>
    <row r="20" spans="1:5" x14ac:dyDescent="0.25">
      <c r="A20">
        <v>43282</v>
      </c>
      <c r="B20" s="2">
        <f t="shared" si="0"/>
        <v>2018</v>
      </c>
      <c r="C20">
        <v>323148008.69999999</v>
      </c>
      <c r="D20">
        <v>315081551.79902709</v>
      </c>
      <c r="E20" s="8">
        <f t="shared" si="1"/>
        <v>2.4962112356575084E-2</v>
      </c>
    </row>
    <row r="21" spans="1:5" x14ac:dyDescent="0.25">
      <c r="A21">
        <v>43313</v>
      </c>
      <c r="B21" s="2">
        <f t="shared" si="0"/>
        <v>2018</v>
      </c>
      <c r="C21">
        <v>325222346.5</v>
      </c>
      <c r="D21">
        <v>324648612.89623034</v>
      </c>
      <c r="E21" s="8">
        <f t="shared" si="1"/>
        <v>1.7641272500002088E-3</v>
      </c>
    </row>
    <row r="22" spans="1:5" x14ac:dyDescent="0.25">
      <c r="A22">
        <v>43344</v>
      </c>
      <c r="B22" s="2">
        <f t="shared" si="0"/>
        <v>2018</v>
      </c>
      <c r="C22">
        <v>281705838.60000002</v>
      </c>
      <c r="D22">
        <v>279731437.3812865</v>
      </c>
      <c r="E22" s="8">
        <f t="shared" si="1"/>
        <v>7.0087337505170249E-3</v>
      </c>
    </row>
    <row r="23" spans="1:5" x14ac:dyDescent="0.25">
      <c r="A23">
        <v>43374</v>
      </c>
      <c r="B23" s="2">
        <f t="shared" si="0"/>
        <v>2018</v>
      </c>
      <c r="C23">
        <v>252830302.90000001</v>
      </c>
      <c r="D23">
        <v>258862287.83253047</v>
      </c>
      <c r="E23" s="8">
        <f t="shared" si="1"/>
        <v>2.3857840074321499E-2</v>
      </c>
    </row>
    <row r="24" spans="1:5" x14ac:dyDescent="0.25">
      <c r="A24">
        <v>43405</v>
      </c>
      <c r="B24" s="2">
        <f t="shared" si="0"/>
        <v>2018</v>
      </c>
      <c r="C24">
        <v>259398467.19999999</v>
      </c>
      <c r="D24">
        <v>257661062.72693485</v>
      </c>
      <c r="E24" s="8">
        <f t="shared" si="1"/>
        <v>6.6978208923862831E-3</v>
      </c>
    </row>
    <row r="25" spans="1:5" x14ac:dyDescent="0.25">
      <c r="A25">
        <v>43435</v>
      </c>
      <c r="B25" s="2">
        <f t="shared" si="0"/>
        <v>2018</v>
      </c>
      <c r="C25">
        <v>265712562.69999999</v>
      </c>
      <c r="D25">
        <v>268512911.65488148</v>
      </c>
      <c r="E25" s="8">
        <f t="shared" si="1"/>
        <v>1.0539016019514269E-2</v>
      </c>
    </row>
    <row r="26" spans="1:5" x14ac:dyDescent="0.25">
      <c r="A26">
        <v>43466</v>
      </c>
      <c r="B26" s="2">
        <f t="shared" si="0"/>
        <v>2019</v>
      </c>
      <c r="C26">
        <v>287103504.5</v>
      </c>
      <c r="D26">
        <v>279630367.25816381</v>
      </c>
      <c r="E26" s="8">
        <f t="shared" si="1"/>
        <v>2.6029418396863176E-2</v>
      </c>
    </row>
    <row r="27" spans="1:5" x14ac:dyDescent="0.25">
      <c r="A27">
        <v>43497</v>
      </c>
      <c r="B27" s="2">
        <f t="shared" si="0"/>
        <v>2019</v>
      </c>
      <c r="C27">
        <v>255789708.59999999</v>
      </c>
      <c r="D27">
        <v>252497269.46172592</v>
      </c>
      <c r="E27" s="8">
        <f t="shared" si="1"/>
        <v>1.2871663822185821E-2</v>
      </c>
    </row>
    <row r="28" spans="1:5" x14ac:dyDescent="0.25">
      <c r="A28">
        <v>43525</v>
      </c>
      <c r="B28" s="2">
        <f t="shared" si="0"/>
        <v>2019</v>
      </c>
      <c r="C28">
        <v>268817713.80000001</v>
      </c>
      <c r="D28">
        <v>269242629.72426558</v>
      </c>
      <c r="E28" s="8">
        <f t="shared" si="1"/>
        <v>1.580684242340147E-3</v>
      </c>
    </row>
    <row r="29" spans="1:5" x14ac:dyDescent="0.25">
      <c r="A29">
        <v>43556</v>
      </c>
      <c r="B29" s="2">
        <f t="shared" si="0"/>
        <v>2019</v>
      </c>
      <c r="C29">
        <v>238123760.19999999</v>
      </c>
      <c r="D29">
        <v>247880779.83507884</v>
      </c>
      <c r="E29" s="8">
        <f t="shared" si="1"/>
        <v>4.0974574006743106E-2</v>
      </c>
    </row>
    <row r="30" spans="1:5" x14ac:dyDescent="0.25">
      <c r="A30">
        <v>43586</v>
      </c>
      <c r="B30" s="2">
        <f t="shared" si="0"/>
        <v>2019</v>
      </c>
      <c r="C30">
        <v>240428351.30000001</v>
      </c>
      <c r="D30">
        <v>246922722.59040084</v>
      </c>
      <c r="E30" s="8">
        <f t="shared" si="1"/>
        <v>2.7011670026790356E-2</v>
      </c>
    </row>
    <row r="31" spans="1:5" x14ac:dyDescent="0.25">
      <c r="A31">
        <v>43617</v>
      </c>
      <c r="B31" s="2">
        <f t="shared" si="0"/>
        <v>2019</v>
      </c>
      <c r="C31">
        <v>261805911.09999999</v>
      </c>
      <c r="D31">
        <v>257800769.15444309</v>
      </c>
      <c r="E31" s="8">
        <f t="shared" si="1"/>
        <v>1.5298134135814434E-2</v>
      </c>
    </row>
    <row r="32" spans="1:5" x14ac:dyDescent="0.25">
      <c r="A32">
        <v>43647</v>
      </c>
      <c r="B32" s="2">
        <f t="shared" si="0"/>
        <v>2019</v>
      </c>
      <c r="C32">
        <v>332403791.10000002</v>
      </c>
      <c r="D32">
        <v>337683785.76303792</v>
      </c>
      <c r="E32" s="8">
        <f t="shared" si="1"/>
        <v>1.5884279314520418E-2</v>
      </c>
    </row>
    <row r="33" spans="1:5" x14ac:dyDescent="0.25">
      <c r="A33">
        <v>43678</v>
      </c>
      <c r="B33" s="2">
        <f t="shared" si="0"/>
        <v>2019</v>
      </c>
      <c r="C33">
        <v>300975559.89999998</v>
      </c>
      <c r="D33">
        <v>292501358.22555816</v>
      </c>
      <c r="E33" s="8">
        <f t="shared" si="1"/>
        <v>2.8155780081470381E-2</v>
      </c>
    </row>
    <row r="34" spans="1:5" x14ac:dyDescent="0.25">
      <c r="A34">
        <v>43709</v>
      </c>
      <c r="B34" s="2">
        <f t="shared" si="0"/>
        <v>2019</v>
      </c>
      <c r="C34">
        <v>262855031.90000001</v>
      </c>
      <c r="D34">
        <v>248595419.02892387</v>
      </c>
      <c r="E34" s="8">
        <f t="shared" si="1"/>
        <v>5.424896289031679E-2</v>
      </c>
    </row>
    <row r="35" spans="1:5" x14ac:dyDescent="0.25">
      <c r="A35">
        <v>43739</v>
      </c>
      <c r="B35" s="2">
        <f t="shared" si="0"/>
        <v>2019</v>
      </c>
      <c r="C35">
        <v>244083278</v>
      </c>
      <c r="D35">
        <v>252495074.15785664</v>
      </c>
      <c r="E35" s="8">
        <f t="shared" si="1"/>
        <v>3.4462812146666778E-2</v>
      </c>
    </row>
    <row r="36" spans="1:5" x14ac:dyDescent="0.25">
      <c r="A36">
        <v>43770</v>
      </c>
      <c r="B36" s="2">
        <f t="shared" si="0"/>
        <v>2019</v>
      </c>
      <c r="C36">
        <v>253920207</v>
      </c>
      <c r="D36">
        <v>257984362.77841619</v>
      </c>
      <c r="E36" s="8">
        <f t="shared" si="1"/>
        <v>1.6005641403782356E-2</v>
      </c>
    </row>
    <row r="37" spans="1:5" x14ac:dyDescent="0.25">
      <c r="A37">
        <v>43800</v>
      </c>
      <c r="B37" s="2">
        <f t="shared" si="0"/>
        <v>2019</v>
      </c>
      <c r="C37">
        <v>264697011.59999999</v>
      </c>
      <c r="D37">
        <v>268966451.71484125</v>
      </c>
      <c r="E37" s="8">
        <f t="shared" si="1"/>
        <v>1.6129536518126875E-2</v>
      </c>
    </row>
    <row r="38" spans="1:5" x14ac:dyDescent="0.25">
      <c r="A38">
        <v>43831</v>
      </c>
      <c r="B38" s="2">
        <f t="shared" si="0"/>
        <v>2020</v>
      </c>
      <c r="C38">
        <v>270281846.19999999</v>
      </c>
      <c r="D38">
        <v>269633436.89505267</v>
      </c>
      <c r="E38" s="8">
        <f t="shared" si="1"/>
        <v>2.3990116763799012E-3</v>
      </c>
    </row>
    <row r="39" spans="1:5" x14ac:dyDescent="0.25">
      <c r="A39">
        <v>43862</v>
      </c>
      <c r="B39" s="2">
        <f t="shared" si="0"/>
        <v>2020</v>
      </c>
      <c r="C39">
        <v>253965396.19999999</v>
      </c>
      <c r="D39">
        <v>258311620.91156372</v>
      </c>
      <c r="E39" s="8">
        <f t="shared" si="1"/>
        <v>1.7113452370263255E-2</v>
      </c>
    </row>
    <row r="40" spans="1:5" x14ac:dyDescent="0.25">
      <c r="A40">
        <v>43891</v>
      </c>
      <c r="B40" s="2">
        <f t="shared" si="0"/>
        <v>2020</v>
      </c>
      <c r="C40">
        <v>250421458</v>
      </c>
      <c r="D40">
        <v>236905708.33681983</v>
      </c>
      <c r="E40" s="8">
        <f t="shared" si="1"/>
        <v>5.3972010909624897E-2</v>
      </c>
    </row>
    <row r="41" spans="1:5" x14ac:dyDescent="0.25">
      <c r="A41">
        <v>43922</v>
      </c>
      <c r="B41" s="2">
        <f t="shared" si="0"/>
        <v>2020</v>
      </c>
      <c r="C41">
        <v>218203458.59999999</v>
      </c>
      <c r="D41">
        <v>225924961.65088651</v>
      </c>
      <c r="E41" s="8">
        <f t="shared" si="1"/>
        <v>3.5386712476639506E-2</v>
      </c>
    </row>
    <row r="42" spans="1:5" x14ac:dyDescent="0.25">
      <c r="A42">
        <v>43952</v>
      </c>
      <c r="B42" s="2">
        <f t="shared" si="0"/>
        <v>2020</v>
      </c>
      <c r="C42">
        <v>234783952.30000001</v>
      </c>
      <c r="D42">
        <v>240578198.91229388</v>
      </c>
      <c r="E42" s="8">
        <f t="shared" si="1"/>
        <v>2.4679057301540575E-2</v>
      </c>
    </row>
    <row r="43" spans="1:5" x14ac:dyDescent="0.25">
      <c r="A43">
        <v>43983</v>
      </c>
      <c r="B43" s="2">
        <f t="shared" si="0"/>
        <v>2020</v>
      </c>
      <c r="C43">
        <v>280693732.89999998</v>
      </c>
      <c r="D43">
        <v>282234246.27650213</v>
      </c>
      <c r="E43" s="8">
        <f t="shared" si="1"/>
        <v>5.4882357385976268E-3</v>
      </c>
    </row>
    <row r="44" spans="1:5" x14ac:dyDescent="0.25">
      <c r="A44">
        <v>44013</v>
      </c>
      <c r="B44" s="2">
        <f t="shared" si="0"/>
        <v>2020</v>
      </c>
      <c r="C44">
        <v>347121684</v>
      </c>
      <c r="D44">
        <v>361322166.02121723</v>
      </c>
      <c r="E44" s="8">
        <f t="shared" si="1"/>
        <v>4.090923349293623E-2</v>
      </c>
    </row>
    <row r="45" spans="1:5" x14ac:dyDescent="0.25">
      <c r="A45">
        <v>44044</v>
      </c>
      <c r="B45" s="2">
        <f t="shared" si="0"/>
        <v>2020</v>
      </c>
      <c r="C45">
        <v>307825491.19999999</v>
      </c>
      <c r="D45">
        <v>296353147.84727073</v>
      </c>
      <c r="E45" s="8">
        <f t="shared" si="1"/>
        <v>3.7268984150748793E-2</v>
      </c>
    </row>
    <row r="46" spans="1:5" x14ac:dyDescent="0.25">
      <c r="A46">
        <v>44075</v>
      </c>
      <c r="B46" s="2">
        <f t="shared" si="0"/>
        <v>2020</v>
      </c>
      <c r="C46">
        <v>251413926.69999999</v>
      </c>
      <c r="D46">
        <v>241189716.44915521</v>
      </c>
      <c r="E46" s="8">
        <f t="shared" si="1"/>
        <v>4.0666841272658814E-2</v>
      </c>
    </row>
    <row r="47" spans="1:5" x14ac:dyDescent="0.25">
      <c r="A47">
        <v>44105</v>
      </c>
      <c r="B47" s="2">
        <f t="shared" si="0"/>
        <v>2020</v>
      </c>
      <c r="C47">
        <v>240496299.80000001</v>
      </c>
      <c r="D47">
        <v>250652426.57540888</v>
      </c>
      <c r="E47" s="8">
        <f t="shared" si="1"/>
        <v>4.2229867086748682E-2</v>
      </c>
    </row>
    <row r="48" spans="1:5" x14ac:dyDescent="0.25">
      <c r="A48">
        <v>44136</v>
      </c>
      <c r="B48" s="2">
        <f t="shared" si="0"/>
        <v>2020</v>
      </c>
      <c r="C48">
        <v>241980400.40000001</v>
      </c>
      <c r="D48">
        <v>247401932.81547299</v>
      </c>
      <c r="E48" s="8">
        <f t="shared" si="1"/>
        <v>2.2404841080149663E-2</v>
      </c>
    </row>
    <row r="49" spans="1:5" x14ac:dyDescent="0.25">
      <c r="A49">
        <v>44166</v>
      </c>
      <c r="B49" s="2">
        <f t="shared" si="0"/>
        <v>2020</v>
      </c>
      <c r="C49">
        <v>266365374.19999999</v>
      </c>
      <c r="D49">
        <v>268916916.86408389</v>
      </c>
      <c r="E49" s="8">
        <f t="shared" si="1"/>
        <v>9.5791079142594441E-3</v>
      </c>
    </row>
    <row r="50" spans="1:5" x14ac:dyDescent="0.25">
      <c r="E50" s="11">
        <f>AVERAGE(E2:E49)</f>
        <v>2.1106167334974724E-2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F443E-D79C-4398-8609-DF464BBF6FC9}">
  <dimension ref="A2:D9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3.28515625" bestFit="1" customWidth="1"/>
    <col min="3" max="3" width="15.7109375" bestFit="1" customWidth="1"/>
    <col min="4" max="4" width="26.7109375" bestFit="1" customWidth="1"/>
  </cols>
  <sheetData>
    <row r="2" spans="1:4" x14ac:dyDescent="0.25">
      <c r="A2" s="13" t="s">
        <v>37</v>
      </c>
    </row>
    <row r="3" spans="1:4" x14ac:dyDescent="0.25">
      <c r="B3" t="s">
        <v>34</v>
      </c>
      <c r="C3" t="s">
        <v>35</v>
      </c>
      <c r="D3" t="s">
        <v>36</v>
      </c>
    </row>
    <row r="4" spans="1:4" x14ac:dyDescent="0.25">
      <c r="A4" s="9">
        <v>2017</v>
      </c>
      <c r="B4" s="10">
        <v>3178422069.2000003</v>
      </c>
      <c r="C4" s="10">
        <v>3182918673.8307395</v>
      </c>
      <c r="D4" s="11">
        <v>1.4147286083597433E-3</v>
      </c>
    </row>
    <row r="5" spans="1:4" x14ac:dyDescent="0.25">
      <c r="A5" s="9">
        <v>2018</v>
      </c>
      <c r="B5" s="10">
        <v>3310791494.5999994</v>
      </c>
      <c r="C5" s="10">
        <v>3289226270.2208233</v>
      </c>
      <c r="D5" s="11">
        <v>6.5136159780371759E-3</v>
      </c>
    </row>
    <row r="6" spans="1:4" x14ac:dyDescent="0.25">
      <c r="A6" s="9">
        <v>2019</v>
      </c>
      <c r="B6" s="10">
        <v>3211003829</v>
      </c>
      <c r="C6" s="10">
        <v>3212200989.6927123</v>
      </c>
      <c r="D6" s="11">
        <v>3.7283066494664928E-4</v>
      </c>
    </row>
    <row r="7" spans="1:4" x14ac:dyDescent="0.25">
      <c r="A7" s="9">
        <v>2020</v>
      </c>
      <c r="B7" s="10">
        <v>3163553020.4999995</v>
      </c>
      <c r="C7" s="10">
        <v>3179424479.5557275</v>
      </c>
      <c r="D7" s="11">
        <v>5.016972673724771E-3</v>
      </c>
    </row>
    <row r="8" spans="1:4" x14ac:dyDescent="0.25">
      <c r="C8" s="14" t="s">
        <v>38</v>
      </c>
      <c r="D8" s="12">
        <f>AVERAGE(D4:D7)</f>
        <v>3.3295369812670851E-3</v>
      </c>
    </row>
    <row r="9" spans="1:4" x14ac:dyDescent="0.25">
      <c r="C9" s="14" t="s">
        <v>39</v>
      </c>
      <c r="D9" s="12">
        <v>2.1106167334974724E-2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9D5C7-6AE2-4304-AADE-FA8397B5DAE1}">
  <dimension ref="A3:C7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22.140625" bestFit="1" customWidth="1"/>
  </cols>
  <sheetData>
    <row r="3" spans="1:3" x14ac:dyDescent="0.25">
      <c r="B3" t="s">
        <v>40</v>
      </c>
      <c r="C3" t="s">
        <v>33</v>
      </c>
    </row>
    <row r="4" spans="1:3" x14ac:dyDescent="0.25">
      <c r="A4" s="9">
        <v>2017</v>
      </c>
      <c r="B4" s="10">
        <v>3178422069.2000003</v>
      </c>
      <c r="C4" s="10">
        <v>3182918673.8307395</v>
      </c>
    </row>
    <row r="5" spans="1:3" x14ac:dyDescent="0.25">
      <c r="A5" s="9">
        <v>2018</v>
      </c>
      <c r="B5" s="10">
        <v>3310791494.5999994</v>
      </c>
      <c r="C5" s="10">
        <v>3289226270.2208233</v>
      </c>
    </row>
    <row r="6" spans="1:3" x14ac:dyDescent="0.25">
      <c r="A6" s="9">
        <v>2019</v>
      </c>
      <c r="B6" s="10">
        <v>3211003829</v>
      </c>
      <c r="C6" s="10">
        <v>3212200989.6927123</v>
      </c>
    </row>
    <row r="7" spans="1:3" x14ac:dyDescent="0.25">
      <c r="A7" s="9">
        <v>2020</v>
      </c>
      <c r="B7" s="10">
        <v>3163553020.4999995</v>
      </c>
      <c r="C7" s="10">
        <v>3179424479.5557275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D0A9-5C85-49A0-BBC6-7DE6AF972985}">
  <dimension ref="A1:S73"/>
  <sheetViews>
    <sheetView workbookViewId="0">
      <selection activeCell="L1" sqref="L1:R1"/>
    </sheetView>
  </sheetViews>
  <sheetFormatPr defaultRowHeight="15" x14ac:dyDescent="0.25"/>
  <cols>
    <col min="1" max="1" width="8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6.5703125" bestFit="1" customWidth="1"/>
    <col min="10" max="10" width="13.5703125" bestFit="1" customWidth="1"/>
  </cols>
  <sheetData>
    <row r="1" spans="1:19" x14ac:dyDescent="0.25">
      <c r="A1" t="s">
        <v>9</v>
      </c>
      <c r="B1" t="s">
        <v>3</v>
      </c>
      <c r="C1" t="s">
        <v>4</v>
      </c>
      <c r="D1" t="s">
        <v>5</v>
      </c>
      <c r="E1" t="s">
        <v>6</v>
      </c>
      <c r="F1" t="s">
        <v>1</v>
      </c>
      <c r="G1" t="s">
        <v>2</v>
      </c>
      <c r="H1" t="s">
        <v>7</v>
      </c>
      <c r="I1" t="s">
        <v>8</v>
      </c>
      <c r="K1" t="s">
        <v>3</v>
      </c>
      <c r="L1" t="s">
        <v>4</v>
      </c>
      <c r="M1" t="s">
        <v>5</v>
      </c>
      <c r="N1" t="s">
        <v>6</v>
      </c>
      <c r="O1" t="s">
        <v>1</v>
      </c>
      <c r="P1" t="s">
        <v>2</v>
      </c>
      <c r="Q1" t="s">
        <v>7</v>
      </c>
      <c r="R1" t="s">
        <v>8</v>
      </c>
      <c r="S1" t="s">
        <v>41</v>
      </c>
    </row>
    <row r="2" spans="1:19" x14ac:dyDescent="0.25">
      <c r="A2">
        <v>42736</v>
      </c>
      <c r="B2">
        <v>277000989.10000002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</v>
      </c>
      <c r="K2">
        <f t="shared" ref="K2:K33" si="0">WHSL_kWh</f>
        <v>1300280.8003040254</v>
      </c>
      <c r="L2">
        <f t="shared" ref="L2:L33" si="1">N10HDD18*C2</f>
        <v>36408219.161525764</v>
      </c>
      <c r="M2">
        <f t="shared" ref="M2:M33" si="2">N10CDD18*D2</f>
        <v>0</v>
      </c>
      <c r="N2">
        <f t="shared" ref="N2:N33" si="3">StatDays*E2</f>
        <v>945536.53974046337</v>
      </c>
      <c r="O2">
        <f t="shared" ref="O2:O33" si="4">MonthDays*F2</f>
        <v>194421027.56947881</v>
      </c>
      <c r="P2">
        <f t="shared" ref="P2:P33" si="5">PeakDays*G2</f>
        <v>460521.8589830937</v>
      </c>
      <c r="Q2">
        <f t="shared" ref="Q2:Q33" si="6">OntarioGDP*H2</f>
        <v>13128494.671653671</v>
      </c>
      <c r="R2">
        <f t="shared" ref="R2:R33" si="7">Binary*I2</f>
        <v>23533784.52333352</v>
      </c>
      <c r="S2">
        <f t="shared" ref="S2:S33" si="8">SUM(K2:R2)</f>
        <v>270197865.12501931</v>
      </c>
    </row>
    <row r="3" spans="1:19" x14ac:dyDescent="0.25">
      <c r="A3">
        <v>42767</v>
      </c>
      <c r="B3">
        <v>242928835.30000001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</v>
      </c>
      <c r="K3">
        <f t="shared" si="0"/>
        <v>1300280.8003040254</v>
      </c>
      <c r="L3">
        <f t="shared" si="1"/>
        <v>29405961.308922153</v>
      </c>
      <c r="M3">
        <f t="shared" si="2"/>
        <v>0</v>
      </c>
      <c r="N3">
        <f t="shared" si="3"/>
        <v>945536.53974046337</v>
      </c>
      <c r="O3">
        <f t="shared" si="4"/>
        <v>175606089.41759378</v>
      </c>
      <c r="P3">
        <f t="shared" si="5"/>
        <v>416662.63431803713</v>
      </c>
      <c r="Q3">
        <f t="shared" si="6"/>
        <v>13158938.158077726</v>
      </c>
      <c r="R3">
        <f t="shared" si="7"/>
        <v>23533784.52333352</v>
      </c>
      <c r="S3">
        <f t="shared" si="8"/>
        <v>244367253.38228968</v>
      </c>
    </row>
    <row r="4" spans="1:19" x14ac:dyDescent="0.25">
      <c r="A4">
        <v>42795</v>
      </c>
      <c r="B4">
        <v>268282989.5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</v>
      </c>
      <c r="K4">
        <f t="shared" si="0"/>
        <v>1300280.8003040254</v>
      </c>
      <c r="L4">
        <f t="shared" si="1"/>
        <v>32821983.161575384</v>
      </c>
      <c r="M4">
        <f t="shared" si="2"/>
        <v>0</v>
      </c>
      <c r="N4">
        <f t="shared" si="3"/>
        <v>0</v>
      </c>
      <c r="O4">
        <f t="shared" si="4"/>
        <v>194421027.56947881</v>
      </c>
      <c r="P4">
        <f t="shared" si="5"/>
        <v>504381.08364815026</v>
      </c>
      <c r="Q4">
        <f t="shared" si="6"/>
        <v>13189452.242619146</v>
      </c>
      <c r="R4">
        <f t="shared" si="7"/>
        <v>23533784.52333352</v>
      </c>
      <c r="S4">
        <f t="shared" si="8"/>
        <v>265770909.38095903</v>
      </c>
    </row>
    <row r="5" spans="1:19" x14ac:dyDescent="0.25">
      <c r="A5">
        <v>42826</v>
      </c>
      <c r="B5">
        <v>234677447.19999999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</v>
      </c>
      <c r="K5">
        <f t="shared" si="0"/>
        <v>1300280.8003040254</v>
      </c>
      <c r="L5">
        <f t="shared" si="1"/>
        <v>14661894.480975557</v>
      </c>
      <c r="M5">
        <f t="shared" si="2"/>
        <v>0</v>
      </c>
      <c r="N5">
        <f t="shared" si="3"/>
        <v>0</v>
      </c>
      <c r="O5">
        <f t="shared" si="4"/>
        <v>188149381.51885048</v>
      </c>
      <c r="P5">
        <f t="shared" si="5"/>
        <v>416662.63431803713</v>
      </c>
      <c r="Q5">
        <f t="shared" si="6"/>
        <v>13220037.08189491</v>
      </c>
      <c r="R5">
        <f t="shared" si="7"/>
        <v>23533784.52333352</v>
      </c>
      <c r="S5">
        <f t="shared" si="8"/>
        <v>241282041.03967652</v>
      </c>
    </row>
    <row r="6" spans="1:19" x14ac:dyDescent="0.25">
      <c r="A6">
        <v>42856</v>
      </c>
      <c r="B6">
        <v>244160124.5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</v>
      </c>
      <c r="K6">
        <f t="shared" si="0"/>
        <v>1300280.8003040254</v>
      </c>
      <c r="L6">
        <f t="shared" si="1"/>
        <v>10946530.507213535</v>
      </c>
      <c r="M6">
        <f t="shared" si="2"/>
        <v>6564499.7435516147</v>
      </c>
      <c r="N6">
        <f t="shared" si="3"/>
        <v>945536.53974046337</v>
      </c>
      <c r="O6">
        <f t="shared" si="4"/>
        <v>194421027.56947881</v>
      </c>
      <c r="P6">
        <f t="shared" si="5"/>
        <v>482451.47131562198</v>
      </c>
      <c r="Q6">
        <f t="shared" si="6"/>
        <v>13250692.856616925</v>
      </c>
      <c r="R6">
        <f t="shared" si="7"/>
        <v>23533784.52333352</v>
      </c>
      <c r="S6">
        <f t="shared" si="8"/>
        <v>251444804.01155451</v>
      </c>
    </row>
    <row r="7" spans="1:19" x14ac:dyDescent="0.25">
      <c r="A7">
        <v>42887</v>
      </c>
      <c r="B7">
        <v>275426179.89999998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</v>
      </c>
      <c r="K7">
        <f t="shared" si="0"/>
        <v>1300280.8003040254</v>
      </c>
      <c r="L7">
        <f t="shared" si="1"/>
        <v>1684533.1129063189</v>
      </c>
      <c r="M7">
        <f t="shared" si="2"/>
        <v>50327831.367229052</v>
      </c>
      <c r="N7">
        <f t="shared" si="3"/>
        <v>0</v>
      </c>
      <c r="O7">
        <f t="shared" si="4"/>
        <v>188149381.51885048</v>
      </c>
      <c r="P7">
        <f t="shared" si="5"/>
        <v>482451.47131562198</v>
      </c>
      <c r="Q7">
        <f t="shared" si="6"/>
        <v>13281419.711354716</v>
      </c>
      <c r="R7">
        <f t="shared" si="7"/>
        <v>23533784.52333352</v>
      </c>
      <c r="S7">
        <f t="shared" si="8"/>
        <v>278759682.50529373</v>
      </c>
    </row>
    <row r="8" spans="1:19" x14ac:dyDescent="0.25">
      <c r="A8">
        <v>42917</v>
      </c>
      <c r="B8">
        <v>302256564.30000001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</v>
      </c>
      <c r="K8">
        <f t="shared" si="0"/>
        <v>1300280.8003040254</v>
      </c>
      <c r="L8">
        <f t="shared" si="1"/>
        <v>11738.906710148563</v>
      </c>
      <c r="M8">
        <f t="shared" si="2"/>
        <v>70775870.798292115</v>
      </c>
      <c r="N8">
        <f t="shared" si="3"/>
        <v>945536.53974046337</v>
      </c>
      <c r="O8">
        <f t="shared" si="4"/>
        <v>194421027.56947881</v>
      </c>
      <c r="P8">
        <f t="shared" si="5"/>
        <v>438592.24665056542</v>
      </c>
      <c r="Q8">
        <f t="shared" si="6"/>
        <v>13312217.814772725</v>
      </c>
      <c r="R8">
        <f t="shared" si="7"/>
        <v>23533784.52333352</v>
      </c>
      <c r="S8">
        <f t="shared" si="8"/>
        <v>304739049.19928241</v>
      </c>
    </row>
    <row r="9" spans="1:19" x14ac:dyDescent="0.25">
      <c r="A9">
        <v>42948</v>
      </c>
      <c r="B9">
        <v>284023807.19999999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</v>
      </c>
      <c r="K9">
        <f t="shared" si="0"/>
        <v>1300280.8003040254</v>
      </c>
      <c r="L9">
        <f t="shared" si="1"/>
        <v>1220846.2978554505</v>
      </c>
      <c r="M9">
        <f t="shared" si="2"/>
        <v>37877918.060493231</v>
      </c>
      <c r="N9">
        <f t="shared" si="3"/>
        <v>945536.53974046337</v>
      </c>
      <c r="O9">
        <f t="shared" si="4"/>
        <v>194421027.56947881</v>
      </c>
      <c r="P9">
        <f t="shared" si="5"/>
        <v>482451.47131562198</v>
      </c>
      <c r="Q9">
        <f t="shared" si="6"/>
        <v>13343087.335535394</v>
      </c>
      <c r="R9">
        <f t="shared" si="7"/>
        <v>23533784.52333352</v>
      </c>
      <c r="S9">
        <f t="shared" si="8"/>
        <v>273124932.59805655</v>
      </c>
    </row>
    <row r="10" spans="1:19" x14ac:dyDescent="0.25">
      <c r="A10">
        <v>42979</v>
      </c>
      <c r="B10">
        <v>268671076.80000001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</v>
      </c>
      <c r="K10">
        <f t="shared" si="0"/>
        <v>1300280.8003040254</v>
      </c>
      <c r="L10">
        <f t="shared" si="1"/>
        <v>3873839.2143490259</v>
      </c>
      <c r="M10">
        <f t="shared" si="2"/>
        <v>42405159.26294262</v>
      </c>
      <c r="N10">
        <f t="shared" si="3"/>
        <v>945536.53974046337</v>
      </c>
      <c r="O10">
        <f t="shared" si="4"/>
        <v>188149381.51885048</v>
      </c>
      <c r="P10">
        <f t="shared" si="5"/>
        <v>438592.24665056542</v>
      </c>
      <c r="Q10">
        <f t="shared" si="6"/>
        <v>13374028.442307174</v>
      </c>
      <c r="R10">
        <f t="shared" si="7"/>
        <v>23533784.52333352</v>
      </c>
      <c r="S10">
        <f t="shared" si="8"/>
        <v>274020602.54847789</v>
      </c>
    </row>
    <row r="11" spans="1:19" x14ac:dyDescent="0.25">
      <c r="A11">
        <v>43009</v>
      </c>
      <c r="B11">
        <v>249859153.69999999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</v>
      </c>
      <c r="K11">
        <f t="shared" si="0"/>
        <v>1300280.8003040254</v>
      </c>
      <c r="L11">
        <f t="shared" si="1"/>
        <v>10330237.904930735</v>
      </c>
      <c r="M11">
        <f t="shared" si="2"/>
        <v>3999063.0621636272</v>
      </c>
      <c r="N11">
        <f t="shared" si="3"/>
        <v>945536.53974046337</v>
      </c>
      <c r="O11">
        <f t="shared" si="4"/>
        <v>194421027.56947881</v>
      </c>
      <c r="P11">
        <f t="shared" si="5"/>
        <v>460521.8589830937</v>
      </c>
      <c r="Q11">
        <f t="shared" si="6"/>
        <v>13405041.303752506</v>
      </c>
      <c r="R11">
        <f t="shared" si="7"/>
        <v>23533784.52333352</v>
      </c>
      <c r="S11">
        <f t="shared" si="8"/>
        <v>248395493.5626868</v>
      </c>
    </row>
    <row r="12" spans="1:19" x14ac:dyDescent="0.25">
      <c r="A12">
        <v>43040</v>
      </c>
      <c r="B12">
        <v>253035874.40000001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</v>
      </c>
      <c r="K12">
        <f t="shared" si="0"/>
        <v>1300280.8003040254</v>
      </c>
      <c r="L12">
        <f t="shared" si="1"/>
        <v>26711882.218943056</v>
      </c>
      <c r="M12">
        <f t="shared" si="2"/>
        <v>0</v>
      </c>
      <c r="N12">
        <f t="shared" si="3"/>
        <v>0</v>
      </c>
      <c r="O12">
        <f t="shared" si="4"/>
        <v>188149381.51885048</v>
      </c>
      <c r="P12">
        <f t="shared" si="5"/>
        <v>482451.47131562198</v>
      </c>
      <c r="Q12">
        <f t="shared" si="6"/>
        <v>13436126.06444091</v>
      </c>
      <c r="R12">
        <f t="shared" si="7"/>
        <v>23533784.52333352</v>
      </c>
      <c r="S12">
        <f t="shared" si="8"/>
        <v>253613906.59718761</v>
      </c>
    </row>
    <row r="13" spans="1:19" x14ac:dyDescent="0.25">
      <c r="A13">
        <v>43070</v>
      </c>
      <c r="B13">
        <v>278099027.30000001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</v>
      </c>
      <c r="K13">
        <f t="shared" si="0"/>
        <v>1300280.8003040254</v>
      </c>
      <c r="L13">
        <f t="shared" si="1"/>
        <v>42172022.356208712</v>
      </c>
      <c r="M13">
        <f t="shared" si="2"/>
        <v>0</v>
      </c>
      <c r="N13">
        <f t="shared" si="3"/>
        <v>1891073.0794809267</v>
      </c>
      <c r="O13">
        <f t="shared" si="4"/>
        <v>194421027.56947881</v>
      </c>
      <c r="P13">
        <f t="shared" si="5"/>
        <v>416662.63431803713</v>
      </c>
      <c r="Q13">
        <f t="shared" si="6"/>
        <v>13467282.917131757</v>
      </c>
      <c r="R13">
        <f t="shared" si="7"/>
        <v>23533784.52333352</v>
      </c>
      <c r="S13">
        <f t="shared" si="8"/>
        <v>277202133.88025576</v>
      </c>
    </row>
    <row r="14" spans="1:19" x14ac:dyDescent="0.25">
      <c r="A14">
        <v>43101</v>
      </c>
      <c r="B14">
        <v>289798490.89999998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</v>
      </c>
      <c r="K14">
        <f t="shared" si="0"/>
        <v>1300280.8003040254</v>
      </c>
      <c r="L14">
        <f t="shared" si="1"/>
        <v>44478717.524752907</v>
      </c>
      <c r="M14">
        <f t="shared" si="2"/>
        <v>0</v>
      </c>
      <c r="N14">
        <f t="shared" si="3"/>
        <v>945536.53974046337</v>
      </c>
      <c r="O14">
        <f t="shared" si="4"/>
        <v>194421027.56947881</v>
      </c>
      <c r="P14">
        <f t="shared" si="5"/>
        <v>482451.47131562198</v>
      </c>
      <c r="Q14">
        <f t="shared" si="6"/>
        <v>13497995.893195281</v>
      </c>
      <c r="R14">
        <f t="shared" si="7"/>
        <v>23533784.52333352</v>
      </c>
      <c r="S14">
        <f t="shared" si="8"/>
        <v>278659794.32212067</v>
      </c>
    </row>
    <row r="15" spans="1:19" x14ac:dyDescent="0.25">
      <c r="A15">
        <v>43132</v>
      </c>
      <c r="B15">
        <v>251614557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</v>
      </c>
      <c r="K15">
        <f t="shared" si="0"/>
        <v>1300280.8003040254</v>
      </c>
      <c r="L15">
        <f t="shared" si="1"/>
        <v>33872615.312133685</v>
      </c>
      <c r="M15">
        <f t="shared" si="2"/>
        <v>0</v>
      </c>
      <c r="N15">
        <f t="shared" si="3"/>
        <v>945536.53974046337</v>
      </c>
      <c r="O15">
        <f t="shared" si="4"/>
        <v>175606089.41759378</v>
      </c>
      <c r="P15">
        <f t="shared" si="5"/>
        <v>416662.63431803713</v>
      </c>
      <c r="Q15">
        <f t="shared" si="6"/>
        <v>13528778.901145533</v>
      </c>
      <c r="R15">
        <f t="shared" si="7"/>
        <v>23533784.52333352</v>
      </c>
      <c r="S15">
        <f t="shared" si="8"/>
        <v>249203748.12856904</v>
      </c>
    </row>
    <row r="16" spans="1:19" x14ac:dyDescent="0.25">
      <c r="A16">
        <v>43160</v>
      </c>
      <c r="B16">
        <v>268375998.5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</v>
      </c>
      <c r="K16">
        <f t="shared" si="0"/>
        <v>1300280.8003040254</v>
      </c>
      <c r="L16">
        <f t="shared" si="1"/>
        <v>34195435.246662766</v>
      </c>
      <c r="M16">
        <f t="shared" si="2"/>
        <v>0</v>
      </c>
      <c r="N16">
        <f t="shared" si="3"/>
        <v>0</v>
      </c>
      <c r="O16">
        <f t="shared" si="4"/>
        <v>194421027.56947881</v>
      </c>
      <c r="P16">
        <f t="shared" si="5"/>
        <v>482451.47131562198</v>
      </c>
      <c r="Q16">
        <f t="shared" si="6"/>
        <v>13559632.109646959</v>
      </c>
      <c r="R16">
        <f t="shared" si="7"/>
        <v>23533784.52333352</v>
      </c>
      <c r="S16">
        <f t="shared" si="8"/>
        <v>267492611.72074169</v>
      </c>
    </row>
    <row r="17" spans="1:19" x14ac:dyDescent="0.25">
      <c r="A17">
        <v>43191</v>
      </c>
      <c r="B17">
        <v>248656909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</v>
      </c>
      <c r="K17">
        <f t="shared" si="0"/>
        <v>1300280.8003040254</v>
      </c>
      <c r="L17">
        <f t="shared" si="1"/>
        <v>25972331.096203696</v>
      </c>
      <c r="M17">
        <f t="shared" si="2"/>
        <v>0</v>
      </c>
      <c r="N17">
        <f t="shared" si="3"/>
        <v>0</v>
      </c>
      <c r="O17">
        <f t="shared" si="4"/>
        <v>188149381.51885048</v>
      </c>
      <c r="P17">
        <f t="shared" si="5"/>
        <v>438592.24665056542</v>
      </c>
      <c r="Q17">
        <f t="shared" si="6"/>
        <v>13590555.687363999</v>
      </c>
      <c r="R17">
        <f t="shared" si="7"/>
        <v>23533784.52333352</v>
      </c>
      <c r="S17">
        <f t="shared" si="8"/>
        <v>252984925.87270629</v>
      </c>
    </row>
    <row r="18" spans="1:19" x14ac:dyDescent="0.25">
      <c r="A18">
        <v>43221</v>
      </c>
      <c r="B18">
        <v>263110475.40000001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</v>
      </c>
      <c r="K18">
        <f t="shared" si="0"/>
        <v>1300280.8003040254</v>
      </c>
      <c r="L18">
        <f t="shared" si="1"/>
        <v>4437306.7364361566</v>
      </c>
      <c r="M18">
        <f t="shared" si="2"/>
        <v>28823435.655594449</v>
      </c>
      <c r="N18">
        <f t="shared" si="3"/>
        <v>945536.53974046337</v>
      </c>
      <c r="O18">
        <f t="shared" si="4"/>
        <v>194421027.56947881</v>
      </c>
      <c r="P18">
        <f t="shared" si="5"/>
        <v>482451.47131562198</v>
      </c>
      <c r="Q18">
        <f t="shared" si="6"/>
        <v>13621549.790913641</v>
      </c>
      <c r="R18">
        <f t="shared" si="7"/>
        <v>23533784.52333352</v>
      </c>
      <c r="S18">
        <f t="shared" si="8"/>
        <v>267565373.08711669</v>
      </c>
    </row>
    <row r="19" spans="1:19" x14ac:dyDescent="0.25">
      <c r="A19">
        <v>43252</v>
      </c>
      <c r="B19">
        <v>281217537.19999999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</v>
      </c>
      <c r="K19">
        <f t="shared" si="0"/>
        <v>1300280.8003040254</v>
      </c>
      <c r="L19">
        <f t="shared" si="1"/>
        <v>980198.71029740502</v>
      </c>
      <c r="M19">
        <f t="shared" si="2"/>
        <v>40745170.822044507</v>
      </c>
      <c r="N19">
        <f t="shared" si="3"/>
        <v>0</v>
      </c>
      <c r="O19">
        <f t="shared" si="4"/>
        <v>188149381.51885048</v>
      </c>
      <c r="P19">
        <f t="shared" si="5"/>
        <v>460521.8589830937</v>
      </c>
      <c r="Q19">
        <f t="shared" si="6"/>
        <v>13652614.564865408</v>
      </c>
      <c r="R19">
        <f t="shared" si="7"/>
        <v>23533784.52333352</v>
      </c>
      <c r="S19">
        <f t="shared" si="8"/>
        <v>268821952.7986784</v>
      </c>
    </row>
    <row r="20" spans="1:19" x14ac:dyDescent="0.25">
      <c r="A20">
        <v>43282</v>
      </c>
      <c r="B20">
        <v>323148008.69999999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</v>
      </c>
      <c r="K20">
        <f t="shared" si="0"/>
        <v>1300280.8003040254</v>
      </c>
      <c r="L20">
        <f t="shared" si="1"/>
        <v>76302.893615965659</v>
      </c>
      <c r="M20">
        <f t="shared" si="2"/>
        <v>80660347.423639953</v>
      </c>
      <c r="N20">
        <f t="shared" si="3"/>
        <v>945536.53974046337</v>
      </c>
      <c r="O20">
        <f t="shared" si="4"/>
        <v>194421027.56947881</v>
      </c>
      <c r="P20">
        <f t="shared" si="5"/>
        <v>460521.8589830937</v>
      </c>
      <c r="Q20">
        <f t="shared" si="6"/>
        <v>13683750.189931203</v>
      </c>
      <c r="R20">
        <f t="shared" si="7"/>
        <v>23533784.52333352</v>
      </c>
      <c r="S20">
        <f t="shared" si="8"/>
        <v>315081551.79902709</v>
      </c>
    </row>
    <row r="21" spans="1:19" x14ac:dyDescent="0.25">
      <c r="A21">
        <v>43313</v>
      </c>
      <c r="B21">
        <v>325222346.5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</v>
      </c>
      <c r="K21">
        <f t="shared" si="0"/>
        <v>1300280.8003040254</v>
      </c>
      <c r="L21">
        <f t="shared" si="1"/>
        <v>158475.24058700562</v>
      </c>
      <c r="M21">
        <f t="shared" si="2"/>
        <v>90092099.928742856</v>
      </c>
      <c r="N21">
        <f t="shared" si="3"/>
        <v>945536.53974046337</v>
      </c>
      <c r="O21">
        <f t="shared" si="4"/>
        <v>194421027.56947881</v>
      </c>
      <c r="P21">
        <f t="shared" si="5"/>
        <v>482451.47131562198</v>
      </c>
      <c r="Q21">
        <f t="shared" si="6"/>
        <v>13714956.822728012</v>
      </c>
      <c r="R21">
        <f t="shared" si="7"/>
        <v>23533784.52333352</v>
      </c>
      <c r="S21">
        <f t="shared" si="8"/>
        <v>324648612.89623034</v>
      </c>
    </row>
    <row r="22" spans="1:19" x14ac:dyDescent="0.25">
      <c r="A22">
        <v>43344</v>
      </c>
      <c r="B22">
        <v>281705838.60000002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</v>
      </c>
      <c r="K22">
        <f t="shared" si="0"/>
        <v>1300280.8003040254</v>
      </c>
      <c r="L22">
        <f t="shared" si="1"/>
        <v>3650799.9868562035</v>
      </c>
      <c r="M22">
        <f t="shared" si="2"/>
        <v>47988756.745963529</v>
      </c>
      <c r="N22">
        <f t="shared" si="3"/>
        <v>945536.53974046337</v>
      </c>
      <c r="O22">
        <f t="shared" si="4"/>
        <v>188149381.51885048</v>
      </c>
      <c r="P22">
        <f t="shared" si="5"/>
        <v>416662.63431803713</v>
      </c>
      <c r="Q22">
        <f t="shared" si="6"/>
        <v>13746234.631920276</v>
      </c>
      <c r="R22">
        <f t="shared" si="7"/>
        <v>23533784.52333352</v>
      </c>
      <c r="S22">
        <f t="shared" si="8"/>
        <v>279731437.3812865</v>
      </c>
    </row>
    <row r="23" spans="1:19" x14ac:dyDescent="0.25">
      <c r="A23">
        <v>43374</v>
      </c>
      <c r="B23">
        <v>252830302.90000001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</v>
      </c>
      <c r="K23">
        <f t="shared" si="0"/>
        <v>1300280.8003040254</v>
      </c>
      <c r="L23">
        <f t="shared" si="1"/>
        <v>16780767.142157368</v>
      </c>
      <c r="M23">
        <f t="shared" si="2"/>
        <v>7620856.0241231387</v>
      </c>
      <c r="N23">
        <f t="shared" si="3"/>
        <v>945536.53974046337</v>
      </c>
      <c r="O23">
        <f t="shared" si="4"/>
        <v>194421027.56947881</v>
      </c>
      <c r="P23">
        <f t="shared" si="5"/>
        <v>482451.47131562198</v>
      </c>
      <c r="Q23">
        <f t="shared" si="6"/>
        <v>13777583.762077525</v>
      </c>
      <c r="R23">
        <f t="shared" si="7"/>
        <v>23533784.52333352</v>
      </c>
      <c r="S23">
        <f t="shared" si="8"/>
        <v>258862287.83253047</v>
      </c>
    </row>
    <row r="24" spans="1:19" x14ac:dyDescent="0.25">
      <c r="A24">
        <v>43405</v>
      </c>
      <c r="B24">
        <v>259398467.19999999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</v>
      </c>
      <c r="K24">
        <f t="shared" si="0"/>
        <v>1300280.8003040254</v>
      </c>
      <c r="L24">
        <f t="shared" si="1"/>
        <v>30386160.019219559</v>
      </c>
      <c r="M24">
        <f t="shared" si="2"/>
        <v>0</v>
      </c>
      <c r="N24">
        <f t="shared" si="3"/>
        <v>0</v>
      </c>
      <c r="O24">
        <f t="shared" si="4"/>
        <v>188149381.51885048</v>
      </c>
      <c r="P24">
        <f t="shared" si="5"/>
        <v>482451.47131562198</v>
      </c>
      <c r="Q24">
        <f t="shared" si="6"/>
        <v>13809004.393911658</v>
      </c>
      <c r="R24">
        <f t="shared" si="7"/>
        <v>23533784.52333352</v>
      </c>
      <c r="S24">
        <f t="shared" si="8"/>
        <v>257661062.72693485</v>
      </c>
    </row>
    <row r="25" spans="1:19" x14ac:dyDescent="0.25">
      <c r="A25">
        <v>43435</v>
      </c>
      <c r="B25">
        <v>265712562.69999999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</v>
      </c>
      <c r="K25">
        <f t="shared" si="0"/>
        <v>1300280.8003040254</v>
      </c>
      <c r="L25">
        <f t="shared" si="1"/>
        <v>33109586.375974026</v>
      </c>
      <c r="M25">
        <f t="shared" si="2"/>
        <v>0</v>
      </c>
      <c r="N25">
        <f t="shared" si="3"/>
        <v>1891073.0794809267</v>
      </c>
      <c r="O25">
        <f t="shared" si="4"/>
        <v>194421027.56947881</v>
      </c>
      <c r="P25">
        <f t="shared" si="5"/>
        <v>416662.63431803713</v>
      </c>
      <c r="Q25">
        <f t="shared" si="6"/>
        <v>13840496.671992196</v>
      </c>
      <c r="R25">
        <f t="shared" si="7"/>
        <v>23533784.52333352</v>
      </c>
      <c r="S25">
        <f t="shared" si="8"/>
        <v>268512911.65488148</v>
      </c>
    </row>
    <row r="26" spans="1:19" x14ac:dyDescent="0.25">
      <c r="A26">
        <v>43466</v>
      </c>
      <c r="B26">
        <v>287103504.5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</v>
      </c>
      <c r="K26">
        <f t="shared" si="0"/>
        <v>1300280.8003040254</v>
      </c>
      <c r="L26">
        <f t="shared" si="1"/>
        <v>45083271.220325559</v>
      </c>
      <c r="M26">
        <f t="shared" si="2"/>
        <v>0</v>
      </c>
      <c r="N26">
        <f t="shared" si="3"/>
        <v>945536.53974046337</v>
      </c>
      <c r="O26">
        <f t="shared" si="4"/>
        <v>194421027.56947881</v>
      </c>
      <c r="P26">
        <f t="shared" si="5"/>
        <v>482451.47131562198</v>
      </c>
      <c r="Q26">
        <f t="shared" si="6"/>
        <v>13864015.133665835</v>
      </c>
      <c r="R26">
        <f t="shared" si="7"/>
        <v>23533784.52333352</v>
      </c>
      <c r="S26">
        <f t="shared" si="8"/>
        <v>279630367.25816381</v>
      </c>
    </row>
    <row r="27" spans="1:19" x14ac:dyDescent="0.25">
      <c r="A27">
        <v>43497</v>
      </c>
      <c r="B27">
        <v>255789708.59999999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</v>
      </c>
      <c r="K27">
        <f t="shared" si="0"/>
        <v>1300280.8003040254</v>
      </c>
      <c r="L27">
        <f t="shared" si="1"/>
        <v>36807341.989670821</v>
      </c>
      <c r="M27">
        <f t="shared" si="2"/>
        <v>0</v>
      </c>
      <c r="N27">
        <f t="shared" si="3"/>
        <v>945536.53974046337</v>
      </c>
      <c r="O27">
        <f t="shared" si="4"/>
        <v>175606089.41759378</v>
      </c>
      <c r="P27">
        <f t="shared" si="5"/>
        <v>416662.63431803713</v>
      </c>
      <c r="Q27">
        <f t="shared" si="6"/>
        <v>13887573.556765292</v>
      </c>
      <c r="R27">
        <f t="shared" si="7"/>
        <v>23533784.52333352</v>
      </c>
      <c r="S27">
        <f t="shared" si="8"/>
        <v>252497269.46172592</v>
      </c>
    </row>
    <row r="28" spans="1:19" x14ac:dyDescent="0.25">
      <c r="A28">
        <v>43525</v>
      </c>
      <c r="B28">
        <v>268817713.80000001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</v>
      </c>
      <c r="K28">
        <f t="shared" si="0"/>
        <v>1300280.8003040254</v>
      </c>
      <c r="L28">
        <f t="shared" si="1"/>
        <v>35615842.958590738</v>
      </c>
      <c r="M28">
        <f t="shared" si="2"/>
        <v>0</v>
      </c>
      <c r="N28">
        <f t="shared" si="3"/>
        <v>0</v>
      </c>
      <c r="O28">
        <f t="shared" si="4"/>
        <v>194421027.56947881</v>
      </c>
      <c r="P28">
        <f t="shared" si="5"/>
        <v>460521.8589830937</v>
      </c>
      <c r="Q28">
        <f t="shared" si="6"/>
        <v>13911172.01357533</v>
      </c>
      <c r="R28">
        <f t="shared" si="7"/>
        <v>23533784.52333352</v>
      </c>
      <c r="S28">
        <f t="shared" si="8"/>
        <v>269242629.72426558</v>
      </c>
    </row>
    <row r="29" spans="1:19" x14ac:dyDescent="0.25">
      <c r="A29">
        <v>43556</v>
      </c>
      <c r="B29">
        <v>238123760.19999999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</v>
      </c>
      <c r="K29">
        <f t="shared" si="0"/>
        <v>1300280.8003040254</v>
      </c>
      <c r="L29">
        <f t="shared" si="1"/>
        <v>20502000.569274466</v>
      </c>
      <c r="M29">
        <f t="shared" si="2"/>
        <v>0</v>
      </c>
      <c r="N29">
        <f t="shared" si="3"/>
        <v>0</v>
      </c>
      <c r="O29">
        <f t="shared" si="4"/>
        <v>188149381.51885048</v>
      </c>
      <c r="P29">
        <f t="shared" si="5"/>
        <v>460521.8589830937</v>
      </c>
      <c r="Q29">
        <f t="shared" si="6"/>
        <v>13934810.564333247</v>
      </c>
      <c r="R29">
        <f t="shared" si="7"/>
        <v>23533784.52333352</v>
      </c>
      <c r="S29">
        <f t="shared" si="8"/>
        <v>247880779.83507884</v>
      </c>
    </row>
    <row r="30" spans="1:19" x14ac:dyDescent="0.25">
      <c r="A30">
        <v>43586</v>
      </c>
      <c r="B30">
        <v>240428351.30000001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</v>
      </c>
      <c r="K30">
        <f t="shared" si="0"/>
        <v>1300280.8003040254</v>
      </c>
      <c r="L30">
        <f t="shared" si="1"/>
        <v>10394801.891836552</v>
      </c>
      <c r="M30">
        <f t="shared" si="2"/>
        <v>1886350.5010205789</v>
      </c>
      <c r="N30">
        <f t="shared" si="3"/>
        <v>945536.53974046337</v>
      </c>
      <c r="O30">
        <f t="shared" si="4"/>
        <v>194421027.56947881</v>
      </c>
      <c r="P30">
        <f t="shared" si="5"/>
        <v>482451.47131562198</v>
      </c>
      <c r="Q30">
        <f t="shared" si="6"/>
        <v>13958489.293371269</v>
      </c>
      <c r="R30">
        <f t="shared" si="7"/>
        <v>23533784.52333352</v>
      </c>
      <c r="S30">
        <f t="shared" si="8"/>
        <v>246922722.59040084</v>
      </c>
    </row>
    <row r="31" spans="1:19" x14ac:dyDescent="0.25">
      <c r="A31">
        <v>43617</v>
      </c>
      <c r="B31">
        <v>261805911.09999999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</v>
      </c>
      <c r="K31">
        <f t="shared" si="0"/>
        <v>1300280.8003040254</v>
      </c>
      <c r="L31">
        <f t="shared" si="1"/>
        <v>2101264.3011165927</v>
      </c>
      <c r="M31">
        <f t="shared" si="2"/>
        <v>28295257.515308686</v>
      </c>
      <c r="N31">
        <f t="shared" si="3"/>
        <v>0</v>
      </c>
      <c r="O31">
        <f t="shared" si="4"/>
        <v>188149381.51885048</v>
      </c>
      <c r="P31">
        <f t="shared" si="5"/>
        <v>438592.24665056542</v>
      </c>
      <c r="Q31">
        <f t="shared" si="6"/>
        <v>13982208.248879235</v>
      </c>
      <c r="R31">
        <f t="shared" si="7"/>
        <v>23533784.52333352</v>
      </c>
      <c r="S31">
        <f t="shared" si="8"/>
        <v>257800769.15444309</v>
      </c>
    </row>
    <row r="32" spans="1:19" x14ac:dyDescent="0.25">
      <c r="A32">
        <v>43647</v>
      </c>
      <c r="B32">
        <v>332403791.10000002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</v>
      </c>
      <c r="K32">
        <f t="shared" si="0"/>
        <v>1300280.8003040254</v>
      </c>
      <c r="L32">
        <f t="shared" si="1"/>
        <v>0</v>
      </c>
      <c r="M32">
        <f t="shared" si="2"/>
        <v>102994737.3557236</v>
      </c>
      <c r="N32">
        <f t="shared" si="3"/>
        <v>945536.53974046337</v>
      </c>
      <c r="O32">
        <f t="shared" si="4"/>
        <v>194421027.56947881</v>
      </c>
      <c r="P32">
        <f t="shared" si="5"/>
        <v>482451.47131562198</v>
      </c>
      <c r="Q32">
        <f t="shared" si="6"/>
        <v>14005967.503141906</v>
      </c>
      <c r="R32">
        <f t="shared" si="7"/>
        <v>23533784.52333352</v>
      </c>
      <c r="S32">
        <f t="shared" si="8"/>
        <v>337683785.76303792</v>
      </c>
    </row>
    <row r="33" spans="1:19" x14ac:dyDescent="0.25">
      <c r="A33">
        <v>43678</v>
      </c>
      <c r="B33">
        <v>300975559.89999998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</v>
      </c>
      <c r="K33">
        <f t="shared" si="0"/>
        <v>1300280.8003040254</v>
      </c>
      <c r="L33">
        <f t="shared" si="1"/>
        <v>616292.60228279955</v>
      </c>
      <c r="M33">
        <f t="shared" si="2"/>
        <v>57194147.190943949</v>
      </c>
      <c r="N33">
        <f t="shared" si="3"/>
        <v>945536.53974046337</v>
      </c>
      <c r="O33">
        <f t="shared" si="4"/>
        <v>194421027.56947881</v>
      </c>
      <c r="P33">
        <f t="shared" si="5"/>
        <v>460521.8589830937</v>
      </c>
      <c r="Q33">
        <f t="shared" si="6"/>
        <v>14029767.140491506</v>
      </c>
      <c r="R33">
        <f t="shared" si="7"/>
        <v>23533784.52333352</v>
      </c>
      <c r="S33">
        <f t="shared" si="8"/>
        <v>292501358.22555816</v>
      </c>
    </row>
    <row r="34" spans="1:19" x14ac:dyDescent="0.25">
      <c r="A34">
        <v>43709</v>
      </c>
      <c r="B34">
        <v>262855031.90000001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</v>
      </c>
      <c r="K34">
        <f t="shared" ref="K34:K65" si="9">WHSL_kWh</f>
        <v>1300280.8003040254</v>
      </c>
      <c r="L34">
        <f t="shared" ref="L34:L65" si="10">N10HDD18*C34</f>
        <v>2517995.4893268668</v>
      </c>
      <c r="M34">
        <f t="shared" ref="M34:M65" si="11">N10CDD18*D34</f>
        <v>17656240.689552616</v>
      </c>
      <c r="N34">
        <f t="shared" ref="N34:N65" si="12">StatDays*E34</f>
        <v>945536.53974046337</v>
      </c>
      <c r="O34">
        <f t="shared" ref="O34:O65" si="13">MonthDays*F34</f>
        <v>188149381.51885048</v>
      </c>
      <c r="P34">
        <f t="shared" ref="P34:P65" si="14">PeakDays*G34</f>
        <v>438592.24665056542</v>
      </c>
      <c r="Q34">
        <f t="shared" ref="Q34:Q65" si="15">OntarioGDP*H34</f>
        <v>14053607.221165335</v>
      </c>
      <c r="R34">
        <f t="shared" ref="R34:R65" si="16">Binary*I34</f>
        <v>23533784.52333352</v>
      </c>
      <c r="S34">
        <f t="shared" ref="S34:S65" si="17">SUM(K34:R34)</f>
        <v>248595419.02892387</v>
      </c>
    </row>
    <row r="35" spans="1:19" x14ac:dyDescent="0.25">
      <c r="A35">
        <v>43739</v>
      </c>
      <c r="B35">
        <v>244083278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</v>
      </c>
      <c r="K35">
        <f t="shared" si="9"/>
        <v>1300280.8003040254</v>
      </c>
      <c r="L35">
        <f t="shared" si="10"/>
        <v>14339074.546446471</v>
      </c>
      <c r="M35">
        <f t="shared" si="11"/>
        <v>3395430.9018370421</v>
      </c>
      <c r="N35">
        <f t="shared" si="12"/>
        <v>945536.53974046337</v>
      </c>
      <c r="O35">
        <f t="shared" si="13"/>
        <v>194421027.56947881</v>
      </c>
      <c r="P35">
        <f t="shared" si="14"/>
        <v>482451.47131562198</v>
      </c>
      <c r="Q35">
        <f t="shared" si="15"/>
        <v>14077487.805400698</v>
      </c>
      <c r="R35">
        <f t="shared" si="16"/>
        <v>23533784.52333352</v>
      </c>
      <c r="S35">
        <f t="shared" si="17"/>
        <v>252495074.15785664</v>
      </c>
    </row>
    <row r="36" spans="1:19" x14ac:dyDescent="0.25">
      <c r="A36">
        <v>43770</v>
      </c>
      <c r="B36">
        <v>253920207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</v>
      </c>
      <c r="K36">
        <f t="shared" si="9"/>
        <v>1300280.8003040254</v>
      </c>
      <c r="L36">
        <f t="shared" si="10"/>
        <v>30438985.099415228</v>
      </c>
      <c r="M36">
        <f t="shared" si="11"/>
        <v>0</v>
      </c>
      <c r="N36">
        <f t="shared" si="12"/>
        <v>0</v>
      </c>
      <c r="O36">
        <f t="shared" si="13"/>
        <v>188149381.51885048</v>
      </c>
      <c r="P36">
        <f t="shared" si="14"/>
        <v>460521.8589830937</v>
      </c>
      <c r="Q36">
        <f t="shared" si="15"/>
        <v>14101408.977529811</v>
      </c>
      <c r="R36">
        <f t="shared" si="16"/>
        <v>23533784.52333352</v>
      </c>
      <c r="S36">
        <f t="shared" si="17"/>
        <v>257984362.77841619</v>
      </c>
    </row>
    <row r="37" spans="1:19" x14ac:dyDescent="0.25">
      <c r="A37">
        <v>43800</v>
      </c>
      <c r="B37">
        <v>264697011.59999999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</v>
      </c>
      <c r="K37">
        <f t="shared" si="9"/>
        <v>1300280.8003040254</v>
      </c>
      <c r="L37">
        <f t="shared" si="10"/>
        <v>33256322.709850881</v>
      </c>
      <c r="M37">
        <f t="shared" si="11"/>
        <v>0</v>
      </c>
      <c r="N37">
        <f t="shared" si="12"/>
        <v>1891073.0794809267</v>
      </c>
      <c r="O37">
        <f t="shared" si="13"/>
        <v>194421027.56947881</v>
      </c>
      <c r="P37">
        <f t="shared" si="14"/>
        <v>438592.24665056542</v>
      </c>
      <c r="Q37">
        <f t="shared" si="15"/>
        <v>14125370.785742519</v>
      </c>
      <c r="R37">
        <f t="shared" si="16"/>
        <v>23533784.52333352</v>
      </c>
      <c r="S37">
        <f t="shared" si="17"/>
        <v>268966451.71484125</v>
      </c>
    </row>
    <row r="38" spans="1:19" x14ac:dyDescent="0.25">
      <c r="A38">
        <v>43831</v>
      </c>
      <c r="B38">
        <v>270281846.19999999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</v>
      </c>
      <c r="K38">
        <f t="shared" si="9"/>
        <v>1300280.8003040254</v>
      </c>
      <c r="L38">
        <f t="shared" si="10"/>
        <v>34893900.195916608</v>
      </c>
      <c r="M38">
        <f t="shared" si="11"/>
        <v>0</v>
      </c>
      <c r="N38">
        <f t="shared" si="12"/>
        <v>945536.53974046337</v>
      </c>
      <c r="O38">
        <f t="shared" si="13"/>
        <v>194421027.56947881</v>
      </c>
      <c r="P38">
        <f t="shared" si="14"/>
        <v>482451.47131562198</v>
      </c>
      <c r="Q38">
        <f t="shared" si="15"/>
        <v>14056455.794963617</v>
      </c>
      <c r="R38">
        <f t="shared" si="16"/>
        <v>23533784.52333352</v>
      </c>
      <c r="S38">
        <f t="shared" si="17"/>
        <v>269633436.89505267</v>
      </c>
    </row>
    <row r="39" spans="1:19" x14ac:dyDescent="0.25">
      <c r="A39">
        <v>43862</v>
      </c>
      <c r="B39">
        <v>253965396.19999999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</v>
      </c>
      <c r="K39">
        <f t="shared" si="9"/>
        <v>1300280.8003040254</v>
      </c>
      <c r="L39">
        <f t="shared" si="10"/>
        <v>36249743.920938767</v>
      </c>
      <c r="M39">
        <f t="shared" si="11"/>
        <v>0</v>
      </c>
      <c r="N39">
        <f t="shared" si="12"/>
        <v>945536.53974046337</v>
      </c>
      <c r="O39">
        <f t="shared" si="13"/>
        <v>181877735.46822214</v>
      </c>
      <c r="P39">
        <f t="shared" si="14"/>
        <v>416662.63431803713</v>
      </c>
      <c r="Q39">
        <f t="shared" si="15"/>
        <v>13987877.024706786</v>
      </c>
      <c r="R39">
        <f t="shared" si="16"/>
        <v>23533784.52333352</v>
      </c>
      <c r="S39">
        <f t="shared" si="17"/>
        <v>258311620.91156372</v>
      </c>
    </row>
    <row r="40" spans="1:19" x14ac:dyDescent="0.25">
      <c r="A40">
        <v>43891</v>
      </c>
      <c r="B40">
        <v>250421458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0</v>
      </c>
      <c r="K40">
        <f t="shared" si="9"/>
        <v>1300280.8003040254</v>
      </c>
      <c r="L40">
        <f t="shared" si="10"/>
        <v>26782315.659203947</v>
      </c>
      <c r="M40">
        <f t="shared" si="11"/>
        <v>0</v>
      </c>
      <c r="N40">
        <f t="shared" si="12"/>
        <v>0</v>
      </c>
      <c r="O40">
        <f t="shared" si="13"/>
        <v>194421027.56947881</v>
      </c>
      <c r="P40">
        <f t="shared" si="14"/>
        <v>482451.47131562198</v>
      </c>
      <c r="Q40">
        <f t="shared" si="15"/>
        <v>13919632.836517431</v>
      </c>
      <c r="R40">
        <f t="shared" si="16"/>
        <v>0</v>
      </c>
      <c r="S40">
        <f t="shared" si="17"/>
        <v>236905708.33681983</v>
      </c>
    </row>
    <row r="41" spans="1:19" x14ac:dyDescent="0.25">
      <c r="A41">
        <v>43922</v>
      </c>
      <c r="B41">
        <v>218203458.59999999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0</v>
      </c>
      <c r="K41">
        <f t="shared" si="9"/>
        <v>1300280.8003040254</v>
      </c>
      <c r="L41">
        <f t="shared" si="10"/>
        <v>22163055.868760489</v>
      </c>
      <c r="M41">
        <f t="shared" si="11"/>
        <v>0</v>
      </c>
      <c r="N41">
        <f t="shared" si="12"/>
        <v>0</v>
      </c>
      <c r="O41">
        <f t="shared" si="13"/>
        <v>188149381.51885048</v>
      </c>
      <c r="P41">
        <f t="shared" si="14"/>
        <v>460521.8589830937</v>
      </c>
      <c r="Q41">
        <f t="shared" si="15"/>
        <v>13851721.603988407</v>
      </c>
      <c r="R41">
        <f t="shared" si="16"/>
        <v>0</v>
      </c>
      <c r="S41">
        <f t="shared" si="17"/>
        <v>225924961.65088651</v>
      </c>
    </row>
    <row r="42" spans="1:19" x14ac:dyDescent="0.25">
      <c r="A42">
        <v>43952</v>
      </c>
      <c r="B42">
        <v>234783952.30000001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0</v>
      </c>
      <c r="K42">
        <f t="shared" si="9"/>
        <v>1300280.8003040254</v>
      </c>
      <c r="L42">
        <f t="shared" si="10"/>
        <v>12032379.377902277</v>
      </c>
      <c r="M42">
        <f t="shared" si="11"/>
        <v>17656240.689552616</v>
      </c>
      <c r="N42">
        <f t="shared" si="12"/>
        <v>945536.53974046337</v>
      </c>
      <c r="O42">
        <f t="shared" si="13"/>
        <v>194421027.56947881</v>
      </c>
      <c r="P42">
        <f t="shared" si="14"/>
        <v>438592.24665056542</v>
      </c>
      <c r="Q42">
        <f t="shared" si="15"/>
        <v>13784141.688665114</v>
      </c>
      <c r="R42">
        <f t="shared" si="16"/>
        <v>0</v>
      </c>
      <c r="S42">
        <f t="shared" si="17"/>
        <v>240578198.91229388</v>
      </c>
    </row>
    <row r="43" spans="1:19" x14ac:dyDescent="0.25">
      <c r="A43">
        <v>43983</v>
      </c>
      <c r="B43">
        <v>280693732.89999998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</v>
      </c>
      <c r="K43">
        <f t="shared" si="9"/>
        <v>1300280.8003040254</v>
      </c>
      <c r="L43">
        <f t="shared" si="10"/>
        <v>1479102.245478719</v>
      </c>
      <c r="M43">
        <f t="shared" si="11"/>
        <v>53572354.228984445</v>
      </c>
      <c r="N43">
        <f t="shared" si="12"/>
        <v>0</v>
      </c>
      <c r="O43">
        <f t="shared" si="13"/>
        <v>188149381.51885048</v>
      </c>
      <c r="P43">
        <f t="shared" si="14"/>
        <v>482451.47131562198</v>
      </c>
      <c r="Q43">
        <f t="shared" si="15"/>
        <v>13716891.488235336</v>
      </c>
      <c r="R43">
        <f t="shared" si="16"/>
        <v>23533784.52333352</v>
      </c>
      <c r="S43">
        <f t="shared" si="17"/>
        <v>282234246.27650213</v>
      </c>
    </row>
    <row r="44" spans="1:19" x14ac:dyDescent="0.25">
      <c r="A44">
        <v>44013</v>
      </c>
      <c r="B44">
        <v>347121684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</v>
      </c>
      <c r="K44">
        <f t="shared" si="9"/>
        <v>1300280.8003040254</v>
      </c>
      <c r="L44">
        <f t="shared" si="10"/>
        <v>0</v>
      </c>
      <c r="M44">
        <f t="shared" si="11"/>
        <v>126989115.72870539</v>
      </c>
      <c r="N44">
        <f t="shared" si="12"/>
        <v>945536.53974046337</v>
      </c>
      <c r="O44">
        <f t="shared" si="13"/>
        <v>194421027.56947881</v>
      </c>
      <c r="P44">
        <f t="shared" si="14"/>
        <v>482451.47131562198</v>
      </c>
      <c r="Q44">
        <f t="shared" si="15"/>
        <v>13649969.388339387</v>
      </c>
      <c r="R44">
        <f t="shared" si="16"/>
        <v>23533784.52333352</v>
      </c>
      <c r="S44">
        <f t="shared" si="17"/>
        <v>361322166.02121723</v>
      </c>
    </row>
    <row r="45" spans="1:19" x14ac:dyDescent="0.25">
      <c r="A45">
        <v>44044</v>
      </c>
      <c r="B45">
        <v>307825491.19999999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</v>
      </c>
      <c r="K45">
        <f t="shared" si="9"/>
        <v>1300280.8003040254</v>
      </c>
      <c r="L45">
        <f t="shared" si="10"/>
        <v>258255.94762326841</v>
      </c>
      <c r="M45">
        <f t="shared" si="11"/>
        <v>61872296.433474988</v>
      </c>
      <c r="N45">
        <f t="shared" si="12"/>
        <v>945536.53974046337</v>
      </c>
      <c r="O45">
        <f t="shared" si="13"/>
        <v>194421027.56947881</v>
      </c>
      <c r="P45">
        <f t="shared" si="14"/>
        <v>438592.24665056542</v>
      </c>
      <c r="Q45">
        <f t="shared" si="15"/>
        <v>13583373.786665048</v>
      </c>
      <c r="R45">
        <f t="shared" si="16"/>
        <v>23533784.52333352</v>
      </c>
      <c r="S45">
        <f t="shared" si="17"/>
        <v>296353147.84727073</v>
      </c>
    </row>
    <row r="46" spans="1:19" x14ac:dyDescent="0.25">
      <c r="A46">
        <v>44075</v>
      </c>
      <c r="B46">
        <v>251413926.69999999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</v>
      </c>
      <c r="K46">
        <f t="shared" si="9"/>
        <v>1300280.8003040254</v>
      </c>
      <c r="L46">
        <f t="shared" si="10"/>
        <v>4983165.8984580655</v>
      </c>
      <c r="M46">
        <f t="shared" si="11"/>
        <v>8299942.2044905471</v>
      </c>
      <c r="N46">
        <f t="shared" si="12"/>
        <v>945536.53974046337</v>
      </c>
      <c r="O46">
        <f t="shared" si="13"/>
        <v>188149381.51885048</v>
      </c>
      <c r="P46">
        <f t="shared" si="14"/>
        <v>460521.8589830937</v>
      </c>
      <c r="Q46">
        <f t="shared" si="15"/>
        <v>13517103.104995025</v>
      </c>
      <c r="R46">
        <f t="shared" si="16"/>
        <v>23533784.52333352</v>
      </c>
      <c r="S46">
        <f t="shared" si="17"/>
        <v>241189716.44915521</v>
      </c>
    </row>
    <row r="47" spans="1:19" x14ac:dyDescent="0.25">
      <c r="A47">
        <v>44105</v>
      </c>
      <c r="B47">
        <v>240496299.80000001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</v>
      </c>
      <c r="K47">
        <f t="shared" si="9"/>
        <v>1300280.8003040254</v>
      </c>
      <c r="L47">
        <f t="shared" si="10"/>
        <v>16540119.554599326</v>
      </c>
      <c r="M47">
        <f t="shared" si="11"/>
        <v>0</v>
      </c>
      <c r="N47">
        <f t="shared" si="12"/>
        <v>945536.53974046337</v>
      </c>
      <c r="O47">
        <f t="shared" si="13"/>
        <v>194421027.56947881</v>
      </c>
      <c r="P47">
        <f t="shared" si="14"/>
        <v>460521.8589830937</v>
      </c>
      <c r="Q47">
        <f t="shared" si="15"/>
        <v>13451155.728969634</v>
      </c>
      <c r="R47">
        <f t="shared" si="16"/>
        <v>23533784.52333352</v>
      </c>
      <c r="S47">
        <f t="shared" si="17"/>
        <v>250652426.57540888</v>
      </c>
    </row>
    <row r="48" spans="1:19" x14ac:dyDescent="0.25">
      <c r="A48">
        <v>44136</v>
      </c>
      <c r="B48">
        <v>241980400.40000001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</v>
      </c>
      <c r="K48">
        <f t="shared" si="9"/>
        <v>1300280.8003040254</v>
      </c>
      <c r="L48">
        <f t="shared" si="10"/>
        <v>20572434.009535357</v>
      </c>
      <c r="M48">
        <f t="shared" si="11"/>
        <v>0</v>
      </c>
      <c r="N48">
        <f t="shared" si="12"/>
        <v>0</v>
      </c>
      <c r="O48">
        <f t="shared" si="13"/>
        <v>188149381.51885048</v>
      </c>
      <c r="P48">
        <f t="shared" si="14"/>
        <v>460521.8589830937</v>
      </c>
      <c r="Q48">
        <f t="shared" si="15"/>
        <v>13385530.104466494</v>
      </c>
      <c r="R48">
        <f t="shared" si="16"/>
        <v>23533784.52333352</v>
      </c>
      <c r="S48">
        <f t="shared" si="17"/>
        <v>247401932.81547299</v>
      </c>
    </row>
    <row r="49" spans="1:19" x14ac:dyDescent="0.25">
      <c r="A49">
        <v>44166</v>
      </c>
      <c r="B49">
        <v>266365374.19999999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</v>
      </c>
      <c r="K49">
        <f t="shared" si="9"/>
        <v>1300280.8003040254</v>
      </c>
      <c r="L49">
        <f t="shared" si="10"/>
        <v>33990004.379235163</v>
      </c>
      <c r="M49">
        <f t="shared" si="11"/>
        <v>0</v>
      </c>
      <c r="N49">
        <f t="shared" si="12"/>
        <v>1891073.0794809267</v>
      </c>
      <c r="O49">
        <f t="shared" si="13"/>
        <v>194421027.56947881</v>
      </c>
      <c r="P49">
        <f t="shared" si="14"/>
        <v>460521.8589830937</v>
      </c>
      <c r="Q49">
        <f t="shared" si="15"/>
        <v>13320224.653268309</v>
      </c>
      <c r="R49">
        <f t="shared" si="16"/>
        <v>23533784.52333352</v>
      </c>
      <c r="S49">
        <f t="shared" si="17"/>
        <v>268916916.86408389</v>
      </c>
    </row>
    <row r="50" spans="1:19" x14ac:dyDescent="0.25">
      <c r="A50">
        <v>44197</v>
      </c>
      <c r="B50">
        <v>0</v>
      </c>
      <c r="C50">
        <v>719.24</v>
      </c>
      <c r="D50">
        <v>0</v>
      </c>
      <c r="E50">
        <v>1</v>
      </c>
      <c r="F50">
        <v>31</v>
      </c>
      <c r="G50">
        <v>20</v>
      </c>
      <c r="H50">
        <v>1.1092654609999999</v>
      </c>
      <c r="I50">
        <v>1</v>
      </c>
      <c r="K50">
        <f t="shared" si="9"/>
        <v>1300280.8003040254</v>
      </c>
      <c r="L50">
        <f t="shared" si="10"/>
        <v>42215456.311036266</v>
      </c>
      <c r="M50">
        <f t="shared" si="11"/>
        <v>0</v>
      </c>
      <c r="N50">
        <f t="shared" si="12"/>
        <v>945536.53974046337</v>
      </c>
      <c r="O50">
        <f t="shared" si="13"/>
        <v>194421027.56947881</v>
      </c>
      <c r="P50">
        <f t="shared" si="14"/>
        <v>438592.24665056542</v>
      </c>
      <c r="Q50">
        <f t="shared" si="15"/>
        <v>13363831.604430651</v>
      </c>
      <c r="R50">
        <f t="shared" si="16"/>
        <v>23533784.52333352</v>
      </c>
      <c r="S50">
        <f t="shared" si="17"/>
        <v>276218509.59497428</v>
      </c>
    </row>
    <row r="51" spans="1:19" x14ac:dyDescent="0.25">
      <c r="A51">
        <v>44228</v>
      </c>
      <c r="B51">
        <v>0</v>
      </c>
      <c r="C51">
        <v>661.05</v>
      </c>
      <c r="D51">
        <v>0</v>
      </c>
      <c r="E51">
        <v>1</v>
      </c>
      <c r="F51">
        <v>28</v>
      </c>
      <c r="G51">
        <v>19</v>
      </c>
      <c r="H51">
        <v>1.1128969070000001</v>
      </c>
      <c r="I51">
        <v>1</v>
      </c>
      <c r="K51">
        <f t="shared" si="9"/>
        <v>1300280.8003040254</v>
      </c>
      <c r="L51">
        <f t="shared" si="10"/>
        <v>38800021.403718539</v>
      </c>
      <c r="M51">
        <f t="shared" si="11"/>
        <v>0</v>
      </c>
      <c r="N51">
        <f t="shared" si="12"/>
        <v>945536.53974046337</v>
      </c>
      <c r="O51">
        <f t="shared" si="13"/>
        <v>175606089.41759378</v>
      </c>
      <c r="P51">
        <f t="shared" si="14"/>
        <v>416662.63431803713</v>
      </c>
      <c r="Q51">
        <f t="shared" si="15"/>
        <v>13407581.305950103</v>
      </c>
      <c r="R51">
        <f t="shared" si="16"/>
        <v>23533784.52333352</v>
      </c>
      <c r="S51">
        <f t="shared" si="17"/>
        <v>254009956.62495846</v>
      </c>
    </row>
    <row r="52" spans="1:19" x14ac:dyDescent="0.25">
      <c r="A52">
        <v>44256</v>
      </c>
      <c r="B52">
        <v>0</v>
      </c>
      <c r="C52">
        <v>553.53</v>
      </c>
      <c r="D52">
        <v>0.22</v>
      </c>
      <c r="E52">
        <v>0</v>
      </c>
      <c r="F52">
        <v>31</v>
      </c>
      <c r="G52">
        <v>23</v>
      </c>
      <c r="H52">
        <v>1.1165402419999999</v>
      </c>
      <c r="I52">
        <v>1</v>
      </c>
      <c r="K52">
        <f t="shared" si="9"/>
        <v>1300280.8003040254</v>
      </c>
      <c r="L52">
        <f t="shared" si="10"/>
        <v>32489185.15634267</v>
      </c>
      <c r="M52">
        <f t="shared" si="11"/>
        <v>165998.84408981094</v>
      </c>
      <c r="N52">
        <f t="shared" si="12"/>
        <v>0</v>
      </c>
      <c r="O52">
        <f t="shared" si="13"/>
        <v>194421027.56947881</v>
      </c>
      <c r="P52">
        <f t="shared" si="14"/>
        <v>504381.08364815026</v>
      </c>
      <c r="Q52">
        <f t="shared" si="15"/>
        <v>13451474.239725064</v>
      </c>
      <c r="R52">
        <f t="shared" si="16"/>
        <v>23533784.52333352</v>
      </c>
      <c r="S52">
        <f t="shared" si="17"/>
        <v>265866132.21692204</v>
      </c>
    </row>
    <row r="53" spans="1:19" x14ac:dyDescent="0.25">
      <c r="A53">
        <v>44287</v>
      </c>
      <c r="B53">
        <v>0</v>
      </c>
      <c r="C53">
        <v>352.08</v>
      </c>
      <c r="D53">
        <v>0</v>
      </c>
      <c r="E53">
        <v>0</v>
      </c>
      <c r="F53">
        <v>30</v>
      </c>
      <c r="G53">
        <v>21</v>
      </c>
      <c r="H53">
        <v>1.120195504</v>
      </c>
      <c r="I53">
        <v>1</v>
      </c>
      <c r="K53">
        <f t="shared" si="9"/>
        <v>1300280.8003040254</v>
      </c>
      <c r="L53">
        <f t="shared" si="10"/>
        <v>20665171.372545529</v>
      </c>
      <c r="M53">
        <f t="shared" si="11"/>
        <v>0</v>
      </c>
      <c r="N53">
        <f t="shared" si="12"/>
        <v>0</v>
      </c>
      <c r="O53">
        <f t="shared" si="13"/>
        <v>188149381.51885048</v>
      </c>
      <c r="P53">
        <f t="shared" si="14"/>
        <v>460521.8589830937</v>
      </c>
      <c r="Q53">
        <f t="shared" si="15"/>
        <v>13495510.863559037</v>
      </c>
      <c r="R53">
        <f t="shared" si="16"/>
        <v>23533784.52333352</v>
      </c>
      <c r="S53">
        <f t="shared" si="17"/>
        <v>247604650.9375757</v>
      </c>
    </row>
    <row r="54" spans="1:19" x14ac:dyDescent="0.25">
      <c r="A54">
        <v>44317</v>
      </c>
      <c r="B54">
        <v>0</v>
      </c>
      <c r="C54">
        <v>137.03</v>
      </c>
      <c r="D54">
        <v>21.89</v>
      </c>
      <c r="E54">
        <v>1</v>
      </c>
      <c r="F54">
        <v>31</v>
      </c>
      <c r="G54">
        <v>20</v>
      </c>
      <c r="H54">
        <v>1.1238627329999999</v>
      </c>
      <c r="I54">
        <v>1</v>
      </c>
      <c r="K54">
        <f t="shared" si="9"/>
        <v>1300280.8003040254</v>
      </c>
      <c r="L54">
        <f t="shared" si="10"/>
        <v>8042911.932458288</v>
      </c>
      <c r="M54">
        <f t="shared" si="11"/>
        <v>16516884.986936189</v>
      </c>
      <c r="N54">
        <f t="shared" si="12"/>
        <v>945536.53974046337</v>
      </c>
      <c r="O54">
        <f t="shared" si="13"/>
        <v>194421027.56947881</v>
      </c>
      <c r="P54">
        <f t="shared" si="14"/>
        <v>438592.24665056542</v>
      </c>
      <c r="Q54">
        <f t="shared" si="15"/>
        <v>13539691.659350429</v>
      </c>
      <c r="R54">
        <f t="shared" si="16"/>
        <v>23533784.52333352</v>
      </c>
      <c r="S54">
        <f t="shared" si="17"/>
        <v>258738710.25825229</v>
      </c>
    </row>
    <row r="55" spans="1:19" x14ac:dyDescent="0.25">
      <c r="A55">
        <v>44348</v>
      </c>
      <c r="B55">
        <v>0</v>
      </c>
      <c r="C55">
        <v>29.01</v>
      </c>
      <c r="D55">
        <v>55.68</v>
      </c>
      <c r="E55">
        <v>0</v>
      </c>
      <c r="F55">
        <v>30</v>
      </c>
      <c r="G55">
        <v>22</v>
      </c>
      <c r="H55">
        <v>1.127541967</v>
      </c>
      <c r="I55">
        <v>1</v>
      </c>
      <c r="K55">
        <f t="shared" si="9"/>
        <v>1300280.8003040254</v>
      </c>
      <c r="L55">
        <f t="shared" si="10"/>
        <v>1702728.4183070492</v>
      </c>
      <c r="M55">
        <f t="shared" si="11"/>
        <v>42012798.358730331</v>
      </c>
      <c r="N55">
        <f t="shared" si="12"/>
        <v>0</v>
      </c>
      <c r="O55">
        <f t="shared" si="13"/>
        <v>188149381.51885048</v>
      </c>
      <c r="P55">
        <f t="shared" si="14"/>
        <v>482451.47131562198</v>
      </c>
      <c r="Q55">
        <f t="shared" si="15"/>
        <v>13584017.084902732</v>
      </c>
      <c r="R55">
        <f t="shared" si="16"/>
        <v>23533784.52333352</v>
      </c>
      <c r="S55">
        <f t="shared" si="17"/>
        <v>270765442.17574376</v>
      </c>
    </row>
    <row r="56" spans="1:19" x14ac:dyDescent="0.25">
      <c r="A56">
        <v>44378</v>
      </c>
      <c r="B56">
        <v>0</v>
      </c>
      <c r="C56">
        <v>3.89</v>
      </c>
      <c r="D56">
        <v>118.17</v>
      </c>
      <c r="E56">
        <v>1</v>
      </c>
      <c r="F56">
        <v>31</v>
      </c>
      <c r="G56">
        <v>21</v>
      </c>
      <c r="H56">
        <v>1.1312332460000001</v>
      </c>
      <c r="I56">
        <v>1</v>
      </c>
      <c r="K56">
        <f t="shared" si="9"/>
        <v>1300280.8003040254</v>
      </c>
      <c r="L56">
        <f t="shared" si="10"/>
        <v>228321.73551238957</v>
      </c>
      <c r="M56">
        <f t="shared" si="11"/>
        <v>89164015.482240722</v>
      </c>
      <c r="N56">
        <f t="shared" si="12"/>
        <v>945536.53974046337</v>
      </c>
      <c r="O56">
        <f t="shared" si="13"/>
        <v>194421027.56947881</v>
      </c>
      <c r="P56">
        <f t="shared" si="14"/>
        <v>460521.8589830937</v>
      </c>
      <c r="Q56">
        <f t="shared" si="15"/>
        <v>13628487.622114358</v>
      </c>
      <c r="R56">
        <f t="shared" si="16"/>
        <v>23533784.52333352</v>
      </c>
      <c r="S56">
        <f t="shared" si="17"/>
        <v>323681976.13170743</v>
      </c>
    </row>
    <row r="57" spans="1:19" x14ac:dyDescent="0.25">
      <c r="A57">
        <v>44409</v>
      </c>
      <c r="B57">
        <v>0</v>
      </c>
      <c r="C57">
        <v>9.49</v>
      </c>
      <c r="D57">
        <v>79.930000000000007</v>
      </c>
      <c r="E57">
        <v>1</v>
      </c>
      <c r="F57">
        <v>31</v>
      </c>
      <c r="G57">
        <v>21</v>
      </c>
      <c r="H57">
        <v>1.1349366089999999</v>
      </c>
      <c r="I57">
        <v>1</v>
      </c>
      <c r="K57">
        <f t="shared" si="9"/>
        <v>1300280.8003040254</v>
      </c>
      <c r="L57">
        <f t="shared" si="10"/>
        <v>557011.12339654937</v>
      </c>
      <c r="M57">
        <f t="shared" si="11"/>
        <v>60310398.218629956</v>
      </c>
      <c r="N57">
        <f t="shared" si="12"/>
        <v>945536.53974046337</v>
      </c>
      <c r="O57">
        <f t="shared" si="13"/>
        <v>194421027.56947881</v>
      </c>
      <c r="P57">
        <f t="shared" si="14"/>
        <v>460521.8589830937</v>
      </c>
      <c r="Q57">
        <f t="shared" si="15"/>
        <v>13673103.740836255</v>
      </c>
      <c r="R57">
        <f t="shared" si="16"/>
        <v>23533784.52333352</v>
      </c>
      <c r="S57">
        <f t="shared" si="17"/>
        <v>295201664.37470269</v>
      </c>
    </row>
    <row r="58" spans="1:19" x14ac:dyDescent="0.25">
      <c r="A58">
        <v>44440</v>
      </c>
      <c r="B58">
        <v>0</v>
      </c>
      <c r="C58">
        <v>68.5</v>
      </c>
      <c r="D58">
        <v>35.21</v>
      </c>
      <c r="E58">
        <v>1</v>
      </c>
      <c r="F58">
        <v>30</v>
      </c>
      <c r="G58">
        <v>21</v>
      </c>
      <c r="H58">
        <v>1.1386520959999999</v>
      </c>
      <c r="I58">
        <v>1</v>
      </c>
      <c r="K58">
        <f t="shared" si="9"/>
        <v>1300280.8003040254</v>
      </c>
      <c r="L58">
        <f t="shared" si="10"/>
        <v>4020575.5482258829</v>
      </c>
      <c r="M58">
        <f t="shared" si="11"/>
        <v>26567360.456373833</v>
      </c>
      <c r="N58">
        <f t="shared" si="12"/>
        <v>945536.53974046337</v>
      </c>
      <c r="O58">
        <f t="shared" si="13"/>
        <v>188149381.51885048</v>
      </c>
      <c r="P58">
        <f t="shared" si="14"/>
        <v>460521.8589830937</v>
      </c>
      <c r="Q58">
        <f t="shared" si="15"/>
        <v>13717865.922966843</v>
      </c>
      <c r="R58">
        <f t="shared" si="16"/>
        <v>23533784.52333352</v>
      </c>
      <c r="S58">
        <f t="shared" si="17"/>
        <v>258695307.16877815</v>
      </c>
    </row>
    <row r="59" spans="1:19" x14ac:dyDescent="0.25">
      <c r="A59">
        <v>44470</v>
      </c>
      <c r="B59">
        <v>0</v>
      </c>
      <c r="C59">
        <v>243.2222222</v>
      </c>
      <c r="D59">
        <v>2.71</v>
      </c>
      <c r="E59">
        <v>1</v>
      </c>
      <c r="F59">
        <v>31</v>
      </c>
      <c r="G59">
        <v>20</v>
      </c>
      <c r="H59">
        <v>1.1423797469999999</v>
      </c>
      <c r="I59">
        <v>1</v>
      </c>
      <c r="K59">
        <f t="shared" si="9"/>
        <v>1300280.8003040254</v>
      </c>
      <c r="L59">
        <f t="shared" si="10"/>
        <v>14275814.881204125</v>
      </c>
      <c r="M59">
        <f t="shared" si="11"/>
        <v>2044803.9431063076</v>
      </c>
      <c r="N59">
        <f t="shared" si="12"/>
        <v>945536.53974046337</v>
      </c>
      <c r="O59">
        <f t="shared" si="13"/>
        <v>194421027.56947881</v>
      </c>
      <c r="P59">
        <f t="shared" si="14"/>
        <v>438592.24665056542</v>
      </c>
      <c r="Q59">
        <f t="shared" si="15"/>
        <v>13762774.650404528</v>
      </c>
      <c r="R59">
        <f t="shared" si="16"/>
        <v>23533784.52333352</v>
      </c>
      <c r="S59">
        <f t="shared" si="17"/>
        <v>250722615.15422234</v>
      </c>
    </row>
    <row r="60" spans="1:19" x14ac:dyDescent="0.25">
      <c r="A60">
        <v>44501</v>
      </c>
      <c r="B60">
        <v>0</v>
      </c>
      <c r="C60">
        <v>434.36111110000002</v>
      </c>
      <c r="D60">
        <v>0</v>
      </c>
      <c r="E60">
        <v>0</v>
      </c>
      <c r="F60">
        <v>30</v>
      </c>
      <c r="G60">
        <v>22</v>
      </c>
      <c r="H60">
        <v>1.1461196010000001</v>
      </c>
      <c r="I60">
        <v>1</v>
      </c>
      <c r="K60">
        <f t="shared" si="9"/>
        <v>1300280.8003040254</v>
      </c>
      <c r="L60">
        <f t="shared" si="10"/>
        <v>25494622.808596879</v>
      </c>
      <c r="M60">
        <f t="shared" si="11"/>
        <v>0</v>
      </c>
      <c r="N60">
        <f t="shared" si="12"/>
        <v>0</v>
      </c>
      <c r="O60">
        <f t="shared" si="13"/>
        <v>188149381.51885048</v>
      </c>
      <c r="P60">
        <f t="shared" si="14"/>
        <v>482451.47131562198</v>
      </c>
      <c r="Q60">
        <f t="shared" si="15"/>
        <v>13807830.393000266</v>
      </c>
      <c r="R60">
        <f t="shared" si="16"/>
        <v>23533784.52333352</v>
      </c>
      <c r="S60">
        <f t="shared" si="17"/>
        <v>252768351.5154008</v>
      </c>
    </row>
    <row r="61" spans="1:19" x14ac:dyDescent="0.25">
      <c r="A61">
        <v>44531</v>
      </c>
      <c r="B61">
        <v>0</v>
      </c>
      <c r="C61">
        <v>585.51</v>
      </c>
      <c r="D61">
        <v>0</v>
      </c>
      <c r="E61">
        <v>2</v>
      </c>
      <c r="F61">
        <v>31</v>
      </c>
      <c r="G61">
        <v>21</v>
      </c>
      <c r="H61">
        <v>1.1498716980000001</v>
      </c>
      <c r="I61">
        <v>1</v>
      </c>
      <c r="K61">
        <f t="shared" si="9"/>
        <v>1300280.8003040254</v>
      </c>
      <c r="L61">
        <f t="shared" si="10"/>
        <v>34366236.339295425</v>
      </c>
      <c r="M61">
        <f t="shared" si="11"/>
        <v>0</v>
      </c>
      <c r="N61">
        <f t="shared" si="12"/>
        <v>1891073.0794809267</v>
      </c>
      <c r="O61">
        <f t="shared" si="13"/>
        <v>194421027.56947881</v>
      </c>
      <c r="P61">
        <f t="shared" si="14"/>
        <v>460521.8589830937</v>
      </c>
      <c r="Q61">
        <f t="shared" si="15"/>
        <v>13853033.632652465</v>
      </c>
      <c r="R61">
        <f t="shared" si="16"/>
        <v>23533784.52333352</v>
      </c>
      <c r="S61">
        <f t="shared" si="17"/>
        <v>269825957.80352831</v>
      </c>
    </row>
    <row r="62" spans="1:19" x14ac:dyDescent="0.25">
      <c r="A62">
        <v>44562</v>
      </c>
      <c r="B62">
        <v>0</v>
      </c>
      <c r="C62">
        <v>719.24</v>
      </c>
      <c r="D62">
        <v>0</v>
      </c>
      <c r="E62">
        <v>1</v>
      </c>
      <c r="F62">
        <v>31</v>
      </c>
      <c r="G62">
        <v>20</v>
      </c>
      <c r="H62">
        <v>1.15391303</v>
      </c>
      <c r="I62">
        <v>1</v>
      </c>
      <c r="K62">
        <f t="shared" si="9"/>
        <v>1300280.8003040254</v>
      </c>
      <c r="L62">
        <f t="shared" si="10"/>
        <v>42215456.311036266</v>
      </c>
      <c r="M62">
        <f t="shared" si="11"/>
        <v>0</v>
      </c>
      <c r="N62">
        <f t="shared" si="12"/>
        <v>945536.53974046337</v>
      </c>
      <c r="O62">
        <f t="shared" si="13"/>
        <v>194421027.56947881</v>
      </c>
      <c r="P62">
        <f t="shared" si="14"/>
        <v>438592.24665056542</v>
      </c>
      <c r="Q62">
        <f t="shared" si="15"/>
        <v>13901721.419484759</v>
      </c>
      <c r="R62">
        <f t="shared" si="16"/>
        <v>23533784.52333352</v>
      </c>
      <c r="S62">
        <f t="shared" si="17"/>
        <v>276756399.41002846</v>
      </c>
    </row>
    <row r="63" spans="1:19" x14ac:dyDescent="0.25">
      <c r="A63">
        <v>44593</v>
      </c>
      <c r="B63">
        <v>0</v>
      </c>
      <c r="C63">
        <v>661.05</v>
      </c>
      <c r="D63">
        <v>0</v>
      </c>
      <c r="E63">
        <v>1</v>
      </c>
      <c r="F63">
        <v>28</v>
      </c>
      <c r="G63">
        <v>19</v>
      </c>
      <c r="H63">
        <v>1.1579685639999999</v>
      </c>
      <c r="I63">
        <v>1</v>
      </c>
      <c r="K63">
        <f t="shared" si="9"/>
        <v>1300280.8003040254</v>
      </c>
      <c r="L63">
        <f t="shared" si="10"/>
        <v>38800021.403718539</v>
      </c>
      <c r="M63">
        <f t="shared" si="11"/>
        <v>0</v>
      </c>
      <c r="N63">
        <f t="shared" si="12"/>
        <v>945536.53974046337</v>
      </c>
      <c r="O63">
        <f t="shared" si="13"/>
        <v>175606089.41759378</v>
      </c>
      <c r="P63">
        <f t="shared" si="14"/>
        <v>416662.63431803713</v>
      </c>
      <c r="Q63">
        <f t="shared" si="15"/>
        <v>13950580.304348247</v>
      </c>
      <c r="R63">
        <f t="shared" si="16"/>
        <v>23533784.52333352</v>
      </c>
      <c r="S63">
        <f t="shared" si="17"/>
        <v>254552955.62335661</v>
      </c>
    </row>
    <row r="64" spans="1:19" x14ac:dyDescent="0.25">
      <c r="A64">
        <v>44621</v>
      </c>
      <c r="B64">
        <v>0</v>
      </c>
      <c r="C64">
        <v>553.53</v>
      </c>
      <c r="D64">
        <v>0.22</v>
      </c>
      <c r="E64">
        <v>0</v>
      </c>
      <c r="F64">
        <v>31</v>
      </c>
      <c r="G64">
        <v>23</v>
      </c>
      <c r="H64">
        <v>1.162038353</v>
      </c>
      <c r="I64">
        <v>1</v>
      </c>
      <c r="K64">
        <f t="shared" si="9"/>
        <v>1300280.8003040254</v>
      </c>
      <c r="L64">
        <f t="shared" si="10"/>
        <v>32489185.15634267</v>
      </c>
      <c r="M64">
        <f t="shared" si="11"/>
        <v>165998.84408981094</v>
      </c>
      <c r="N64">
        <f t="shared" si="12"/>
        <v>0</v>
      </c>
      <c r="O64">
        <f t="shared" si="13"/>
        <v>194421027.56947881</v>
      </c>
      <c r="P64">
        <f t="shared" si="14"/>
        <v>504381.08364815026</v>
      </c>
      <c r="Q64">
        <f t="shared" si="15"/>
        <v>13999610.925758325</v>
      </c>
      <c r="R64">
        <f t="shared" si="16"/>
        <v>23533784.52333352</v>
      </c>
      <c r="S64">
        <f t="shared" si="17"/>
        <v>266414268.90295532</v>
      </c>
    </row>
    <row r="65" spans="1:19" x14ac:dyDescent="0.25">
      <c r="A65">
        <v>44652</v>
      </c>
      <c r="B65">
        <v>0</v>
      </c>
      <c r="C65">
        <v>352.08</v>
      </c>
      <c r="D65">
        <v>0</v>
      </c>
      <c r="E65">
        <v>0</v>
      </c>
      <c r="F65">
        <v>30</v>
      </c>
      <c r="G65">
        <v>20</v>
      </c>
      <c r="H65">
        <v>1.1661224450000001</v>
      </c>
      <c r="I65">
        <v>1</v>
      </c>
      <c r="K65">
        <f t="shared" si="9"/>
        <v>1300280.8003040254</v>
      </c>
      <c r="L65">
        <f t="shared" si="10"/>
        <v>20665171.372545529</v>
      </c>
      <c r="M65">
        <f t="shared" si="11"/>
        <v>0</v>
      </c>
      <c r="N65">
        <f t="shared" si="12"/>
        <v>0</v>
      </c>
      <c r="O65">
        <f t="shared" si="13"/>
        <v>188149381.51885048</v>
      </c>
      <c r="P65">
        <f t="shared" si="14"/>
        <v>438592.24665056542</v>
      </c>
      <c r="Q65">
        <f t="shared" si="15"/>
        <v>14048813.861993082</v>
      </c>
      <c r="R65">
        <f t="shared" si="16"/>
        <v>23533784.52333352</v>
      </c>
      <c r="S65">
        <f t="shared" si="17"/>
        <v>248136024.32367721</v>
      </c>
    </row>
    <row r="66" spans="1:19" x14ac:dyDescent="0.25">
      <c r="A66">
        <v>44682</v>
      </c>
      <c r="B66">
        <v>0</v>
      </c>
      <c r="C66">
        <v>137.03</v>
      </c>
      <c r="D66">
        <v>21.89</v>
      </c>
      <c r="E66">
        <v>1</v>
      </c>
      <c r="F66">
        <v>31</v>
      </c>
      <c r="G66">
        <v>21</v>
      </c>
      <c r="H66">
        <v>1.170220891</v>
      </c>
      <c r="I66">
        <v>1</v>
      </c>
      <c r="K66">
        <f t="shared" ref="K66:K73" si="18">WHSL_kWh</f>
        <v>1300280.8003040254</v>
      </c>
      <c r="L66">
        <f t="shared" ref="L66:L73" si="19">N10HDD18*C66</f>
        <v>8042911.932458288</v>
      </c>
      <c r="M66">
        <f t="shared" ref="M66:M73" si="20">N10CDD18*D66</f>
        <v>16516884.986936189</v>
      </c>
      <c r="N66">
        <f t="shared" ref="N66:N73" si="21">StatDays*E66</f>
        <v>945536.53974046337</v>
      </c>
      <c r="O66">
        <f t="shared" ref="O66:O73" si="22">MonthDays*F66</f>
        <v>194421027.56947881</v>
      </c>
      <c r="P66">
        <f t="shared" ref="P66:P73" si="23">PeakDays*G66</f>
        <v>460521.8589830937</v>
      </c>
      <c r="Q66">
        <f t="shared" ref="Q66:Q73" si="24">OntarioGDP*H66</f>
        <v>14098189.727472998</v>
      </c>
      <c r="R66">
        <f t="shared" ref="R66:R73" si="25">Binary*I66</f>
        <v>23533784.52333352</v>
      </c>
      <c r="S66">
        <f t="shared" ref="S66:S73" si="26">SUM(K66:R66)</f>
        <v>259319137.93870738</v>
      </c>
    </row>
    <row r="67" spans="1:19" x14ac:dyDescent="0.25">
      <c r="A67">
        <v>44713</v>
      </c>
      <c r="B67">
        <v>0</v>
      </c>
      <c r="C67">
        <v>29.01</v>
      </c>
      <c r="D67">
        <v>55.68</v>
      </c>
      <c r="E67">
        <v>0</v>
      </c>
      <c r="F67">
        <v>30</v>
      </c>
      <c r="G67">
        <v>22</v>
      </c>
      <c r="H67">
        <v>1.1743337410000001</v>
      </c>
      <c r="I67">
        <v>1</v>
      </c>
      <c r="K67">
        <f t="shared" si="18"/>
        <v>1300280.8003040254</v>
      </c>
      <c r="L67">
        <f t="shared" si="19"/>
        <v>1702728.4183070492</v>
      </c>
      <c r="M67">
        <f t="shared" si="20"/>
        <v>42012798.358730331</v>
      </c>
      <c r="N67">
        <f t="shared" si="21"/>
        <v>0</v>
      </c>
      <c r="O67">
        <f t="shared" si="22"/>
        <v>188149381.51885048</v>
      </c>
      <c r="P67">
        <f t="shared" si="23"/>
        <v>482451.47131562198</v>
      </c>
      <c r="Q67">
        <f t="shared" si="24"/>
        <v>14147739.124571087</v>
      </c>
      <c r="R67">
        <f t="shared" si="25"/>
        <v>23533784.52333352</v>
      </c>
      <c r="S67">
        <f t="shared" si="26"/>
        <v>271329164.21541214</v>
      </c>
    </row>
    <row r="68" spans="1:19" x14ac:dyDescent="0.25">
      <c r="A68">
        <v>44743</v>
      </c>
      <c r="B68">
        <v>0</v>
      </c>
      <c r="C68">
        <v>3.89</v>
      </c>
      <c r="D68">
        <v>118.17</v>
      </c>
      <c r="E68">
        <v>1</v>
      </c>
      <c r="F68">
        <v>31</v>
      </c>
      <c r="G68">
        <v>20</v>
      </c>
      <c r="H68">
        <v>1.178461046</v>
      </c>
      <c r="I68">
        <v>1</v>
      </c>
      <c r="K68">
        <f t="shared" si="18"/>
        <v>1300280.8003040254</v>
      </c>
      <c r="L68">
        <f t="shared" si="19"/>
        <v>228321.73551238957</v>
      </c>
      <c r="M68">
        <f t="shared" si="20"/>
        <v>89164015.482240722</v>
      </c>
      <c r="N68">
        <f t="shared" si="21"/>
        <v>945536.53974046337</v>
      </c>
      <c r="O68">
        <f t="shared" si="22"/>
        <v>194421027.56947881</v>
      </c>
      <c r="P68">
        <f t="shared" si="23"/>
        <v>438592.24665056542</v>
      </c>
      <c r="Q68">
        <f t="shared" si="24"/>
        <v>14197462.667707821</v>
      </c>
      <c r="R68">
        <f t="shared" si="25"/>
        <v>23533784.52333352</v>
      </c>
      <c r="S68">
        <f t="shared" si="26"/>
        <v>324229021.56496835</v>
      </c>
    </row>
    <row r="69" spans="1:19" x14ac:dyDescent="0.25">
      <c r="A69">
        <v>44774</v>
      </c>
      <c r="B69">
        <v>0</v>
      </c>
      <c r="C69">
        <v>9.49</v>
      </c>
      <c r="D69">
        <v>79.930000000000007</v>
      </c>
      <c r="E69">
        <v>1</v>
      </c>
      <c r="F69">
        <v>31</v>
      </c>
      <c r="G69">
        <v>22</v>
      </c>
      <c r="H69">
        <v>1.182602857</v>
      </c>
      <c r="I69">
        <v>1</v>
      </c>
      <c r="K69">
        <f t="shared" si="18"/>
        <v>1300280.8003040254</v>
      </c>
      <c r="L69">
        <f t="shared" si="19"/>
        <v>557011.12339654937</v>
      </c>
      <c r="M69">
        <f t="shared" si="20"/>
        <v>60310398.218629956</v>
      </c>
      <c r="N69">
        <f t="shared" si="21"/>
        <v>945536.53974046337</v>
      </c>
      <c r="O69">
        <f t="shared" si="22"/>
        <v>194421027.56947881</v>
      </c>
      <c r="P69">
        <f t="shared" si="23"/>
        <v>482451.47131562198</v>
      </c>
      <c r="Q69">
        <f t="shared" si="24"/>
        <v>14247360.971303679</v>
      </c>
      <c r="R69">
        <f t="shared" si="25"/>
        <v>23533784.52333352</v>
      </c>
      <c r="S69">
        <f t="shared" si="26"/>
        <v>295797851.21750259</v>
      </c>
    </row>
    <row r="70" spans="1:19" x14ac:dyDescent="0.25">
      <c r="A70">
        <v>44805</v>
      </c>
      <c r="B70">
        <v>0</v>
      </c>
      <c r="C70">
        <v>68.5</v>
      </c>
      <c r="D70">
        <v>35.21</v>
      </c>
      <c r="E70">
        <v>1</v>
      </c>
      <c r="F70">
        <v>30</v>
      </c>
      <c r="G70">
        <v>21</v>
      </c>
      <c r="H70">
        <v>1.1867592250000001</v>
      </c>
      <c r="I70">
        <v>1</v>
      </c>
      <c r="K70">
        <f t="shared" si="18"/>
        <v>1300280.8003040254</v>
      </c>
      <c r="L70">
        <f t="shared" si="19"/>
        <v>4020575.5482258829</v>
      </c>
      <c r="M70">
        <f t="shared" si="20"/>
        <v>26567360.456373833</v>
      </c>
      <c r="N70">
        <f t="shared" si="21"/>
        <v>945536.53974046337</v>
      </c>
      <c r="O70">
        <f t="shared" si="22"/>
        <v>188149381.51885048</v>
      </c>
      <c r="P70">
        <f t="shared" si="23"/>
        <v>460521.8589830937</v>
      </c>
      <c r="Q70">
        <f t="shared" si="24"/>
        <v>14297434.649779139</v>
      </c>
      <c r="R70">
        <f t="shared" si="25"/>
        <v>23533784.52333352</v>
      </c>
      <c r="S70">
        <f t="shared" si="26"/>
        <v>259274875.89559045</v>
      </c>
    </row>
    <row r="71" spans="1:19" x14ac:dyDescent="0.25">
      <c r="A71">
        <v>44835</v>
      </c>
      <c r="B71">
        <v>0</v>
      </c>
      <c r="C71">
        <v>243.2222222</v>
      </c>
      <c r="D71">
        <v>2.71</v>
      </c>
      <c r="E71">
        <v>1</v>
      </c>
      <c r="F71">
        <v>31</v>
      </c>
      <c r="G71">
        <v>20</v>
      </c>
      <c r="H71">
        <v>1.190930201</v>
      </c>
      <c r="I71">
        <v>1</v>
      </c>
      <c r="K71">
        <f t="shared" si="18"/>
        <v>1300280.8003040254</v>
      </c>
      <c r="L71">
        <f t="shared" si="19"/>
        <v>14275814.881204125</v>
      </c>
      <c r="M71">
        <f t="shared" si="20"/>
        <v>2044803.9431063076</v>
      </c>
      <c r="N71">
        <f t="shared" si="21"/>
        <v>945536.53974046337</v>
      </c>
      <c r="O71">
        <f t="shared" si="22"/>
        <v>194421027.56947881</v>
      </c>
      <c r="P71">
        <f t="shared" si="23"/>
        <v>438592.24665056542</v>
      </c>
      <c r="Q71">
        <f t="shared" si="24"/>
        <v>14347684.317554669</v>
      </c>
      <c r="R71">
        <f t="shared" si="25"/>
        <v>23533784.52333352</v>
      </c>
      <c r="S71">
        <f t="shared" si="26"/>
        <v>251307524.82137251</v>
      </c>
    </row>
    <row r="72" spans="1:19" x14ac:dyDescent="0.25">
      <c r="A72">
        <v>44866</v>
      </c>
      <c r="B72">
        <v>0</v>
      </c>
      <c r="C72">
        <v>434.36111110000002</v>
      </c>
      <c r="D72">
        <v>0</v>
      </c>
      <c r="E72">
        <v>0</v>
      </c>
      <c r="F72">
        <v>30</v>
      </c>
      <c r="G72">
        <v>22</v>
      </c>
      <c r="H72">
        <v>1.195115836</v>
      </c>
      <c r="I72">
        <v>1</v>
      </c>
      <c r="K72">
        <f t="shared" si="18"/>
        <v>1300280.8003040254</v>
      </c>
      <c r="L72">
        <f t="shared" si="19"/>
        <v>25494622.808596879</v>
      </c>
      <c r="M72">
        <f t="shared" si="20"/>
        <v>0</v>
      </c>
      <c r="N72">
        <f t="shared" si="21"/>
        <v>0</v>
      </c>
      <c r="O72">
        <f t="shared" si="22"/>
        <v>188149381.51885048</v>
      </c>
      <c r="P72">
        <f t="shared" si="23"/>
        <v>482451.47131562198</v>
      </c>
      <c r="Q72">
        <f t="shared" si="24"/>
        <v>14398110.589050749</v>
      </c>
      <c r="R72">
        <f t="shared" si="25"/>
        <v>23533784.52333352</v>
      </c>
      <c r="S72">
        <f t="shared" si="26"/>
        <v>253358631.71145126</v>
      </c>
    </row>
    <row r="73" spans="1:19" x14ac:dyDescent="0.25">
      <c r="A73">
        <v>44896</v>
      </c>
      <c r="B73">
        <v>0</v>
      </c>
      <c r="C73">
        <v>585.51</v>
      </c>
      <c r="D73">
        <v>0</v>
      </c>
      <c r="E73">
        <v>2</v>
      </c>
      <c r="F73">
        <v>31</v>
      </c>
      <c r="G73">
        <v>20</v>
      </c>
      <c r="H73">
        <v>1.199316182</v>
      </c>
      <c r="I73">
        <v>1</v>
      </c>
      <c r="K73">
        <f t="shared" si="18"/>
        <v>1300280.8003040254</v>
      </c>
      <c r="L73">
        <f t="shared" si="19"/>
        <v>34366236.339295425</v>
      </c>
      <c r="M73">
        <f t="shared" si="20"/>
        <v>0</v>
      </c>
      <c r="N73">
        <f t="shared" si="21"/>
        <v>1891073.0794809267</v>
      </c>
      <c r="O73">
        <f t="shared" si="22"/>
        <v>194421027.56947881</v>
      </c>
      <c r="P73">
        <f t="shared" si="23"/>
        <v>438592.24665056542</v>
      </c>
      <c r="Q73">
        <f t="shared" si="24"/>
        <v>14448714.090735314</v>
      </c>
      <c r="R73">
        <f t="shared" si="25"/>
        <v>23533784.52333352</v>
      </c>
      <c r="S73">
        <f t="shared" si="26"/>
        <v>270399708.64927864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0592-31A9-4287-B0BF-9A273E8833D1}">
  <dimension ref="A1:D73"/>
  <sheetViews>
    <sheetView workbookViewId="0"/>
  </sheetViews>
  <sheetFormatPr defaultRowHeight="15" x14ac:dyDescent="0.25"/>
  <cols>
    <col min="1" max="1" width="8.7109375" bestFit="1" customWidth="1"/>
    <col min="2" max="2" width="8.7109375" customWidth="1"/>
    <col min="3" max="4" width="13.5703125" bestFit="1" customWidth="1"/>
  </cols>
  <sheetData>
    <row r="1" spans="1:4" x14ac:dyDescent="0.25">
      <c r="A1" t="s">
        <v>9</v>
      </c>
      <c r="B1" t="s">
        <v>0</v>
      </c>
      <c r="C1" t="s">
        <v>3</v>
      </c>
      <c r="D1" t="s">
        <v>41</v>
      </c>
    </row>
    <row r="2" spans="1:4" x14ac:dyDescent="0.25">
      <c r="A2" s="7">
        <v>42736</v>
      </c>
      <c r="B2" s="2">
        <f t="shared" ref="B2:B33" si="0">YEAR(A2)</f>
        <v>2017</v>
      </c>
      <c r="C2">
        <v>277000989.10000002</v>
      </c>
      <c r="D2">
        <v>270197865.12501931</v>
      </c>
    </row>
    <row r="3" spans="1:4" x14ac:dyDescent="0.25">
      <c r="A3" s="7">
        <v>42767</v>
      </c>
      <c r="B3" s="2">
        <f t="shared" si="0"/>
        <v>2017</v>
      </c>
      <c r="C3">
        <v>242928835.30000001</v>
      </c>
      <c r="D3">
        <v>244367253.38228968</v>
      </c>
    </row>
    <row r="4" spans="1:4" x14ac:dyDescent="0.25">
      <c r="A4" s="7">
        <v>42795</v>
      </c>
      <c r="B4" s="2">
        <f t="shared" si="0"/>
        <v>2017</v>
      </c>
      <c r="C4">
        <v>268282989.5</v>
      </c>
      <c r="D4">
        <v>265770909.38095903</v>
      </c>
    </row>
    <row r="5" spans="1:4" x14ac:dyDescent="0.25">
      <c r="A5" s="7">
        <v>42826</v>
      </c>
      <c r="B5" s="2">
        <f t="shared" si="0"/>
        <v>2017</v>
      </c>
      <c r="C5">
        <v>234677447.19999999</v>
      </c>
      <c r="D5">
        <v>241282041.03967652</v>
      </c>
    </row>
    <row r="6" spans="1:4" x14ac:dyDescent="0.25">
      <c r="A6" s="7">
        <v>42856</v>
      </c>
      <c r="B6" s="2">
        <f t="shared" si="0"/>
        <v>2017</v>
      </c>
      <c r="C6">
        <v>244160124.5</v>
      </c>
      <c r="D6">
        <v>251444804.01155451</v>
      </c>
    </row>
    <row r="7" spans="1:4" x14ac:dyDescent="0.25">
      <c r="A7" s="7">
        <v>42887</v>
      </c>
      <c r="B7" s="2">
        <f t="shared" si="0"/>
        <v>2017</v>
      </c>
      <c r="C7">
        <v>275426179.89999998</v>
      </c>
      <c r="D7">
        <v>278759682.50529373</v>
      </c>
    </row>
    <row r="8" spans="1:4" x14ac:dyDescent="0.25">
      <c r="A8" s="7">
        <v>42917</v>
      </c>
      <c r="B8" s="2">
        <f t="shared" si="0"/>
        <v>2017</v>
      </c>
      <c r="C8">
        <v>302256564.30000001</v>
      </c>
      <c r="D8">
        <v>304739049.19928241</v>
      </c>
    </row>
    <row r="9" spans="1:4" x14ac:dyDescent="0.25">
      <c r="A9" s="7">
        <v>42948</v>
      </c>
      <c r="B9" s="2">
        <f t="shared" si="0"/>
        <v>2017</v>
      </c>
      <c r="C9">
        <v>284023807.19999999</v>
      </c>
      <c r="D9">
        <v>273124932.59805655</v>
      </c>
    </row>
    <row r="10" spans="1:4" x14ac:dyDescent="0.25">
      <c r="A10" s="7">
        <v>42979</v>
      </c>
      <c r="B10" s="2">
        <f t="shared" si="0"/>
        <v>2017</v>
      </c>
      <c r="C10">
        <v>268671076.80000001</v>
      </c>
      <c r="D10">
        <v>274020602.54847789</v>
      </c>
    </row>
    <row r="11" spans="1:4" x14ac:dyDescent="0.25">
      <c r="A11" s="7">
        <v>43009</v>
      </c>
      <c r="B11" s="2">
        <f t="shared" si="0"/>
        <v>2017</v>
      </c>
      <c r="C11">
        <v>249859153.69999999</v>
      </c>
      <c r="D11">
        <v>248395493.5626868</v>
      </c>
    </row>
    <row r="12" spans="1:4" x14ac:dyDescent="0.25">
      <c r="A12" s="7">
        <v>43040</v>
      </c>
      <c r="B12" s="2">
        <f t="shared" si="0"/>
        <v>2017</v>
      </c>
      <c r="C12">
        <v>253035874.40000001</v>
      </c>
      <c r="D12">
        <v>253613906.59718761</v>
      </c>
    </row>
    <row r="13" spans="1:4" x14ac:dyDescent="0.25">
      <c r="A13" s="7">
        <v>43070</v>
      </c>
      <c r="B13" s="2">
        <f t="shared" si="0"/>
        <v>2017</v>
      </c>
      <c r="C13">
        <v>278099027.30000001</v>
      </c>
      <c r="D13">
        <v>277202133.88025576</v>
      </c>
    </row>
    <row r="14" spans="1:4" x14ac:dyDescent="0.25">
      <c r="A14" s="7">
        <v>43101</v>
      </c>
      <c r="B14" s="2">
        <f t="shared" si="0"/>
        <v>2018</v>
      </c>
      <c r="C14">
        <v>289798490.89999998</v>
      </c>
      <c r="D14">
        <v>278659794.32212067</v>
      </c>
    </row>
    <row r="15" spans="1:4" x14ac:dyDescent="0.25">
      <c r="A15" s="7">
        <v>43132</v>
      </c>
      <c r="B15" s="2">
        <f t="shared" si="0"/>
        <v>2018</v>
      </c>
      <c r="C15">
        <v>251614557</v>
      </c>
      <c r="D15">
        <v>249203748.12856904</v>
      </c>
    </row>
    <row r="16" spans="1:4" x14ac:dyDescent="0.25">
      <c r="A16" s="7">
        <v>43160</v>
      </c>
      <c r="B16" s="2">
        <f t="shared" si="0"/>
        <v>2018</v>
      </c>
      <c r="C16">
        <v>268375998.5</v>
      </c>
      <c r="D16">
        <v>267492611.72074169</v>
      </c>
    </row>
    <row r="17" spans="1:4" x14ac:dyDescent="0.25">
      <c r="A17" s="7">
        <v>43191</v>
      </c>
      <c r="B17" s="2">
        <f t="shared" si="0"/>
        <v>2018</v>
      </c>
      <c r="C17">
        <v>248656909</v>
      </c>
      <c r="D17">
        <v>252984925.87270629</v>
      </c>
    </row>
    <row r="18" spans="1:4" x14ac:dyDescent="0.25">
      <c r="A18" s="7">
        <v>43221</v>
      </c>
      <c r="B18" s="2">
        <f t="shared" si="0"/>
        <v>2018</v>
      </c>
      <c r="C18">
        <v>263110475.40000001</v>
      </c>
      <c r="D18">
        <v>267565373.08711669</v>
      </c>
    </row>
    <row r="19" spans="1:4" x14ac:dyDescent="0.25">
      <c r="A19" s="7">
        <v>43252</v>
      </c>
      <c r="B19" s="2">
        <f t="shared" si="0"/>
        <v>2018</v>
      </c>
      <c r="C19">
        <v>281217537.19999999</v>
      </c>
      <c r="D19">
        <v>268821952.7986784</v>
      </c>
    </row>
    <row r="20" spans="1:4" x14ac:dyDescent="0.25">
      <c r="A20" s="7">
        <v>43282</v>
      </c>
      <c r="B20" s="2">
        <f t="shared" si="0"/>
        <v>2018</v>
      </c>
      <c r="C20">
        <v>323148008.69999999</v>
      </c>
      <c r="D20">
        <v>315081551.79902709</v>
      </c>
    </row>
    <row r="21" spans="1:4" x14ac:dyDescent="0.25">
      <c r="A21" s="7">
        <v>43313</v>
      </c>
      <c r="B21" s="2">
        <f t="shared" si="0"/>
        <v>2018</v>
      </c>
      <c r="C21">
        <v>325222346.5</v>
      </c>
      <c r="D21">
        <v>324648612.89623034</v>
      </c>
    </row>
    <row r="22" spans="1:4" x14ac:dyDescent="0.25">
      <c r="A22" s="7">
        <v>43344</v>
      </c>
      <c r="B22" s="2">
        <f t="shared" si="0"/>
        <v>2018</v>
      </c>
      <c r="C22">
        <v>281705838.60000002</v>
      </c>
      <c r="D22">
        <v>279731437.3812865</v>
      </c>
    </row>
    <row r="23" spans="1:4" x14ac:dyDescent="0.25">
      <c r="A23" s="7">
        <v>43374</v>
      </c>
      <c r="B23" s="2">
        <f t="shared" si="0"/>
        <v>2018</v>
      </c>
      <c r="C23">
        <v>252830302.90000001</v>
      </c>
      <c r="D23">
        <v>258862287.83253047</v>
      </c>
    </row>
    <row r="24" spans="1:4" x14ac:dyDescent="0.25">
      <c r="A24" s="7">
        <v>43405</v>
      </c>
      <c r="B24" s="2">
        <f t="shared" si="0"/>
        <v>2018</v>
      </c>
      <c r="C24">
        <v>259398467.19999999</v>
      </c>
      <c r="D24">
        <v>257661062.72693485</v>
      </c>
    </row>
    <row r="25" spans="1:4" x14ac:dyDescent="0.25">
      <c r="A25" s="7">
        <v>43435</v>
      </c>
      <c r="B25" s="2">
        <f t="shared" si="0"/>
        <v>2018</v>
      </c>
      <c r="C25">
        <v>265712562.69999999</v>
      </c>
      <c r="D25">
        <v>268512911.65488148</v>
      </c>
    </row>
    <row r="26" spans="1:4" x14ac:dyDescent="0.25">
      <c r="A26" s="7">
        <v>43466</v>
      </c>
      <c r="B26" s="2">
        <f t="shared" si="0"/>
        <v>2019</v>
      </c>
      <c r="C26">
        <v>287103504.5</v>
      </c>
      <c r="D26">
        <v>279630367.25816381</v>
      </c>
    </row>
    <row r="27" spans="1:4" x14ac:dyDescent="0.25">
      <c r="A27" s="7">
        <v>43497</v>
      </c>
      <c r="B27" s="2">
        <f t="shared" si="0"/>
        <v>2019</v>
      </c>
      <c r="C27">
        <v>255789708.59999999</v>
      </c>
      <c r="D27">
        <v>252497269.46172592</v>
      </c>
    </row>
    <row r="28" spans="1:4" x14ac:dyDescent="0.25">
      <c r="A28" s="7">
        <v>43525</v>
      </c>
      <c r="B28" s="2">
        <f t="shared" si="0"/>
        <v>2019</v>
      </c>
      <c r="C28">
        <v>268817713.80000001</v>
      </c>
      <c r="D28">
        <v>269242629.72426558</v>
      </c>
    </row>
    <row r="29" spans="1:4" x14ac:dyDescent="0.25">
      <c r="A29" s="7">
        <v>43556</v>
      </c>
      <c r="B29" s="2">
        <f t="shared" si="0"/>
        <v>2019</v>
      </c>
      <c r="C29">
        <v>238123760.19999999</v>
      </c>
      <c r="D29">
        <v>247880779.83507884</v>
      </c>
    </row>
    <row r="30" spans="1:4" x14ac:dyDescent="0.25">
      <c r="A30" s="7">
        <v>43586</v>
      </c>
      <c r="B30" s="2">
        <f t="shared" si="0"/>
        <v>2019</v>
      </c>
      <c r="C30">
        <v>240428351.30000001</v>
      </c>
      <c r="D30">
        <v>246922722.59040084</v>
      </c>
    </row>
    <row r="31" spans="1:4" x14ac:dyDescent="0.25">
      <c r="A31" s="7">
        <v>43617</v>
      </c>
      <c r="B31" s="2">
        <f t="shared" si="0"/>
        <v>2019</v>
      </c>
      <c r="C31">
        <v>261805911.09999999</v>
      </c>
      <c r="D31">
        <v>257800769.15444309</v>
      </c>
    </row>
    <row r="32" spans="1:4" x14ac:dyDescent="0.25">
      <c r="A32" s="7">
        <v>43647</v>
      </c>
      <c r="B32" s="2">
        <f t="shared" si="0"/>
        <v>2019</v>
      </c>
      <c r="C32">
        <v>332403791.10000002</v>
      </c>
      <c r="D32">
        <v>337683785.76303792</v>
      </c>
    </row>
    <row r="33" spans="1:4" x14ac:dyDescent="0.25">
      <c r="A33" s="7">
        <v>43678</v>
      </c>
      <c r="B33" s="2">
        <f t="shared" si="0"/>
        <v>2019</v>
      </c>
      <c r="C33">
        <v>300975559.89999998</v>
      </c>
      <c r="D33">
        <v>292501358.22555816</v>
      </c>
    </row>
    <row r="34" spans="1:4" x14ac:dyDescent="0.25">
      <c r="A34" s="7">
        <v>43709</v>
      </c>
      <c r="B34" s="2">
        <f t="shared" ref="B34:B65" si="1">YEAR(A34)</f>
        <v>2019</v>
      </c>
      <c r="C34">
        <v>262855031.90000001</v>
      </c>
      <c r="D34">
        <v>248595419.02892387</v>
      </c>
    </row>
    <row r="35" spans="1:4" x14ac:dyDescent="0.25">
      <c r="A35" s="7">
        <v>43739</v>
      </c>
      <c r="B35" s="2">
        <f t="shared" si="1"/>
        <v>2019</v>
      </c>
      <c r="C35">
        <v>244083278</v>
      </c>
      <c r="D35">
        <v>252495074.15785664</v>
      </c>
    </row>
    <row r="36" spans="1:4" x14ac:dyDescent="0.25">
      <c r="A36" s="7">
        <v>43770</v>
      </c>
      <c r="B36" s="2">
        <f t="shared" si="1"/>
        <v>2019</v>
      </c>
      <c r="C36">
        <v>253920207</v>
      </c>
      <c r="D36">
        <v>257984362.77841619</v>
      </c>
    </row>
    <row r="37" spans="1:4" x14ac:dyDescent="0.25">
      <c r="A37" s="7">
        <v>43800</v>
      </c>
      <c r="B37" s="2">
        <f t="shared" si="1"/>
        <v>2019</v>
      </c>
      <c r="C37">
        <v>264697011.59999999</v>
      </c>
      <c r="D37">
        <v>268966451.71484125</v>
      </c>
    </row>
    <row r="38" spans="1:4" x14ac:dyDescent="0.25">
      <c r="A38" s="7">
        <v>43831</v>
      </c>
      <c r="B38" s="2">
        <f t="shared" si="1"/>
        <v>2020</v>
      </c>
      <c r="C38">
        <v>270281846.19999999</v>
      </c>
      <c r="D38">
        <v>269633436.89505267</v>
      </c>
    </row>
    <row r="39" spans="1:4" x14ac:dyDescent="0.25">
      <c r="A39" s="7">
        <v>43862</v>
      </c>
      <c r="B39" s="2">
        <f t="shared" si="1"/>
        <v>2020</v>
      </c>
      <c r="C39">
        <v>253965396.19999999</v>
      </c>
      <c r="D39">
        <v>258311620.91156372</v>
      </c>
    </row>
    <row r="40" spans="1:4" x14ac:dyDescent="0.25">
      <c r="A40" s="7">
        <v>43891</v>
      </c>
      <c r="B40" s="2">
        <f t="shared" si="1"/>
        <v>2020</v>
      </c>
      <c r="C40">
        <v>250421458</v>
      </c>
      <c r="D40">
        <v>236905708.33681983</v>
      </c>
    </row>
    <row r="41" spans="1:4" x14ac:dyDescent="0.25">
      <c r="A41" s="7">
        <v>43922</v>
      </c>
      <c r="B41" s="2">
        <f t="shared" si="1"/>
        <v>2020</v>
      </c>
      <c r="C41">
        <v>218203458.59999999</v>
      </c>
      <c r="D41">
        <v>225924961.65088651</v>
      </c>
    </row>
    <row r="42" spans="1:4" x14ac:dyDescent="0.25">
      <c r="A42" s="7">
        <v>43952</v>
      </c>
      <c r="B42" s="2">
        <f t="shared" si="1"/>
        <v>2020</v>
      </c>
      <c r="C42">
        <v>234783952.30000001</v>
      </c>
      <c r="D42">
        <v>240578198.91229388</v>
      </c>
    </row>
    <row r="43" spans="1:4" x14ac:dyDescent="0.25">
      <c r="A43" s="7">
        <v>43983</v>
      </c>
      <c r="B43" s="2">
        <f t="shared" si="1"/>
        <v>2020</v>
      </c>
      <c r="C43">
        <v>280693732.89999998</v>
      </c>
      <c r="D43">
        <v>282234246.27650213</v>
      </c>
    </row>
    <row r="44" spans="1:4" x14ac:dyDescent="0.25">
      <c r="A44" s="7">
        <v>44013</v>
      </c>
      <c r="B44" s="2">
        <f t="shared" si="1"/>
        <v>2020</v>
      </c>
      <c r="C44">
        <v>347121684</v>
      </c>
      <c r="D44">
        <v>361322166.02121723</v>
      </c>
    </row>
    <row r="45" spans="1:4" x14ac:dyDescent="0.25">
      <c r="A45" s="7">
        <v>44044</v>
      </c>
      <c r="B45" s="2">
        <f t="shared" si="1"/>
        <v>2020</v>
      </c>
      <c r="C45">
        <v>307825491.19999999</v>
      </c>
      <c r="D45">
        <v>296353147.84727073</v>
      </c>
    </row>
    <row r="46" spans="1:4" x14ac:dyDescent="0.25">
      <c r="A46" s="7">
        <v>44075</v>
      </c>
      <c r="B46" s="2">
        <f t="shared" si="1"/>
        <v>2020</v>
      </c>
      <c r="C46">
        <v>251413926.69999999</v>
      </c>
      <c r="D46">
        <v>241189716.44915521</v>
      </c>
    </row>
    <row r="47" spans="1:4" x14ac:dyDescent="0.25">
      <c r="A47" s="7">
        <v>44105</v>
      </c>
      <c r="B47" s="2">
        <f t="shared" si="1"/>
        <v>2020</v>
      </c>
      <c r="C47">
        <v>240496299.80000001</v>
      </c>
      <c r="D47">
        <v>250652426.57540888</v>
      </c>
    </row>
    <row r="48" spans="1:4" x14ac:dyDescent="0.25">
      <c r="A48" s="7">
        <v>44136</v>
      </c>
      <c r="B48" s="2">
        <f t="shared" si="1"/>
        <v>2020</v>
      </c>
      <c r="C48">
        <v>241980400.40000001</v>
      </c>
      <c r="D48">
        <v>247401932.81547299</v>
      </c>
    </row>
    <row r="49" spans="1:4" x14ac:dyDescent="0.25">
      <c r="A49" s="7">
        <v>44166</v>
      </c>
      <c r="B49" s="2">
        <f t="shared" si="1"/>
        <v>2020</v>
      </c>
      <c r="C49">
        <v>266365374.19999999</v>
      </c>
      <c r="D49">
        <v>268916916.86408389</v>
      </c>
    </row>
    <row r="50" spans="1:4" x14ac:dyDescent="0.25">
      <c r="A50" s="7">
        <v>44197</v>
      </c>
      <c r="B50" s="2">
        <f t="shared" si="1"/>
        <v>2021</v>
      </c>
      <c r="D50">
        <v>276218509.59497428</v>
      </c>
    </row>
    <row r="51" spans="1:4" x14ac:dyDescent="0.25">
      <c r="A51" s="7">
        <v>44228</v>
      </c>
      <c r="B51" s="2">
        <f t="shared" si="1"/>
        <v>2021</v>
      </c>
      <c r="D51">
        <v>254009956.62495846</v>
      </c>
    </row>
    <row r="52" spans="1:4" x14ac:dyDescent="0.25">
      <c r="A52" s="7">
        <v>44256</v>
      </c>
      <c r="B52" s="2">
        <f t="shared" si="1"/>
        <v>2021</v>
      </c>
      <c r="D52">
        <v>265866132.21692204</v>
      </c>
    </row>
    <row r="53" spans="1:4" x14ac:dyDescent="0.25">
      <c r="A53" s="7">
        <v>44287</v>
      </c>
      <c r="B53" s="2">
        <f t="shared" si="1"/>
        <v>2021</v>
      </c>
      <c r="D53">
        <v>247604650.9375757</v>
      </c>
    </row>
    <row r="54" spans="1:4" x14ac:dyDescent="0.25">
      <c r="A54" s="7">
        <v>44317</v>
      </c>
      <c r="B54" s="2">
        <f t="shared" si="1"/>
        <v>2021</v>
      </c>
      <c r="D54">
        <v>258738710.25825229</v>
      </c>
    </row>
    <row r="55" spans="1:4" x14ac:dyDescent="0.25">
      <c r="A55" s="7">
        <v>44348</v>
      </c>
      <c r="B55" s="2">
        <f t="shared" si="1"/>
        <v>2021</v>
      </c>
      <c r="D55">
        <v>270765442.17574376</v>
      </c>
    </row>
    <row r="56" spans="1:4" x14ac:dyDescent="0.25">
      <c r="A56" s="7">
        <v>44378</v>
      </c>
      <c r="B56" s="2">
        <f t="shared" si="1"/>
        <v>2021</v>
      </c>
      <c r="D56">
        <v>323681976.13170743</v>
      </c>
    </row>
    <row r="57" spans="1:4" x14ac:dyDescent="0.25">
      <c r="A57" s="7">
        <v>44409</v>
      </c>
      <c r="B57" s="2">
        <f t="shared" si="1"/>
        <v>2021</v>
      </c>
      <c r="D57">
        <v>295201664.37470269</v>
      </c>
    </row>
    <row r="58" spans="1:4" x14ac:dyDescent="0.25">
      <c r="A58" s="7">
        <v>44440</v>
      </c>
      <c r="B58" s="2">
        <f t="shared" si="1"/>
        <v>2021</v>
      </c>
      <c r="D58">
        <v>258695307.16877815</v>
      </c>
    </row>
    <row r="59" spans="1:4" x14ac:dyDescent="0.25">
      <c r="A59" s="7">
        <v>44470</v>
      </c>
      <c r="B59" s="2">
        <f t="shared" si="1"/>
        <v>2021</v>
      </c>
      <c r="D59">
        <v>250722615.15422234</v>
      </c>
    </row>
    <row r="60" spans="1:4" x14ac:dyDescent="0.25">
      <c r="A60" s="7">
        <v>44501</v>
      </c>
      <c r="B60" s="2">
        <f t="shared" si="1"/>
        <v>2021</v>
      </c>
      <c r="D60">
        <v>252768351.5154008</v>
      </c>
    </row>
    <row r="61" spans="1:4" x14ac:dyDescent="0.25">
      <c r="A61" s="7">
        <v>44531</v>
      </c>
      <c r="B61" s="2">
        <f t="shared" si="1"/>
        <v>2021</v>
      </c>
      <c r="D61">
        <v>269825957.80352831</v>
      </c>
    </row>
    <row r="62" spans="1:4" x14ac:dyDescent="0.25">
      <c r="A62" s="7">
        <v>44562</v>
      </c>
      <c r="B62" s="2">
        <f t="shared" si="1"/>
        <v>2022</v>
      </c>
      <c r="D62">
        <v>276756399.41002846</v>
      </c>
    </row>
    <row r="63" spans="1:4" x14ac:dyDescent="0.25">
      <c r="A63" s="7">
        <v>44593</v>
      </c>
      <c r="B63" s="2">
        <f t="shared" si="1"/>
        <v>2022</v>
      </c>
      <c r="D63">
        <v>254552955.62335661</v>
      </c>
    </row>
    <row r="64" spans="1:4" x14ac:dyDescent="0.25">
      <c r="A64" s="7">
        <v>44621</v>
      </c>
      <c r="B64" s="2">
        <f t="shared" si="1"/>
        <v>2022</v>
      </c>
      <c r="D64">
        <v>266414268.90295532</v>
      </c>
    </row>
    <row r="65" spans="1:4" x14ac:dyDescent="0.25">
      <c r="A65" s="7">
        <v>44652</v>
      </c>
      <c r="B65" s="2">
        <f t="shared" si="1"/>
        <v>2022</v>
      </c>
      <c r="D65">
        <v>248136024.32367721</v>
      </c>
    </row>
    <row r="66" spans="1:4" x14ac:dyDescent="0.25">
      <c r="A66" s="7">
        <v>44682</v>
      </c>
      <c r="B66" s="2">
        <f t="shared" ref="B66:B73" si="2">YEAR(A66)</f>
        <v>2022</v>
      </c>
      <c r="D66">
        <v>259319137.93870738</v>
      </c>
    </row>
    <row r="67" spans="1:4" x14ac:dyDescent="0.25">
      <c r="A67" s="7">
        <v>44713</v>
      </c>
      <c r="B67" s="2">
        <f t="shared" si="2"/>
        <v>2022</v>
      </c>
      <c r="D67">
        <v>271329164.21541214</v>
      </c>
    </row>
    <row r="68" spans="1:4" x14ac:dyDescent="0.25">
      <c r="A68" s="7">
        <v>44743</v>
      </c>
      <c r="B68" s="2">
        <f t="shared" si="2"/>
        <v>2022</v>
      </c>
      <c r="D68">
        <v>324229021.56496835</v>
      </c>
    </row>
    <row r="69" spans="1:4" x14ac:dyDescent="0.25">
      <c r="A69" s="7">
        <v>44774</v>
      </c>
      <c r="B69" s="2">
        <f t="shared" si="2"/>
        <v>2022</v>
      </c>
      <c r="D69">
        <v>295797851.21750259</v>
      </c>
    </row>
    <row r="70" spans="1:4" x14ac:dyDescent="0.25">
      <c r="A70" s="7">
        <v>44805</v>
      </c>
      <c r="B70" s="2">
        <f t="shared" si="2"/>
        <v>2022</v>
      </c>
      <c r="D70">
        <v>259274875.89559045</v>
      </c>
    </row>
    <row r="71" spans="1:4" x14ac:dyDescent="0.25">
      <c r="A71" s="7">
        <v>44835</v>
      </c>
      <c r="B71" s="2">
        <f t="shared" si="2"/>
        <v>2022</v>
      </c>
      <c r="D71">
        <v>251307524.82137251</v>
      </c>
    </row>
    <row r="72" spans="1:4" x14ac:dyDescent="0.25">
      <c r="A72" s="7">
        <v>44866</v>
      </c>
      <c r="B72" s="2">
        <f t="shared" si="2"/>
        <v>2022</v>
      </c>
      <c r="D72">
        <v>253358631.71145126</v>
      </c>
    </row>
    <row r="73" spans="1:4" x14ac:dyDescent="0.25">
      <c r="A73" s="7">
        <v>44896</v>
      </c>
      <c r="B73" s="2">
        <f t="shared" si="2"/>
        <v>2022</v>
      </c>
      <c r="D73">
        <v>270399708.64927864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0CDD5-9849-4214-9BD6-425738BF69D0}">
  <dimension ref="A2:C9"/>
  <sheetViews>
    <sheetView workbookViewId="0">
      <selection activeCell="A2" sqref="A2:C9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17.5703125" bestFit="1" customWidth="1"/>
  </cols>
  <sheetData>
    <row r="2" spans="1:3" x14ac:dyDescent="0.25">
      <c r="A2" s="13" t="s">
        <v>43</v>
      </c>
    </row>
    <row r="3" spans="1:3" x14ac:dyDescent="0.25">
      <c r="B3" t="s">
        <v>40</v>
      </c>
      <c r="C3" t="s">
        <v>42</v>
      </c>
    </row>
    <row r="4" spans="1:3" x14ac:dyDescent="0.25">
      <c r="A4" s="9">
        <v>2017</v>
      </c>
      <c r="B4" s="10">
        <v>3178422069.2000003</v>
      </c>
      <c r="C4" s="10">
        <v>3182918673.8307395</v>
      </c>
    </row>
    <row r="5" spans="1:3" x14ac:dyDescent="0.25">
      <c r="A5" s="9">
        <v>2018</v>
      </c>
      <c r="B5" s="10">
        <v>3310791494.5999994</v>
      </c>
      <c r="C5" s="10">
        <v>3289226270.2208233</v>
      </c>
    </row>
    <row r="6" spans="1:3" x14ac:dyDescent="0.25">
      <c r="A6" s="9">
        <v>2019</v>
      </c>
      <c r="B6" s="10">
        <v>3211003829</v>
      </c>
      <c r="C6" s="10">
        <v>3212200989.6927123</v>
      </c>
    </row>
    <row r="7" spans="1:3" x14ac:dyDescent="0.25">
      <c r="A7" s="9">
        <v>2020</v>
      </c>
      <c r="B7" s="10">
        <v>3163553020.4999995</v>
      </c>
      <c r="C7" s="10">
        <v>3179424479.5557275</v>
      </c>
    </row>
    <row r="8" spans="1:3" x14ac:dyDescent="0.25">
      <c r="A8" s="9">
        <v>2021</v>
      </c>
      <c r="B8" s="10"/>
      <c r="C8" s="10">
        <v>3224099273.9567661</v>
      </c>
    </row>
    <row r="9" spans="1:3" x14ac:dyDescent="0.25">
      <c r="A9" s="9">
        <v>2022</v>
      </c>
      <c r="B9" s="10"/>
      <c r="C9" s="10">
        <v>3230875564.2743006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601A-719C-4FA5-A835-AE7D9BB7260E}">
  <dimension ref="A2:E9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7.8554687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3" t="s">
        <v>43</v>
      </c>
    </row>
    <row r="3" spans="1:5" x14ac:dyDescent="0.25">
      <c r="A3" s="1"/>
      <c r="B3" s="1" t="s">
        <v>40</v>
      </c>
      <c r="C3" s="1" t="s">
        <v>44</v>
      </c>
      <c r="D3" s="1" t="s">
        <v>42</v>
      </c>
      <c r="E3" s="1" t="s">
        <v>44</v>
      </c>
    </row>
    <row r="4" spans="1:5" x14ac:dyDescent="0.25">
      <c r="A4" s="1">
        <v>2017</v>
      </c>
      <c r="B4" s="15">
        <v>3178422069.2000003</v>
      </c>
      <c r="C4" s="15"/>
      <c r="D4" s="15">
        <v>3182918673.8307395</v>
      </c>
    </row>
    <row r="5" spans="1:5" x14ac:dyDescent="0.25">
      <c r="A5" s="1">
        <v>2018</v>
      </c>
      <c r="B5" s="15">
        <v>3310791494.5999994</v>
      </c>
      <c r="C5" s="16">
        <f>B5/B4-1</f>
        <v>4.1646270544967612E-2</v>
      </c>
      <c r="D5" s="15">
        <v>3289226270.2208233</v>
      </c>
      <c r="E5" s="16">
        <f>D5/D4-1</f>
        <v>3.3399407048669394E-2</v>
      </c>
    </row>
    <row r="6" spans="1:5" x14ac:dyDescent="0.25">
      <c r="A6" s="1">
        <v>2019</v>
      </c>
      <c r="B6" s="15">
        <v>3211003829</v>
      </c>
      <c r="C6" s="16">
        <f t="shared" ref="C6:C7" si="0">B6/B5-1</f>
        <v>-3.0140123823187315E-2</v>
      </c>
      <c r="D6" s="15">
        <v>3212200989.6927123</v>
      </c>
      <c r="E6" s="16">
        <f t="shared" ref="E6:E9" si="1">D6/D5-1</f>
        <v>-2.3417446596928682E-2</v>
      </c>
    </row>
    <row r="7" spans="1:5" x14ac:dyDescent="0.25">
      <c r="A7" s="1">
        <v>2020</v>
      </c>
      <c r="B7" s="15">
        <v>3163553020.4999995</v>
      </c>
      <c r="C7" s="16">
        <f t="shared" si="0"/>
        <v>-1.4777562104240194E-2</v>
      </c>
      <c r="D7" s="15">
        <v>3179424479.5557275</v>
      </c>
      <c r="E7" s="16">
        <f t="shared" si="1"/>
        <v>-1.0203754448167457E-2</v>
      </c>
    </row>
    <row r="8" spans="1:5" x14ac:dyDescent="0.25">
      <c r="A8" s="19">
        <v>2021</v>
      </c>
      <c r="B8" s="18"/>
      <c r="C8" s="17"/>
      <c r="D8" s="18">
        <v>3224099273.9567661</v>
      </c>
      <c r="E8" s="17">
        <f t="shared" si="1"/>
        <v>1.4051220492358185E-2</v>
      </c>
    </row>
    <row r="9" spans="1:5" x14ac:dyDescent="0.25">
      <c r="A9" s="19">
        <v>2022</v>
      </c>
      <c r="B9" s="18"/>
      <c r="C9" s="17"/>
      <c r="D9" s="18">
        <v>3230875564.2743006</v>
      </c>
      <c r="E9" s="17">
        <f t="shared" si="1"/>
        <v>2.1017623037451472E-3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Binary</vt:lpstr>
      <vt:lpstr>MonthDays</vt:lpstr>
      <vt:lpstr>N10CDD18</vt:lpstr>
      <vt:lpstr>N10HDD18</vt:lpstr>
      <vt:lpstr>OntarioGDP</vt:lpstr>
      <vt:lpstr>PeakDays</vt:lpstr>
      <vt:lpstr>StatDays</vt:lpstr>
      <vt:lpstr>WHSL_kWh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2021-12-06T15:55:07Z</dcterms:modified>
</cp:coreProperties>
</file>