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pivotTables/pivotTable3.xml" ContentType="application/vnd.openxmlformats-officedocument.spreadsheetml.pivotTab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X:\Finance\Regulatory files\Rate Applications\Year 2022 Future Year Rate Application\Exhibit 3 - Revenue\Load Forecast\2022 COS LoadForecast\Residential Load Forecast\"/>
    </mc:Choice>
  </mc:AlternateContent>
  <xr:revisionPtr revIDLastSave="0" documentId="8_{BB4F7806-2C6B-4E5D-98D5-91761F81B294}" xr6:coauthVersionLast="47" xr6:coauthVersionMax="47" xr10:uidLastSave="{00000000-0000-0000-0000-000000000000}"/>
  <bookViews>
    <workbookView xWindow="-120" yWindow="-120" windowWidth="51840" windowHeight="21120" tabRatio="730" xr2:uid="{00000000-000D-0000-FFFF-FFFF00000000}"/>
  </bookViews>
  <sheets>
    <sheet name="OLS Model" sheetId="954" r:id="rId1"/>
    <sheet name="Predicted Monthly Data" sheetId="955" r:id="rId2"/>
    <sheet name="Predicted Monthly Data Summ" sheetId="956" r:id="rId3"/>
    <sheet name="PredictedAnnualDataSumm" sheetId="959" r:id="rId4"/>
    <sheet name="PredictedAnnualDataSumm2" sheetId="960" r:id="rId5"/>
    <sheet name="Normalized Monthly Data" sheetId="957" r:id="rId6"/>
    <sheet name="Normalized Monthly Data Summ" sheetId="958" r:id="rId7"/>
    <sheet name="NormalizedAnnualDataSumm" sheetId="961" r:id="rId8"/>
    <sheet name="NormalizedAnnualDataSumm2" sheetId="962" r:id="rId9"/>
    <sheet name="Monthly Data" sheetId="952" r:id="rId10"/>
    <sheet name="Forecasting Data" sheetId="953" r:id="rId11"/>
  </sheets>
  <definedNames>
    <definedName name="LondonPop">'OLS Model'!$B$24</definedName>
    <definedName name="MonthDays">'OLS Model'!$B$21</definedName>
    <definedName name="N10CDD18">'OLS Model'!$B$19</definedName>
    <definedName name="N10HDD18">'OLS Model'!$B$18</definedName>
    <definedName name="OntarioGDP">'OLS Model'!$B$23</definedName>
    <definedName name="PeakDays">'OLS Model'!$B$22</definedName>
    <definedName name="RES_kWh">'OLS Model'!$B$17</definedName>
    <definedName name="StatDays">'OLS Model'!$B$20</definedName>
  </definedNames>
  <calcPr calcId="191029"/>
  <pivotCaches>
    <pivotCache cacheId="23" r:id="rId12"/>
    <pivotCache cacheId="30" r:id="rId13"/>
    <pivotCache cacheId="36" r:id="rId1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2" i="954" l="1"/>
  <c r="N11" i="954"/>
  <c r="N10" i="954"/>
  <c r="L10" i="954"/>
  <c r="N9" i="954"/>
  <c r="L9" i="954"/>
  <c r="N8" i="954"/>
  <c r="L8" i="954"/>
  <c r="E6" i="962"/>
  <c r="E7" i="962"/>
  <c r="E8" i="962"/>
  <c r="E9" i="962"/>
  <c r="E5" i="962"/>
  <c r="C6" i="962"/>
  <c r="C7" i="962"/>
  <c r="C5" i="962"/>
  <c r="B2" i="958"/>
  <c r="B3" i="958"/>
  <c r="B4" i="958"/>
  <c r="B5" i="958"/>
  <c r="B6" i="958"/>
  <c r="B7" i="958"/>
  <c r="B8" i="958"/>
  <c r="B9" i="958"/>
  <c r="B10" i="958"/>
  <c r="B11" i="958"/>
  <c r="B12" i="958"/>
  <c r="B13" i="958"/>
  <c r="B14" i="958"/>
  <c r="B15" i="958"/>
  <c r="B16" i="958"/>
  <c r="B17" i="958"/>
  <c r="B18" i="958"/>
  <c r="B19" i="958"/>
  <c r="B20" i="958"/>
  <c r="B21" i="958"/>
  <c r="B22" i="958"/>
  <c r="B23" i="958"/>
  <c r="B24" i="958"/>
  <c r="B25" i="958"/>
  <c r="B26" i="958"/>
  <c r="B27" i="958"/>
  <c r="B28" i="958"/>
  <c r="B29" i="958"/>
  <c r="B30" i="958"/>
  <c r="B31" i="958"/>
  <c r="B32" i="958"/>
  <c r="B33" i="958"/>
  <c r="B34" i="958"/>
  <c r="B35" i="958"/>
  <c r="B36" i="958"/>
  <c r="B37" i="958"/>
  <c r="B38" i="958"/>
  <c r="B39" i="958"/>
  <c r="B40" i="958"/>
  <c r="B41" i="958"/>
  <c r="B42" i="958"/>
  <c r="B43" i="958"/>
  <c r="B44" i="958"/>
  <c r="B45" i="958"/>
  <c r="B46" i="958"/>
  <c r="B47" i="958"/>
  <c r="B48" i="958"/>
  <c r="B49" i="958"/>
  <c r="B50" i="958"/>
  <c r="B51" i="958"/>
  <c r="B52" i="958"/>
  <c r="B53" i="958"/>
  <c r="B54" i="958"/>
  <c r="B55" i="958"/>
  <c r="B56" i="958"/>
  <c r="B57" i="958"/>
  <c r="B58" i="958"/>
  <c r="B59" i="958"/>
  <c r="B60" i="958"/>
  <c r="B61" i="958"/>
  <c r="B62" i="958"/>
  <c r="B63" i="958"/>
  <c r="B64" i="958"/>
  <c r="B65" i="958"/>
  <c r="B66" i="958"/>
  <c r="B67" i="958"/>
  <c r="B68" i="958"/>
  <c r="B69" i="958"/>
  <c r="B70" i="958"/>
  <c r="B71" i="958"/>
  <c r="B72" i="958"/>
  <c r="B73" i="958"/>
  <c r="S2" i="957"/>
  <c r="S3" i="957"/>
  <c r="S4" i="957"/>
  <c r="S5" i="957"/>
  <c r="S6" i="957"/>
  <c r="S7" i="957"/>
  <c r="S8" i="957"/>
  <c r="S9" i="957"/>
  <c r="S10" i="957"/>
  <c r="S11" i="957"/>
  <c r="S12" i="957"/>
  <c r="S13" i="957"/>
  <c r="S14" i="957"/>
  <c r="S15" i="957"/>
  <c r="S16" i="957"/>
  <c r="S17" i="957"/>
  <c r="S18" i="957"/>
  <c r="S19" i="957"/>
  <c r="S20" i="957"/>
  <c r="S21" i="957"/>
  <c r="S22" i="957"/>
  <c r="S23" i="957"/>
  <c r="S24" i="957"/>
  <c r="S25" i="957"/>
  <c r="S26" i="957"/>
  <c r="S27" i="957"/>
  <c r="S28" i="957"/>
  <c r="S29" i="957"/>
  <c r="S30" i="957"/>
  <c r="S31" i="957"/>
  <c r="S32" i="957"/>
  <c r="S33" i="957"/>
  <c r="S34" i="957"/>
  <c r="S35" i="957"/>
  <c r="S36" i="957"/>
  <c r="S37" i="957"/>
  <c r="S38" i="957"/>
  <c r="S39" i="957"/>
  <c r="S40" i="957"/>
  <c r="S41" i="957"/>
  <c r="S42" i="957"/>
  <c r="S43" i="957"/>
  <c r="S44" i="957"/>
  <c r="S45" i="957"/>
  <c r="S46" i="957"/>
  <c r="S47" i="957"/>
  <c r="S48" i="957"/>
  <c r="S49" i="957"/>
  <c r="S50" i="957"/>
  <c r="S51" i="957"/>
  <c r="S52" i="957"/>
  <c r="S53" i="957"/>
  <c r="S54" i="957"/>
  <c r="S55" i="957"/>
  <c r="S56" i="957"/>
  <c r="S57" i="957"/>
  <c r="S58" i="957"/>
  <c r="S59" i="957"/>
  <c r="S60" i="957"/>
  <c r="S61" i="957"/>
  <c r="S62" i="957"/>
  <c r="S63" i="957"/>
  <c r="S64" i="957"/>
  <c r="S65" i="957"/>
  <c r="S66" i="957"/>
  <c r="S67" i="957"/>
  <c r="S68" i="957"/>
  <c r="S69" i="957"/>
  <c r="S70" i="957"/>
  <c r="S71" i="957"/>
  <c r="S72" i="957"/>
  <c r="S73" i="957"/>
  <c r="R2" i="957"/>
  <c r="R3" i="957"/>
  <c r="R4" i="957"/>
  <c r="R5" i="957"/>
  <c r="R6" i="957"/>
  <c r="R7" i="957"/>
  <c r="R8" i="957"/>
  <c r="R9" i="957"/>
  <c r="R10" i="957"/>
  <c r="R11" i="957"/>
  <c r="R12" i="957"/>
  <c r="R13" i="957"/>
  <c r="R14" i="957"/>
  <c r="R15" i="957"/>
  <c r="R16" i="957"/>
  <c r="R17" i="957"/>
  <c r="R18" i="957"/>
  <c r="R19" i="957"/>
  <c r="R20" i="957"/>
  <c r="R21" i="957"/>
  <c r="R22" i="957"/>
  <c r="R23" i="957"/>
  <c r="R24" i="957"/>
  <c r="R25" i="957"/>
  <c r="R26" i="957"/>
  <c r="R27" i="957"/>
  <c r="R28" i="957"/>
  <c r="R29" i="957"/>
  <c r="R30" i="957"/>
  <c r="R31" i="957"/>
  <c r="R32" i="957"/>
  <c r="R33" i="957"/>
  <c r="R34" i="957"/>
  <c r="R35" i="957"/>
  <c r="R36" i="957"/>
  <c r="R37" i="957"/>
  <c r="R38" i="957"/>
  <c r="R39" i="957"/>
  <c r="R40" i="957"/>
  <c r="R41" i="957"/>
  <c r="R42" i="957"/>
  <c r="R43" i="957"/>
  <c r="R44" i="957"/>
  <c r="R45" i="957"/>
  <c r="R46" i="957"/>
  <c r="R47" i="957"/>
  <c r="R48" i="957"/>
  <c r="R49" i="957"/>
  <c r="R50" i="957"/>
  <c r="R51" i="957"/>
  <c r="R52" i="957"/>
  <c r="R53" i="957"/>
  <c r="R54" i="957"/>
  <c r="R55" i="957"/>
  <c r="R56" i="957"/>
  <c r="R57" i="957"/>
  <c r="R58" i="957"/>
  <c r="R59" i="957"/>
  <c r="R60" i="957"/>
  <c r="R61" i="957"/>
  <c r="R62" i="957"/>
  <c r="R63" i="957"/>
  <c r="R64" i="957"/>
  <c r="R65" i="957"/>
  <c r="R66" i="957"/>
  <c r="R67" i="957"/>
  <c r="R68" i="957"/>
  <c r="R69" i="957"/>
  <c r="R70" i="957"/>
  <c r="R71" i="957"/>
  <c r="R72" i="957"/>
  <c r="R73" i="957"/>
  <c r="Q2" i="957"/>
  <c r="Q3" i="957"/>
  <c r="Q4" i="957"/>
  <c r="Q5" i="957"/>
  <c r="Q6" i="957"/>
  <c r="Q7" i="957"/>
  <c r="Q8" i="957"/>
  <c r="Q9" i="957"/>
  <c r="Q10" i="957"/>
  <c r="Q11" i="957"/>
  <c r="Q12" i="957"/>
  <c r="Q13" i="957"/>
  <c r="Q14" i="957"/>
  <c r="Q15" i="957"/>
  <c r="Q16" i="957"/>
  <c r="Q17" i="957"/>
  <c r="Q18" i="957"/>
  <c r="Q19" i="957"/>
  <c r="Q20" i="957"/>
  <c r="Q21" i="957"/>
  <c r="Q22" i="957"/>
  <c r="Q23" i="957"/>
  <c r="Q24" i="957"/>
  <c r="Q25" i="957"/>
  <c r="Q26" i="957"/>
  <c r="Q27" i="957"/>
  <c r="Q28" i="957"/>
  <c r="Q29" i="957"/>
  <c r="Q30" i="957"/>
  <c r="Q31" i="957"/>
  <c r="Q32" i="957"/>
  <c r="Q33" i="957"/>
  <c r="Q34" i="957"/>
  <c r="Q35" i="957"/>
  <c r="Q36" i="957"/>
  <c r="Q37" i="957"/>
  <c r="Q38" i="957"/>
  <c r="Q39" i="957"/>
  <c r="Q40" i="957"/>
  <c r="Q41" i="957"/>
  <c r="Q42" i="957"/>
  <c r="Q43" i="957"/>
  <c r="Q44" i="957"/>
  <c r="Q45" i="957"/>
  <c r="Q46" i="957"/>
  <c r="Q47" i="957"/>
  <c r="Q48" i="957"/>
  <c r="Q49" i="957"/>
  <c r="Q50" i="957"/>
  <c r="Q51" i="957"/>
  <c r="Q52" i="957"/>
  <c r="Q53" i="957"/>
  <c r="Q54" i="957"/>
  <c r="Q55" i="957"/>
  <c r="Q56" i="957"/>
  <c r="Q57" i="957"/>
  <c r="Q58" i="957"/>
  <c r="Q59" i="957"/>
  <c r="Q60" i="957"/>
  <c r="Q61" i="957"/>
  <c r="Q62" i="957"/>
  <c r="Q63" i="957"/>
  <c r="Q64" i="957"/>
  <c r="Q65" i="957"/>
  <c r="Q66" i="957"/>
  <c r="Q67" i="957"/>
  <c r="Q68" i="957"/>
  <c r="Q69" i="957"/>
  <c r="Q70" i="957"/>
  <c r="Q71" i="957"/>
  <c r="Q72" i="957"/>
  <c r="Q73" i="957"/>
  <c r="P2" i="957"/>
  <c r="P3" i="957"/>
  <c r="P4" i="957"/>
  <c r="P5" i="957"/>
  <c r="P6" i="957"/>
  <c r="P7" i="957"/>
  <c r="P8" i="957"/>
  <c r="P9" i="957"/>
  <c r="P10" i="957"/>
  <c r="P11" i="957"/>
  <c r="P12" i="957"/>
  <c r="P13" i="957"/>
  <c r="P14" i="957"/>
  <c r="P15" i="957"/>
  <c r="P16" i="957"/>
  <c r="P17" i="957"/>
  <c r="P18" i="957"/>
  <c r="P19" i="957"/>
  <c r="P20" i="957"/>
  <c r="P21" i="957"/>
  <c r="P22" i="957"/>
  <c r="P23" i="957"/>
  <c r="P24" i="957"/>
  <c r="P25" i="957"/>
  <c r="P26" i="957"/>
  <c r="P27" i="957"/>
  <c r="P28" i="957"/>
  <c r="P29" i="957"/>
  <c r="P30" i="957"/>
  <c r="P31" i="957"/>
  <c r="P32" i="957"/>
  <c r="P33" i="957"/>
  <c r="P34" i="957"/>
  <c r="P35" i="957"/>
  <c r="P36" i="957"/>
  <c r="P37" i="957"/>
  <c r="P38" i="957"/>
  <c r="P39" i="957"/>
  <c r="P40" i="957"/>
  <c r="P41" i="957"/>
  <c r="P42" i="957"/>
  <c r="P43" i="957"/>
  <c r="P44" i="957"/>
  <c r="P45" i="957"/>
  <c r="P46" i="957"/>
  <c r="P47" i="957"/>
  <c r="P48" i="957"/>
  <c r="P49" i="957"/>
  <c r="P50" i="957"/>
  <c r="P51" i="957"/>
  <c r="P52" i="957"/>
  <c r="P53" i="957"/>
  <c r="P54" i="957"/>
  <c r="P55" i="957"/>
  <c r="P56" i="957"/>
  <c r="P57" i="957"/>
  <c r="P58" i="957"/>
  <c r="P59" i="957"/>
  <c r="P60" i="957"/>
  <c r="P61" i="957"/>
  <c r="P62" i="957"/>
  <c r="P63" i="957"/>
  <c r="P64" i="957"/>
  <c r="P65" i="957"/>
  <c r="P66" i="957"/>
  <c r="P67" i="957"/>
  <c r="P68" i="957"/>
  <c r="P69" i="957"/>
  <c r="P70" i="957"/>
  <c r="P71" i="957"/>
  <c r="P72" i="957"/>
  <c r="P73" i="957"/>
  <c r="O2" i="957"/>
  <c r="O3" i="957"/>
  <c r="O4" i="957"/>
  <c r="O5" i="957"/>
  <c r="O6" i="957"/>
  <c r="O7" i="957"/>
  <c r="O8" i="957"/>
  <c r="O9" i="957"/>
  <c r="O10" i="957"/>
  <c r="O11" i="957"/>
  <c r="O12" i="957"/>
  <c r="O13" i="957"/>
  <c r="O14" i="957"/>
  <c r="O15" i="957"/>
  <c r="O16" i="957"/>
  <c r="O17" i="957"/>
  <c r="O18" i="957"/>
  <c r="O19" i="957"/>
  <c r="O20" i="957"/>
  <c r="O21" i="957"/>
  <c r="O22" i="957"/>
  <c r="O23" i="957"/>
  <c r="O24" i="957"/>
  <c r="O25" i="957"/>
  <c r="O26" i="957"/>
  <c r="O27" i="957"/>
  <c r="O28" i="957"/>
  <c r="O29" i="957"/>
  <c r="O30" i="957"/>
  <c r="O31" i="957"/>
  <c r="O32" i="957"/>
  <c r="O33" i="957"/>
  <c r="O34" i="957"/>
  <c r="O35" i="957"/>
  <c r="O36" i="957"/>
  <c r="O37" i="957"/>
  <c r="O38" i="957"/>
  <c r="O39" i="957"/>
  <c r="O40" i="957"/>
  <c r="O41" i="957"/>
  <c r="O42" i="957"/>
  <c r="O43" i="957"/>
  <c r="O44" i="957"/>
  <c r="O45" i="957"/>
  <c r="O46" i="957"/>
  <c r="O47" i="957"/>
  <c r="O48" i="957"/>
  <c r="O49" i="957"/>
  <c r="O50" i="957"/>
  <c r="O51" i="957"/>
  <c r="O52" i="957"/>
  <c r="O53" i="957"/>
  <c r="O54" i="957"/>
  <c r="O55" i="957"/>
  <c r="O56" i="957"/>
  <c r="O57" i="957"/>
  <c r="O58" i="957"/>
  <c r="O59" i="957"/>
  <c r="O60" i="957"/>
  <c r="O61" i="957"/>
  <c r="O62" i="957"/>
  <c r="O63" i="957"/>
  <c r="O64" i="957"/>
  <c r="O65" i="957"/>
  <c r="O66" i="957"/>
  <c r="O67" i="957"/>
  <c r="O68" i="957"/>
  <c r="O69" i="957"/>
  <c r="O70" i="957"/>
  <c r="O71" i="957"/>
  <c r="O72" i="957"/>
  <c r="O73" i="957"/>
  <c r="N2" i="957"/>
  <c r="N3" i="957"/>
  <c r="N4" i="957"/>
  <c r="N5" i="957"/>
  <c r="N6" i="957"/>
  <c r="N7" i="957"/>
  <c r="N8" i="957"/>
  <c r="N9" i="957"/>
  <c r="N10" i="957"/>
  <c r="N11" i="957"/>
  <c r="N12" i="957"/>
  <c r="N13" i="957"/>
  <c r="N14" i="957"/>
  <c r="N15" i="957"/>
  <c r="N16" i="957"/>
  <c r="N17" i="957"/>
  <c r="N18" i="957"/>
  <c r="N19" i="957"/>
  <c r="N20" i="957"/>
  <c r="N21" i="957"/>
  <c r="N22" i="957"/>
  <c r="N23" i="957"/>
  <c r="N24" i="957"/>
  <c r="N25" i="957"/>
  <c r="N26" i="957"/>
  <c r="N27" i="957"/>
  <c r="N28" i="957"/>
  <c r="N29" i="957"/>
  <c r="N30" i="957"/>
  <c r="N31" i="957"/>
  <c r="N32" i="957"/>
  <c r="N33" i="957"/>
  <c r="N34" i="957"/>
  <c r="N35" i="957"/>
  <c r="N36" i="957"/>
  <c r="N37" i="957"/>
  <c r="N38" i="957"/>
  <c r="N39" i="957"/>
  <c r="N40" i="957"/>
  <c r="N41" i="957"/>
  <c r="N42" i="957"/>
  <c r="N43" i="957"/>
  <c r="N44" i="957"/>
  <c r="N45" i="957"/>
  <c r="N46" i="957"/>
  <c r="N47" i="957"/>
  <c r="N48" i="957"/>
  <c r="N49" i="957"/>
  <c r="N50" i="957"/>
  <c r="N51" i="957"/>
  <c r="N52" i="957"/>
  <c r="N53" i="957"/>
  <c r="N54" i="957"/>
  <c r="N55" i="957"/>
  <c r="N56" i="957"/>
  <c r="N57" i="957"/>
  <c r="N58" i="957"/>
  <c r="N59" i="957"/>
  <c r="N60" i="957"/>
  <c r="N61" i="957"/>
  <c r="N62" i="957"/>
  <c r="N63" i="957"/>
  <c r="N64" i="957"/>
  <c r="N65" i="957"/>
  <c r="N66" i="957"/>
  <c r="N67" i="957"/>
  <c r="N68" i="957"/>
  <c r="N69" i="957"/>
  <c r="N70" i="957"/>
  <c r="N71" i="957"/>
  <c r="N72" i="957"/>
  <c r="N73" i="957"/>
  <c r="M2" i="957"/>
  <c r="M3" i="957"/>
  <c r="M4" i="957"/>
  <c r="M5" i="957"/>
  <c r="M6" i="957"/>
  <c r="M7" i="957"/>
  <c r="M8" i="957"/>
  <c r="M9" i="957"/>
  <c r="M10" i="957"/>
  <c r="M11" i="957"/>
  <c r="M12" i="957"/>
  <c r="M13" i="957"/>
  <c r="M14" i="957"/>
  <c r="M15" i="957"/>
  <c r="M16" i="957"/>
  <c r="M17" i="957"/>
  <c r="M18" i="957"/>
  <c r="M19" i="957"/>
  <c r="M20" i="957"/>
  <c r="M21" i="957"/>
  <c r="M22" i="957"/>
  <c r="M23" i="957"/>
  <c r="M24" i="957"/>
  <c r="M25" i="957"/>
  <c r="M26" i="957"/>
  <c r="M27" i="957"/>
  <c r="M28" i="957"/>
  <c r="M29" i="957"/>
  <c r="M30" i="957"/>
  <c r="M31" i="957"/>
  <c r="M32" i="957"/>
  <c r="M33" i="957"/>
  <c r="M34" i="957"/>
  <c r="M35" i="957"/>
  <c r="M36" i="957"/>
  <c r="M37" i="957"/>
  <c r="M38" i="957"/>
  <c r="M39" i="957"/>
  <c r="M40" i="957"/>
  <c r="M41" i="957"/>
  <c r="M42" i="957"/>
  <c r="M43" i="957"/>
  <c r="M44" i="957"/>
  <c r="M45" i="957"/>
  <c r="M46" i="957"/>
  <c r="M47" i="957"/>
  <c r="M48" i="957"/>
  <c r="M49" i="957"/>
  <c r="M50" i="957"/>
  <c r="M51" i="957"/>
  <c r="M52" i="957"/>
  <c r="M53" i="957"/>
  <c r="M54" i="957"/>
  <c r="M55" i="957"/>
  <c r="M56" i="957"/>
  <c r="M57" i="957"/>
  <c r="M58" i="957"/>
  <c r="M59" i="957"/>
  <c r="M60" i="957"/>
  <c r="M61" i="957"/>
  <c r="M62" i="957"/>
  <c r="M63" i="957"/>
  <c r="M64" i="957"/>
  <c r="M65" i="957"/>
  <c r="M66" i="957"/>
  <c r="M67" i="957"/>
  <c r="M68" i="957"/>
  <c r="M69" i="957"/>
  <c r="M70" i="957"/>
  <c r="M71" i="957"/>
  <c r="M72" i="957"/>
  <c r="M73" i="957"/>
  <c r="L2" i="957"/>
  <c r="L3" i="957"/>
  <c r="L4" i="957"/>
  <c r="L5" i="957"/>
  <c r="L6" i="957"/>
  <c r="L7" i="957"/>
  <c r="L8" i="957"/>
  <c r="L9" i="957"/>
  <c r="L10" i="957"/>
  <c r="L11" i="957"/>
  <c r="L12" i="957"/>
  <c r="L13" i="957"/>
  <c r="L14" i="957"/>
  <c r="L15" i="957"/>
  <c r="L16" i="957"/>
  <c r="L17" i="957"/>
  <c r="L18" i="957"/>
  <c r="L19" i="957"/>
  <c r="L20" i="957"/>
  <c r="L21" i="957"/>
  <c r="L22" i="957"/>
  <c r="L23" i="957"/>
  <c r="L24" i="957"/>
  <c r="L25" i="957"/>
  <c r="L26" i="957"/>
  <c r="L27" i="957"/>
  <c r="L28" i="957"/>
  <c r="L29" i="957"/>
  <c r="L30" i="957"/>
  <c r="L31" i="957"/>
  <c r="L32" i="957"/>
  <c r="L33" i="957"/>
  <c r="L34" i="957"/>
  <c r="L35" i="957"/>
  <c r="L36" i="957"/>
  <c r="L37" i="957"/>
  <c r="L38" i="957"/>
  <c r="L39" i="957"/>
  <c r="L40" i="957"/>
  <c r="L41" i="957"/>
  <c r="L42" i="957"/>
  <c r="L43" i="957"/>
  <c r="L44" i="957"/>
  <c r="L45" i="957"/>
  <c r="L46" i="957"/>
  <c r="L47" i="957"/>
  <c r="L48" i="957"/>
  <c r="L49" i="957"/>
  <c r="L50" i="957"/>
  <c r="L51" i="957"/>
  <c r="L52" i="957"/>
  <c r="L53" i="957"/>
  <c r="L54" i="957"/>
  <c r="L55" i="957"/>
  <c r="L56" i="957"/>
  <c r="L57" i="957"/>
  <c r="L58" i="957"/>
  <c r="L59" i="957"/>
  <c r="L60" i="957"/>
  <c r="L61" i="957"/>
  <c r="L62" i="957"/>
  <c r="L63" i="957"/>
  <c r="L64" i="957"/>
  <c r="L65" i="957"/>
  <c r="L66" i="957"/>
  <c r="L67" i="957"/>
  <c r="L68" i="957"/>
  <c r="L69" i="957"/>
  <c r="L70" i="957"/>
  <c r="L71" i="957"/>
  <c r="L72" i="957"/>
  <c r="L73" i="957"/>
  <c r="K2" i="957"/>
  <c r="K3" i="957"/>
  <c r="K4" i="957"/>
  <c r="K5" i="957"/>
  <c r="K6" i="957"/>
  <c r="K7" i="957"/>
  <c r="K8" i="957"/>
  <c r="K9" i="957"/>
  <c r="K10" i="957"/>
  <c r="K11" i="957"/>
  <c r="K12" i="957"/>
  <c r="K13" i="957"/>
  <c r="K14" i="957"/>
  <c r="K15" i="957"/>
  <c r="K16" i="957"/>
  <c r="K17" i="957"/>
  <c r="K18" i="957"/>
  <c r="K19" i="957"/>
  <c r="K20" i="957"/>
  <c r="K21" i="957"/>
  <c r="K22" i="957"/>
  <c r="K23" i="957"/>
  <c r="K24" i="957"/>
  <c r="K25" i="957"/>
  <c r="K26" i="957"/>
  <c r="K27" i="957"/>
  <c r="K28" i="957"/>
  <c r="K29" i="957"/>
  <c r="K30" i="957"/>
  <c r="K31" i="957"/>
  <c r="K32" i="957"/>
  <c r="K33" i="957"/>
  <c r="K34" i="957"/>
  <c r="K35" i="957"/>
  <c r="K36" i="957"/>
  <c r="K37" i="957"/>
  <c r="K38" i="957"/>
  <c r="K39" i="957"/>
  <c r="K40" i="957"/>
  <c r="K41" i="957"/>
  <c r="K42" i="957"/>
  <c r="K43" i="957"/>
  <c r="K44" i="957"/>
  <c r="K45" i="957"/>
  <c r="K46" i="957"/>
  <c r="K47" i="957"/>
  <c r="K48" i="957"/>
  <c r="K49" i="957"/>
  <c r="K50" i="957"/>
  <c r="K51" i="957"/>
  <c r="K52" i="957"/>
  <c r="K53" i="957"/>
  <c r="K54" i="957"/>
  <c r="K55" i="957"/>
  <c r="K56" i="957"/>
  <c r="K57" i="957"/>
  <c r="K58" i="957"/>
  <c r="K59" i="957"/>
  <c r="K60" i="957"/>
  <c r="K61" i="957"/>
  <c r="K62" i="957"/>
  <c r="K63" i="957"/>
  <c r="K64" i="957"/>
  <c r="K65" i="957"/>
  <c r="K66" i="957"/>
  <c r="K67" i="957"/>
  <c r="K68" i="957"/>
  <c r="K69" i="957"/>
  <c r="K70" i="957"/>
  <c r="K71" i="957"/>
  <c r="K72" i="957"/>
  <c r="K73" i="957"/>
  <c r="E50" i="956"/>
  <c r="D8" i="959"/>
  <c r="B2" i="956"/>
  <c r="B3" i="956"/>
  <c r="B4" i="956"/>
  <c r="B5" i="956"/>
  <c r="B6" i="956"/>
  <c r="B7" i="956"/>
  <c r="B8" i="956"/>
  <c r="B9" i="956"/>
  <c r="B10" i="956"/>
  <c r="B11" i="956"/>
  <c r="B12" i="956"/>
  <c r="B13" i="956"/>
  <c r="B14" i="956"/>
  <c r="B15" i="956"/>
  <c r="B16" i="956"/>
  <c r="B17" i="956"/>
  <c r="B18" i="956"/>
  <c r="B19" i="956"/>
  <c r="B20" i="956"/>
  <c r="B21" i="956"/>
  <c r="B22" i="956"/>
  <c r="B23" i="956"/>
  <c r="B24" i="956"/>
  <c r="B25" i="956"/>
  <c r="B26" i="956"/>
  <c r="B27" i="956"/>
  <c r="B28" i="956"/>
  <c r="B29" i="956"/>
  <c r="B30" i="956"/>
  <c r="B31" i="956"/>
  <c r="B32" i="956"/>
  <c r="B33" i="956"/>
  <c r="B34" i="956"/>
  <c r="B35" i="956"/>
  <c r="B36" i="956"/>
  <c r="B37" i="956"/>
  <c r="B38" i="956"/>
  <c r="B39" i="956"/>
  <c r="B40" i="956"/>
  <c r="B41" i="956"/>
  <c r="B42" i="956"/>
  <c r="B43" i="956"/>
  <c r="B44" i="956"/>
  <c r="B45" i="956"/>
  <c r="B46" i="956"/>
  <c r="B47" i="956"/>
  <c r="B48" i="956"/>
  <c r="B49" i="956"/>
  <c r="E2" i="956"/>
  <c r="E3" i="956"/>
  <c r="E4" i="956"/>
  <c r="E5" i="956"/>
  <c r="E6" i="956"/>
  <c r="E7" i="956"/>
  <c r="E8" i="956"/>
  <c r="E9" i="956"/>
  <c r="E10" i="956"/>
  <c r="E11" i="956"/>
  <c r="E12" i="956"/>
  <c r="E13" i="956"/>
  <c r="E14" i="956"/>
  <c r="E15" i="956"/>
  <c r="E16" i="956"/>
  <c r="E17" i="956"/>
  <c r="E18" i="956"/>
  <c r="E19" i="956"/>
  <c r="E20" i="956"/>
  <c r="E21" i="956"/>
  <c r="E22" i="956"/>
  <c r="E23" i="956"/>
  <c r="E24" i="956"/>
  <c r="E25" i="956"/>
  <c r="E26" i="956"/>
  <c r="E27" i="956"/>
  <c r="E28" i="956"/>
  <c r="E29" i="956"/>
  <c r="E30" i="956"/>
  <c r="E31" i="956"/>
  <c r="E32" i="956"/>
  <c r="E33" i="956"/>
  <c r="E34" i="956"/>
  <c r="E35" i="956"/>
  <c r="E36" i="956"/>
  <c r="E37" i="956"/>
  <c r="E38" i="956"/>
  <c r="E39" i="956"/>
  <c r="E40" i="956"/>
  <c r="E41" i="956"/>
  <c r="E42" i="956"/>
  <c r="E43" i="956"/>
  <c r="E44" i="956"/>
  <c r="E45" i="956"/>
  <c r="E46" i="956"/>
  <c r="E47" i="956"/>
  <c r="E48" i="956"/>
  <c r="E49" i="956"/>
  <c r="S2" i="955"/>
  <c r="S3" i="955"/>
  <c r="S4" i="955"/>
  <c r="S5" i="955"/>
  <c r="S6" i="955"/>
  <c r="S7" i="955"/>
  <c r="S8" i="955"/>
  <c r="S9" i="955"/>
  <c r="S10" i="955"/>
  <c r="S11" i="955"/>
  <c r="S12" i="955"/>
  <c r="S13" i="955"/>
  <c r="S14" i="955"/>
  <c r="S15" i="955"/>
  <c r="S16" i="955"/>
  <c r="S17" i="955"/>
  <c r="S18" i="955"/>
  <c r="S19" i="955"/>
  <c r="S20" i="955"/>
  <c r="S21" i="955"/>
  <c r="S22" i="955"/>
  <c r="S23" i="955"/>
  <c r="S24" i="955"/>
  <c r="S25" i="955"/>
  <c r="S26" i="955"/>
  <c r="S27" i="955"/>
  <c r="S28" i="955"/>
  <c r="S29" i="955"/>
  <c r="S30" i="955"/>
  <c r="S31" i="955"/>
  <c r="S32" i="955"/>
  <c r="S33" i="955"/>
  <c r="S34" i="955"/>
  <c r="S35" i="955"/>
  <c r="S36" i="955"/>
  <c r="S37" i="955"/>
  <c r="S38" i="955"/>
  <c r="S39" i="955"/>
  <c r="S40" i="955"/>
  <c r="S41" i="955"/>
  <c r="S42" i="955"/>
  <c r="S43" i="955"/>
  <c r="S44" i="955"/>
  <c r="S45" i="955"/>
  <c r="S46" i="955"/>
  <c r="S47" i="955"/>
  <c r="S48" i="955"/>
  <c r="S49" i="955"/>
  <c r="R2" i="955"/>
  <c r="R3" i="955"/>
  <c r="R4" i="955"/>
  <c r="R5" i="955"/>
  <c r="R6" i="955"/>
  <c r="R7" i="955"/>
  <c r="R8" i="955"/>
  <c r="R9" i="955"/>
  <c r="R10" i="955"/>
  <c r="R11" i="955"/>
  <c r="R12" i="955"/>
  <c r="R13" i="955"/>
  <c r="R14" i="955"/>
  <c r="R15" i="955"/>
  <c r="R16" i="955"/>
  <c r="R17" i="955"/>
  <c r="R18" i="955"/>
  <c r="R19" i="955"/>
  <c r="R20" i="955"/>
  <c r="R21" i="955"/>
  <c r="R22" i="955"/>
  <c r="R23" i="955"/>
  <c r="R24" i="955"/>
  <c r="R25" i="955"/>
  <c r="R26" i="955"/>
  <c r="R27" i="955"/>
  <c r="R28" i="955"/>
  <c r="R29" i="955"/>
  <c r="R30" i="955"/>
  <c r="R31" i="955"/>
  <c r="R32" i="955"/>
  <c r="R33" i="955"/>
  <c r="R34" i="955"/>
  <c r="R35" i="955"/>
  <c r="R36" i="955"/>
  <c r="R37" i="955"/>
  <c r="R38" i="955"/>
  <c r="R39" i="955"/>
  <c r="R40" i="955"/>
  <c r="R41" i="955"/>
  <c r="R42" i="955"/>
  <c r="R43" i="955"/>
  <c r="R44" i="955"/>
  <c r="R45" i="955"/>
  <c r="R46" i="955"/>
  <c r="R47" i="955"/>
  <c r="R48" i="955"/>
  <c r="R49" i="955"/>
  <c r="Q2" i="955"/>
  <c r="Q3" i="955"/>
  <c r="Q4" i="955"/>
  <c r="Q5" i="955"/>
  <c r="Q6" i="955"/>
  <c r="Q7" i="955"/>
  <c r="Q8" i="955"/>
  <c r="Q9" i="955"/>
  <c r="Q10" i="955"/>
  <c r="Q11" i="955"/>
  <c r="Q12" i="955"/>
  <c r="Q13" i="955"/>
  <c r="Q14" i="955"/>
  <c r="Q15" i="955"/>
  <c r="Q16" i="955"/>
  <c r="Q17" i="955"/>
  <c r="Q18" i="955"/>
  <c r="Q19" i="955"/>
  <c r="Q20" i="955"/>
  <c r="Q21" i="955"/>
  <c r="Q22" i="955"/>
  <c r="Q23" i="955"/>
  <c r="Q24" i="955"/>
  <c r="Q25" i="955"/>
  <c r="Q26" i="955"/>
  <c r="Q27" i="955"/>
  <c r="Q28" i="955"/>
  <c r="Q29" i="955"/>
  <c r="Q30" i="955"/>
  <c r="Q31" i="955"/>
  <c r="Q32" i="955"/>
  <c r="Q33" i="955"/>
  <c r="Q34" i="955"/>
  <c r="Q35" i="955"/>
  <c r="Q36" i="955"/>
  <c r="Q37" i="955"/>
  <c r="Q38" i="955"/>
  <c r="Q39" i="955"/>
  <c r="Q40" i="955"/>
  <c r="Q41" i="955"/>
  <c r="Q42" i="955"/>
  <c r="Q43" i="955"/>
  <c r="Q44" i="955"/>
  <c r="Q45" i="955"/>
  <c r="Q46" i="955"/>
  <c r="Q47" i="955"/>
  <c r="Q48" i="955"/>
  <c r="Q49" i="955"/>
  <c r="P2" i="955"/>
  <c r="P3" i="955"/>
  <c r="P4" i="955"/>
  <c r="P5" i="955"/>
  <c r="P6" i="955"/>
  <c r="P7" i="955"/>
  <c r="P8" i="955"/>
  <c r="P9" i="955"/>
  <c r="P10" i="955"/>
  <c r="P11" i="955"/>
  <c r="P12" i="955"/>
  <c r="P13" i="955"/>
  <c r="P14" i="955"/>
  <c r="P15" i="955"/>
  <c r="P16" i="955"/>
  <c r="P17" i="955"/>
  <c r="P18" i="955"/>
  <c r="P19" i="955"/>
  <c r="P20" i="955"/>
  <c r="P21" i="955"/>
  <c r="P22" i="955"/>
  <c r="P23" i="955"/>
  <c r="P24" i="955"/>
  <c r="P25" i="955"/>
  <c r="P26" i="955"/>
  <c r="P27" i="955"/>
  <c r="P28" i="955"/>
  <c r="P29" i="955"/>
  <c r="P30" i="955"/>
  <c r="P31" i="955"/>
  <c r="P32" i="955"/>
  <c r="P33" i="955"/>
  <c r="P34" i="955"/>
  <c r="P35" i="955"/>
  <c r="P36" i="955"/>
  <c r="P37" i="955"/>
  <c r="P38" i="955"/>
  <c r="P39" i="955"/>
  <c r="P40" i="955"/>
  <c r="P41" i="955"/>
  <c r="P42" i="955"/>
  <c r="P43" i="955"/>
  <c r="P44" i="955"/>
  <c r="P45" i="955"/>
  <c r="P46" i="955"/>
  <c r="P47" i="955"/>
  <c r="P48" i="955"/>
  <c r="P49" i="955"/>
  <c r="O2" i="955"/>
  <c r="O3" i="955"/>
  <c r="O4" i="955"/>
  <c r="O5" i="955"/>
  <c r="O6" i="955"/>
  <c r="O7" i="955"/>
  <c r="O8" i="955"/>
  <c r="O9" i="955"/>
  <c r="O10" i="955"/>
  <c r="O11" i="955"/>
  <c r="O12" i="955"/>
  <c r="O13" i="955"/>
  <c r="O14" i="955"/>
  <c r="O15" i="955"/>
  <c r="O16" i="955"/>
  <c r="O17" i="955"/>
  <c r="O18" i="955"/>
  <c r="O19" i="955"/>
  <c r="O20" i="955"/>
  <c r="O21" i="955"/>
  <c r="O22" i="955"/>
  <c r="O23" i="955"/>
  <c r="O24" i="955"/>
  <c r="O25" i="955"/>
  <c r="O26" i="955"/>
  <c r="O27" i="955"/>
  <c r="O28" i="955"/>
  <c r="O29" i="955"/>
  <c r="O30" i="955"/>
  <c r="O31" i="955"/>
  <c r="O32" i="955"/>
  <c r="O33" i="955"/>
  <c r="O34" i="955"/>
  <c r="O35" i="955"/>
  <c r="O36" i="955"/>
  <c r="O37" i="955"/>
  <c r="O38" i="955"/>
  <c r="O39" i="955"/>
  <c r="O40" i="955"/>
  <c r="O41" i="955"/>
  <c r="O42" i="955"/>
  <c r="O43" i="955"/>
  <c r="O44" i="955"/>
  <c r="O45" i="955"/>
  <c r="O46" i="955"/>
  <c r="O47" i="955"/>
  <c r="O48" i="955"/>
  <c r="O49" i="955"/>
  <c r="N2" i="955"/>
  <c r="N3" i="955"/>
  <c r="N4" i="955"/>
  <c r="N5" i="955"/>
  <c r="N6" i="955"/>
  <c r="N7" i="955"/>
  <c r="N8" i="955"/>
  <c r="N9" i="955"/>
  <c r="N10" i="955"/>
  <c r="N11" i="955"/>
  <c r="N12" i="955"/>
  <c r="N13" i="955"/>
  <c r="N14" i="955"/>
  <c r="N15" i="955"/>
  <c r="N16" i="955"/>
  <c r="N17" i="955"/>
  <c r="N18" i="955"/>
  <c r="N19" i="955"/>
  <c r="N20" i="955"/>
  <c r="N21" i="955"/>
  <c r="N22" i="955"/>
  <c r="N23" i="955"/>
  <c r="N24" i="955"/>
  <c r="N25" i="955"/>
  <c r="N26" i="955"/>
  <c r="N27" i="955"/>
  <c r="N28" i="955"/>
  <c r="N29" i="955"/>
  <c r="N30" i="955"/>
  <c r="N31" i="955"/>
  <c r="N32" i="955"/>
  <c r="N33" i="955"/>
  <c r="N34" i="955"/>
  <c r="N35" i="955"/>
  <c r="N36" i="955"/>
  <c r="N37" i="955"/>
  <c r="N38" i="955"/>
  <c r="N39" i="955"/>
  <c r="N40" i="955"/>
  <c r="N41" i="955"/>
  <c r="N42" i="955"/>
  <c r="N43" i="955"/>
  <c r="N44" i="955"/>
  <c r="N45" i="955"/>
  <c r="N46" i="955"/>
  <c r="N47" i="955"/>
  <c r="N48" i="955"/>
  <c r="N49" i="955"/>
  <c r="M2" i="955"/>
  <c r="M3" i="955"/>
  <c r="M4" i="955"/>
  <c r="M5" i="955"/>
  <c r="M6" i="955"/>
  <c r="M7" i="955"/>
  <c r="M8" i="955"/>
  <c r="M9" i="955"/>
  <c r="M10" i="955"/>
  <c r="M11" i="955"/>
  <c r="M12" i="955"/>
  <c r="M13" i="955"/>
  <c r="M14" i="955"/>
  <c r="M15" i="955"/>
  <c r="M16" i="955"/>
  <c r="M17" i="955"/>
  <c r="M18" i="955"/>
  <c r="M19" i="955"/>
  <c r="M20" i="955"/>
  <c r="M21" i="955"/>
  <c r="M22" i="955"/>
  <c r="M23" i="955"/>
  <c r="M24" i="955"/>
  <c r="M25" i="955"/>
  <c r="M26" i="955"/>
  <c r="M27" i="955"/>
  <c r="M28" i="955"/>
  <c r="M29" i="955"/>
  <c r="M30" i="955"/>
  <c r="M31" i="955"/>
  <c r="M32" i="955"/>
  <c r="M33" i="955"/>
  <c r="M34" i="955"/>
  <c r="M35" i="955"/>
  <c r="M36" i="955"/>
  <c r="M37" i="955"/>
  <c r="M38" i="955"/>
  <c r="M39" i="955"/>
  <c r="M40" i="955"/>
  <c r="M41" i="955"/>
  <c r="M42" i="955"/>
  <c r="M43" i="955"/>
  <c r="M44" i="955"/>
  <c r="M45" i="955"/>
  <c r="M46" i="955"/>
  <c r="M47" i="955"/>
  <c r="M48" i="955"/>
  <c r="M49" i="955"/>
  <c r="L2" i="955"/>
  <c r="L3" i="955"/>
  <c r="L4" i="955"/>
  <c r="L5" i="955"/>
  <c r="L6" i="955"/>
  <c r="L7" i="955"/>
  <c r="L8" i="955"/>
  <c r="L9" i="955"/>
  <c r="L10" i="955"/>
  <c r="L11" i="955"/>
  <c r="L12" i="955"/>
  <c r="L13" i="955"/>
  <c r="L14" i="955"/>
  <c r="L15" i="955"/>
  <c r="L16" i="955"/>
  <c r="L17" i="955"/>
  <c r="L18" i="955"/>
  <c r="L19" i="955"/>
  <c r="L20" i="955"/>
  <c r="L21" i="955"/>
  <c r="L22" i="955"/>
  <c r="L23" i="955"/>
  <c r="L24" i="955"/>
  <c r="L25" i="955"/>
  <c r="L26" i="955"/>
  <c r="L27" i="955"/>
  <c r="L28" i="955"/>
  <c r="L29" i="955"/>
  <c r="L30" i="955"/>
  <c r="L31" i="955"/>
  <c r="L32" i="955"/>
  <c r="L33" i="955"/>
  <c r="L34" i="955"/>
  <c r="L35" i="955"/>
  <c r="L36" i="955"/>
  <c r="L37" i="955"/>
  <c r="L38" i="955"/>
  <c r="L39" i="955"/>
  <c r="L40" i="955"/>
  <c r="L41" i="955"/>
  <c r="L42" i="955"/>
  <c r="L43" i="955"/>
  <c r="L44" i="955"/>
  <c r="L45" i="955"/>
  <c r="L46" i="955"/>
  <c r="L47" i="955"/>
  <c r="L48" i="955"/>
  <c r="L49" i="955"/>
  <c r="K2" i="955"/>
  <c r="K3" i="955"/>
  <c r="K4" i="955"/>
  <c r="K5" i="955"/>
  <c r="K6" i="955"/>
  <c r="K7" i="955"/>
  <c r="K8" i="955"/>
  <c r="K9" i="955"/>
  <c r="K10" i="955"/>
  <c r="K11" i="955"/>
  <c r="K12" i="955"/>
  <c r="K13" i="955"/>
  <c r="K14" i="955"/>
  <c r="K15" i="955"/>
  <c r="K16" i="955"/>
  <c r="K17" i="955"/>
  <c r="K18" i="955"/>
  <c r="K19" i="955"/>
  <c r="K20" i="955"/>
  <c r="K21" i="955"/>
  <c r="K22" i="955"/>
  <c r="K23" i="955"/>
  <c r="K24" i="955"/>
  <c r="K25" i="955"/>
  <c r="K26" i="955"/>
  <c r="K27" i="955"/>
  <c r="K28" i="955"/>
  <c r="K29" i="955"/>
  <c r="K30" i="955"/>
  <c r="K31" i="955"/>
  <c r="K32" i="955"/>
  <c r="K33" i="955"/>
  <c r="K34" i="955"/>
  <c r="K35" i="955"/>
  <c r="K36" i="955"/>
  <c r="K37" i="955"/>
  <c r="K38" i="955"/>
  <c r="K39" i="955"/>
  <c r="K40" i="955"/>
  <c r="K41" i="955"/>
  <c r="K42" i="955"/>
  <c r="K43" i="955"/>
  <c r="K44" i="955"/>
  <c r="K45" i="955"/>
  <c r="K46" i="955"/>
  <c r="K47" i="955"/>
  <c r="K48" i="955"/>
  <c r="K49" i="955"/>
</calcChain>
</file>

<file path=xl/sharedStrings.xml><?xml version="1.0" encoding="utf-8"?>
<sst xmlns="http://schemas.openxmlformats.org/spreadsheetml/2006/main" count="114" uniqueCount="45">
  <si>
    <t>Year</t>
  </si>
  <si>
    <t>Date</t>
  </si>
  <si>
    <t>MonthDays</t>
  </si>
  <si>
    <t>PeakDays</t>
  </si>
  <si>
    <t>N10HDD18</t>
  </si>
  <si>
    <t>N10CDD18</t>
  </si>
  <si>
    <t>StatDays</t>
  </si>
  <si>
    <t>OntarioGDP</t>
  </si>
  <si>
    <t>LondonPop</t>
  </si>
  <si>
    <t>RES_kWh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</si>
  <si>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</si>
  <si>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</si>
  <si>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</si>
  <si>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</si>
  <si>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</si>
  <si>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</si>
  <si>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</si>
  <si>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</si>
  <si>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</si>
  <si>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</si>
  <si>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</si>
  <si>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</si>
  <si>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</si>
  <si>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</si>
  <si>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</si>
  <si>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</si>
  <si>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</si>
  <si>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</si>
  <si>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</si>
  <si>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</si>
  <si>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</si>
  <si>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Predicted Value</t>
  </si>
  <si>
    <t>Absolute % Error</t>
  </si>
  <si>
    <t>Sum of Predicted Value</t>
  </si>
  <si>
    <t xml:space="preserve">RES_kWh </t>
  </si>
  <si>
    <t xml:space="preserve">Predicted Value </t>
  </si>
  <si>
    <t xml:space="preserve">Average of Absolute % Error </t>
  </si>
  <si>
    <t>Annual Predicted vs. Actual RES_kWh</t>
  </si>
  <si>
    <t>Mean Absolute Percentage Error (Annual)</t>
  </si>
  <si>
    <t>Mean Absolute Percentage Error (Monthly)</t>
  </si>
  <si>
    <t>Sum of RES_kWh</t>
  </si>
  <si>
    <t>Normalized Value</t>
  </si>
  <si>
    <t xml:space="preserve">Normalized Value </t>
  </si>
  <si>
    <t>Annual Actual vs. Normalized RES_kWh</t>
  </si>
  <si>
    <t>%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</si>
</sst>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0.0%"/>
    <numFmt numFmtId="166" formatCode="#,##0_ ;[Red]\-#,##0\ 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Border="1" applyAlignment="1"/>
    <xf numFmtId="0" fontId="0" fillId="0" borderId="1" xfId="0" applyFill="1" applyBorder="1" applyAlignment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Continuous"/>
    </xf>
    <xf numFmtId="165" fontId="0" fillId="0" borderId="0" xfId="4" applyNumberFormat="1" applyFont="1"/>
    <xf numFmtId="0" fontId="0" fillId="0" borderId="0" xfId="0" applyAlignment="1">
      <alignment horizontal="left"/>
    </xf>
    <xf numFmtId="166" fontId="0" fillId="0" borderId="0" xfId="0" applyNumberFormat="1"/>
    <xf numFmtId="165" fontId="0" fillId="0" borderId="0" xfId="0" applyNumberFormat="1"/>
    <xf numFmtId="165" fontId="5" fillId="0" borderId="0" xfId="0" applyNumberFormat="1" applyFont="1"/>
    <xf numFmtId="0" fontId="6" fillId="0" borderId="0" xfId="0" applyFont="1"/>
    <xf numFmtId="0" fontId="6" fillId="0" borderId="0" xfId="0" applyFont="1" applyAlignment="1">
      <alignment horizontal="right"/>
    </xf>
    <xf numFmtId="166" fontId="0" fillId="0" borderId="0" xfId="0" applyNumberFormat="1" applyAlignment="1">
      <alignment horizontal="center"/>
    </xf>
    <xf numFmtId="165" fontId="0" fillId="0" borderId="0" xfId="4" applyNumberFormat="1" applyFont="1" applyAlignment="1">
      <alignment horizontal="center"/>
    </xf>
    <xf numFmtId="165" fontId="4" fillId="0" borderId="0" xfId="4" applyNumberFormat="1" applyFont="1" applyAlignment="1">
      <alignment horizontal="center"/>
    </xf>
    <xf numFmtId="166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Fill="1" applyBorder="1" applyAlignment="1"/>
    <xf numFmtId="0" fontId="0" fillId="0" borderId="0" xfId="0" applyNumberFormat="1"/>
    <xf numFmtId="17" fontId="0" fillId="0" borderId="0" xfId="0" applyNumberFormat="1"/>
  </cellXfs>
  <cellStyles count="5">
    <cellStyle name="Comma 2" xfId="3" xr:uid="{00000000-0005-0000-0000-000000000000}"/>
    <cellStyle name="Normal" xfId="0" builtinId="0"/>
    <cellStyle name="Normal 2" xfId="1" xr:uid="{00000000-0005-0000-0000-000002000000}"/>
    <cellStyle name="Percent" xfId="4" builtinId="5"/>
    <cellStyle name="Percent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2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'Predicted Monthly Data Summ'!$B$1</c:f>
              <c:strCache>
                <c:ptCount val="1"/>
                <c:pt idx="0">
                  <c:v>Year</c:v>
                </c:pt>
              </c:strCache>
            </c:strRef>
          </c:tx>
          <c:marker>
            <c:symbol val="none"/>
          </c:marker>
          <c:val>
            <c:numRef>
              <c:f>'Predicted Monthly Data Summ'!$B$2:$B$48</c:f>
              <c:numCache>
                <c:formatCode>General</c:formatCode>
                <c:ptCount val="47"/>
                <c:pt idx="0">
                  <c:v>2017</c:v>
                </c:pt>
                <c:pt idx="1">
                  <c:v>2017</c:v>
                </c:pt>
                <c:pt idx="2">
                  <c:v>2017</c:v>
                </c:pt>
                <c:pt idx="3">
                  <c:v>2017</c:v>
                </c:pt>
                <c:pt idx="4">
                  <c:v>2017</c:v>
                </c:pt>
                <c:pt idx="5">
                  <c:v>2017</c:v>
                </c:pt>
                <c:pt idx="6">
                  <c:v>2017</c:v>
                </c:pt>
                <c:pt idx="7">
                  <c:v>2017</c:v>
                </c:pt>
                <c:pt idx="8">
                  <c:v>2017</c:v>
                </c:pt>
                <c:pt idx="9">
                  <c:v>2017</c:v>
                </c:pt>
                <c:pt idx="10">
                  <c:v>2017</c:v>
                </c:pt>
                <c:pt idx="11">
                  <c:v>2017</c:v>
                </c:pt>
                <c:pt idx="12">
                  <c:v>2018</c:v>
                </c:pt>
                <c:pt idx="13">
                  <c:v>2018</c:v>
                </c:pt>
                <c:pt idx="14">
                  <c:v>2018</c:v>
                </c:pt>
                <c:pt idx="15">
                  <c:v>2018</c:v>
                </c:pt>
                <c:pt idx="16">
                  <c:v>2018</c:v>
                </c:pt>
                <c:pt idx="17">
                  <c:v>2018</c:v>
                </c:pt>
                <c:pt idx="18">
                  <c:v>2018</c:v>
                </c:pt>
                <c:pt idx="19">
                  <c:v>2018</c:v>
                </c:pt>
                <c:pt idx="20">
                  <c:v>2018</c:v>
                </c:pt>
                <c:pt idx="21">
                  <c:v>2018</c:v>
                </c:pt>
                <c:pt idx="22">
                  <c:v>2018</c:v>
                </c:pt>
                <c:pt idx="23">
                  <c:v>2018</c:v>
                </c:pt>
                <c:pt idx="24">
                  <c:v>2019</c:v>
                </c:pt>
                <c:pt idx="25">
                  <c:v>2019</c:v>
                </c:pt>
                <c:pt idx="26">
                  <c:v>2019</c:v>
                </c:pt>
                <c:pt idx="27">
                  <c:v>2019</c:v>
                </c:pt>
                <c:pt idx="28">
                  <c:v>2019</c:v>
                </c:pt>
                <c:pt idx="29">
                  <c:v>2019</c:v>
                </c:pt>
                <c:pt idx="30">
                  <c:v>2019</c:v>
                </c:pt>
                <c:pt idx="31">
                  <c:v>2019</c:v>
                </c:pt>
                <c:pt idx="32">
                  <c:v>2019</c:v>
                </c:pt>
                <c:pt idx="33">
                  <c:v>2019</c:v>
                </c:pt>
                <c:pt idx="34">
                  <c:v>2019</c:v>
                </c:pt>
                <c:pt idx="35">
                  <c:v>2019</c:v>
                </c:pt>
                <c:pt idx="36">
                  <c:v>2020</c:v>
                </c:pt>
                <c:pt idx="37">
                  <c:v>2020</c:v>
                </c:pt>
                <c:pt idx="38">
                  <c:v>2020</c:v>
                </c:pt>
                <c:pt idx="39">
                  <c:v>2020</c:v>
                </c:pt>
                <c:pt idx="40">
                  <c:v>2020</c:v>
                </c:pt>
                <c:pt idx="41">
                  <c:v>2020</c:v>
                </c:pt>
                <c:pt idx="42">
                  <c:v>2020</c:v>
                </c:pt>
                <c:pt idx="43">
                  <c:v>2020</c:v>
                </c:pt>
                <c:pt idx="44">
                  <c:v>2020</c:v>
                </c:pt>
                <c:pt idx="45">
                  <c:v>2020</c:v>
                </c:pt>
                <c:pt idx="46">
                  <c:v>2020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B1-4570-8C18-054A82989CF5}"/>
            </c:ext>
          </c:extLst>
        </c:ser>
        <c:ser>
          <c:idx val="2"/>
          <c:order val="1"/>
          <c:tx>
            <c:strRef>
              <c:f>'Predicted Monthly Data Summ'!$C$1</c:f>
              <c:strCache>
                <c:ptCount val="1"/>
                <c:pt idx="0">
                  <c:v>RES_kWh</c:v>
                </c:pt>
              </c:strCache>
            </c:strRef>
          </c:tx>
          <c:marker>
            <c:symbol val="none"/>
          </c:marker>
          <c:val>
            <c:numRef>
              <c:f>'Predicted Monthly Data Summ'!$C$2:$C$48</c:f>
              <c:numCache>
                <c:formatCode>General</c:formatCode>
                <c:ptCount val="47"/>
                <c:pt idx="0">
                  <c:v>95873581.459999993</c:v>
                </c:pt>
                <c:pt idx="1">
                  <c:v>80558289.409999996</c:v>
                </c:pt>
                <c:pt idx="2">
                  <c:v>87149622.299999997</c:v>
                </c:pt>
                <c:pt idx="3">
                  <c:v>72157765.840000004</c:v>
                </c:pt>
                <c:pt idx="4">
                  <c:v>73173599.390000001</c:v>
                </c:pt>
                <c:pt idx="5">
                  <c:v>90036465.730000004</c:v>
                </c:pt>
                <c:pt idx="6">
                  <c:v>107049192.2</c:v>
                </c:pt>
                <c:pt idx="7">
                  <c:v>94105752.569999993</c:v>
                </c:pt>
                <c:pt idx="8">
                  <c:v>87805189.939999998</c:v>
                </c:pt>
                <c:pt idx="9">
                  <c:v>76066657.640000001</c:v>
                </c:pt>
                <c:pt idx="10">
                  <c:v>82898269.260000005</c:v>
                </c:pt>
                <c:pt idx="11">
                  <c:v>101119281.7</c:v>
                </c:pt>
                <c:pt idx="12">
                  <c:v>103110214.40000001</c:v>
                </c:pt>
                <c:pt idx="13">
                  <c:v>86184597.510000005</c:v>
                </c:pt>
                <c:pt idx="14">
                  <c:v>90024514.269999996</c:v>
                </c:pt>
                <c:pt idx="15">
                  <c:v>81914583.140000001</c:v>
                </c:pt>
                <c:pt idx="16">
                  <c:v>82919300.189999998</c:v>
                </c:pt>
                <c:pt idx="17">
                  <c:v>94394407.189999998</c:v>
                </c:pt>
                <c:pt idx="18">
                  <c:v>118664613.5</c:v>
                </c:pt>
                <c:pt idx="19">
                  <c:v>117220317.59999999</c:v>
                </c:pt>
                <c:pt idx="20">
                  <c:v>96184617.829999998</c:v>
                </c:pt>
                <c:pt idx="21">
                  <c:v>80857467.329999998</c:v>
                </c:pt>
                <c:pt idx="22">
                  <c:v>87977332.379999995</c:v>
                </c:pt>
                <c:pt idx="23">
                  <c:v>99924056.579999998</c:v>
                </c:pt>
                <c:pt idx="24">
                  <c:v>103497313.90000001</c:v>
                </c:pt>
                <c:pt idx="25">
                  <c:v>87728214.739999995</c:v>
                </c:pt>
                <c:pt idx="26">
                  <c:v>92318232.069999993</c:v>
                </c:pt>
                <c:pt idx="27">
                  <c:v>77421527.939999998</c:v>
                </c:pt>
                <c:pt idx="28">
                  <c:v>73910939.069999993</c:v>
                </c:pt>
                <c:pt idx="29">
                  <c:v>85908774.150000006</c:v>
                </c:pt>
                <c:pt idx="30">
                  <c:v>125398832.3</c:v>
                </c:pt>
                <c:pt idx="31">
                  <c:v>107850037.90000001</c:v>
                </c:pt>
                <c:pt idx="32">
                  <c:v>84855749.75</c:v>
                </c:pt>
                <c:pt idx="33">
                  <c:v>76946008.599999994</c:v>
                </c:pt>
                <c:pt idx="34">
                  <c:v>86788003.140000001</c:v>
                </c:pt>
                <c:pt idx="35">
                  <c:v>97209614.719999999</c:v>
                </c:pt>
                <c:pt idx="36">
                  <c:v>95489466.010000005</c:v>
                </c:pt>
                <c:pt idx="37">
                  <c:v>89338388.469999999</c:v>
                </c:pt>
                <c:pt idx="38">
                  <c:v>89463347.719999999</c:v>
                </c:pt>
                <c:pt idx="39">
                  <c:v>83623686.5</c:v>
                </c:pt>
                <c:pt idx="40">
                  <c:v>89990443.390000001</c:v>
                </c:pt>
                <c:pt idx="41">
                  <c:v>110563474.40000001</c:v>
                </c:pt>
                <c:pt idx="42">
                  <c:v>144579083.69999999</c:v>
                </c:pt>
                <c:pt idx="43">
                  <c:v>118626758.7</c:v>
                </c:pt>
                <c:pt idx="44">
                  <c:v>85439279.140000001</c:v>
                </c:pt>
                <c:pt idx="45">
                  <c:v>81314726.310000002</c:v>
                </c:pt>
                <c:pt idx="46">
                  <c:v>84094610.439999998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B1-4570-8C18-054A82989CF5}"/>
            </c:ext>
          </c:extLst>
        </c:ser>
        <c:ser>
          <c:idx val="3"/>
          <c:order val="2"/>
          <c:tx>
            <c:strRef>
              <c:f>'Predicted Monthly Data Summ'!$D$1</c:f>
              <c:strCache>
                <c:ptCount val="1"/>
                <c:pt idx="0">
                  <c:v>Predicted Value</c:v>
                </c:pt>
              </c:strCache>
            </c:strRef>
          </c:tx>
          <c:marker>
            <c:symbol val="none"/>
          </c:marker>
          <c:val>
            <c:numRef>
              <c:f>'Predicted Monthly Data Summ'!$D$2:$D$48</c:f>
              <c:numCache>
                <c:formatCode>General</c:formatCode>
                <c:ptCount val="47"/>
                <c:pt idx="0">
                  <c:v>92243942.547206119</c:v>
                </c:pt>
                <c:pt idx="1">
                  <c:v>80595334.209901482</c:v>
                </c:pt>
                <c:pt idx="2">
                  <c:v>86946214.255096108</c:v>
                </c:pt>
                <c:pt idx="3">
                  <c:v>74389161.510371432</c:v>
                </c:pt>
                <c:pt idx="4">
                  <c:v>76821430.835638642</c:v>
                </c:pt>
                <c:pt idx="5">
                  <c:v>92357171.654242933</c:v>
                </c:pt>
                <c:pt idx="6">
                  <c:v>109076265.13035062</c:v>
                </c:pt>
                <c:pt idx="7">
                  <c:v>88637066.497239649</c:v>
                </c:pt>
                <c:pt idx="8">
                  <c:v>92421484.538400248</c:v>
                </c:pt>
                <c:pt idx="9">
                  <c:v>76263427.863181889</c:v>
                </c:pt>
                <c:pt idx="10">
                  <c:v>81383541.631703466</c:v>
                </c:pt>
                <c:pt idx="11">
                  <c:v>100546164.58329993</c:v>
                </c:pt>
                <c:pt idx="12">
                  <c:v>98646444.162802964</c:v>
                </c:pt>
                <c:pt idx="13">
                  <c:v>85254609.171852887</c:v>
                </c:pt>
                <c:pt idx="14">
                  <c:v>90240912.023958534</c:v>
                </c:pt>
                <c:pt idx="15">
                  <c:v>83290912.906316757</c:v>
                </c:pt>
                <c:pt idx="16">
                  <c:v>86737950.178081006</c:v>
                </c:pt>
                <c:pt idx="17">
                  <c:v>88485812.020941481</c:v>
                </c:pt>
                <c:pt idx="18">
                  <c:v>115644215.37336396</c:v>
                </c:pt>
                <c:pt idx="19">
                  <c:v>120583164.09176657</c:v>
                </c:pt>
                <c:pt idx="20">
                  <c:v>98065257.67222403</c:v>
                </c:pt>
                <c:pt idx="21">
                  <c:v>83923932.120752245</c:v>
                </c:pt>
                <c:pt idx="22">
                  <c:v>85751935.736915231</c:v>
                </c:pt>
                <c:pt idx="23">
                  <c:v>95506372.665513873</c:v>
                </c:pt>
                <c:pt idx="24">
                  <c:v>100757686.46490918</c:v>
                </c:pt>
                <c:pt idx="25">
                  <c:v>89078092.852971986</c:v>
                </c:pt>
                <c:pt idx="26">
                  <c:v>93822605.055901662</c:v>
                </c:pt>
                <c:pt idx="27">
                  <c:v>79957533.918539554</c:v>
                </c:pt>
                <c:pt idx="28">
                  <c:v>76666520.633389324</c:v>
                </c:pt>
                <c:pt idx="29">
                  <c:v>84363379.99560748</c:v>
                </c:pt>
                <c:pt idx="30">
                  <c:v>129604630.34609026</c:v>
                </c:pt>
                <c:pt idx="31">
                  <c:v>103724420.80589473</c:v>
                </c:pt>
                <c:pt idx="32">
                  <c:v>79752664.45457308</c:v>
                </c:pt>
                <c:pt idx="33">
                  <c:v>81116046.319104105</c:v>
                </c:pt>
                <c:pt idx="34">
                  <c:v>88197726.972881198</c:v>
                </c:pt>
                <c:pt idx="35">
                  <c:v>96214571.895027921</c:v>
                </c:pt>
                <c:pt idx="36">
                  <c:v>95137284.426913679</c:v>
                </c:pt>
                <c:pt idx="37">
                  <c:v>93819197.097789377</c:v>
                </c:pt>
                <c:pt idx="38">
                  <c:v>89181956.188665181</c:v>
                </c:pt>
                <c:pt idx="39">
                  <c:v>84425376.074776664</c:v>
                </c:pt>
                <c:pt idx="40">
                  <c:v>92759960.755263016</c:v>
                </c:pt>
                <c:pt idx="41">
                  <c:v>101306849.35344926</c:v>
                </c:pt>
                <c:pt idx="42">
                  <c:v>148463324.53860149</c:v>
                </c:pt>
                <c:pt idx="43">
                  <c:v>112102443.2410267</c:v>
                </c:pt>
                <c:pt idx="44">
                  <c:v>80473974.999885961</c:v>
                </c:pt>
                <c:pt idx="45">
                  <c:v>87417851.263263658</c:v>
                </c:pt>
                <c:pt idx="46">
                  <c:v>87108532.349412248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B1-4570-8C18-054A82989C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2245007"/>
        <c:axId val="772245839"/>
      </c:lineChart>
      <c:catAx>
        <c:axId val="772245007"/>
        <c:scaling>
          <c:orientation val="minMax"/>
        </c:scaling>
        <c:delete val="0"/>
        <c:axPos val="b"/>
        <c:majorTickMark val="out"/>
        <c:minorTickMark val="none"/>
        <c:tickLblPos val="nextTo"/>
        <c:crossAx val="772245839"/>
        <c:crosses val="autoZero"/>
        <c:auto val="1"/>
        <c:lblAlgn val="ctr"/>
        <c:lblOffset val="100"/>
        <c:noMultiLvlLbl val="0"/>
      </c:catAx>
      <c:valAx>
        <c:axId val="772245839"/>
        <c:scaling>
          <c:orientation val="minMax"/>
          <c:max val="148463324.53860149"/>
          <c:min val="72157765.84000000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72245007"/>
        <c:crosses val="autoZero"/>
        <c:crossBetween val="between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[LF_RES_kWh_19-Nov-2021 06 18 AM.xlsx]PredictedAnnualDataSumm!PivotTable2</c:name>
    <c:fmtId val="0"/>
  </c:pivotSource>
  <c:chart>
    <c:autoTitleDeleted val="0"/>
    <c:pivotFmts>
      <c:pivotFmt>
        <c:idx val="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PredictedAnnualDataSumm!$B$3</c:f>
              <c:strCache>
                <c:ptCount val="1"/>
                <c:pt idx="0">
                  <c:v>RES_kWh </c:v>
                </c:pt>
              </c:strCache>
            </c:strRef>
          </c:tx>
          <c:marker>
            <c:symbol val="none"/>
          </c:marker>
          <c:cat>
            <c:strRef>
              <c:f>PredictedAnnualDataSumm!$A$4:$A$7</c:f>
              <c:strCach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strCache>
            </c:strRef>
          </c:cat>
          <c:val>
            <c:numRef>
              <c:f>PredictedAnnualDataSumm!$B$4:$B$7</c:f>
              <c:numCache>
                <c:formatCode>#,##0_ ;[Red]\-#,##0\ </c:formatCode>
                <c:ptCount val="4"/>
                <c:pt idx="0">
                  <c:v>1047993667.4400002</c:v>
                </c:pt>
                <c:pt idx="1">
                  <c:v>1139376021.9200001</c:v>
                </c:pt>
                <c:pt idx="2">
                  <c:v>1099833248.28</c:v>
                </c:pt>
                <c:pt idx="3">
                  <c:v>1174570750.6800003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FC-40AC-BCF3-070B2FD5A0A6}"/>
            </c:ext>
          </c:extLst>
        </c:ser>
        <c:ser>
          <c:idx val="1"/>
          <c:order val="1"/>
          <c:tx>
            <c:strRef>
              <c:f>PredictedAnnualDataSumm!$C$3</c:f>
              <c:strCache>
                <c:ptCount val="1"/>
                <c:pt idx="0">
                  <c:v>Predicted Value </c:v>
                </c:pt>
              </c:strCache>
            </c:strRef>
          </c:tx>
          <c:marker>
            <c:symbol val="none"/>
          </c:marker>
          <c:cat>
            <c:strRef>
              <c:f>PredictedAnnualDataSumm!$A$4:$A$7</c:f>
              <c:strCach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strCache>
            </c:strRef>
          </c:cat>
          <c:val>
            <c:numRef>
              <c:f>PredictedAnnualDataSumm!$C$4:$C$7</c:f>
              <c:numCache>
                <c:formatCode>#,##0_ ;[Red]\-#,##0\ </c:formatCode>
                <c:ptCount val="4"/>
                <c:pt idx="0">
                  <c:v>1051681205.2566328</c:v>
                </c:pt>
                <c:pt idx="1">
                  <c:v>1132131518.1244895</c:v>
                </c:pt>
                <c:pt idx="2">
                  <c:v>1103255879.7148905</c:v>
                </c:pt>
                <c:pt idx="3">
                  <c:v>1174705085.2239852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FC-40AC-BCF3-070B2FD5A0A6}"/>
            </c:ext>
          </c:extLst>
        </c:ser>
        <c:ser>
          <c:idx val="2"/>
          <c:order val="2"/>
          <c:tx>
            <c:strRef>
              <c:f>PredictedAnnualDataSumm!$D$3</c:f>
              <c:strCache>
                <c:ptCount val="1"/>
                <c:pt idx="0">
                  <c:v>Average of Absolute % Error </c:v>
                </c:pt>
              </c:strCache>
            </c:strRef>
          </c:tx>
          <c:marker>
            <c:symbol val="none"/>
          </c:marker>
          <c:cat>
            <c:strRef>
              <c:f>PredictedAnnualDataSumm!$A$4:$A$7</c:f>
              <c:strCach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strCache>
            </c:strRef>
          </c:cat>
          <c:val>
            <c:numRef>
              <c:f>PredictedAnnualDataSumm!$D$4:$D$7</c:f>
              <c:numCache>
                <c:formatCode>0.0%</c:formatCode>
                <c:ptCount val="4"/>
                <c:pt idx="0">
                  <c:v>3.5186642163978037E-3</c:v>
                </c:pt>
                <c:pt idx="1">
                  <c:v>6.3583081056090493E-3</c:v>
                </c:pt>
                <c:pt idx="2">
                  <c:v>3.1119548715617309E-3</c:v>
                </c:pt>
                <c:pt idx="3">
                  <c:v>1.1436905261528008E-4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9FC-40AC-BCF3-070B2FD5A0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2246671"/>
        <c:axId val="772247919"/>
      </c:lineChart>
      <c:catAx>
        <c:axId val="77224667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72247919"/>
        <c:crosses val="autoZero"/>
        <c:auto val="1"/>
        <c:lblAlgn val="ctr"/>
        <c:lblOffset val="100"/>
        <c:noMultiLvlLbl val="0"/>
      </c:catAx>
      <c:valAx>
        <c:axId val="772247919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crossAx val="772246671"/>
        <c:crosses val="autoZero"/>
        <c:crossBetween val="between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[LF_RES_kWh_19-Nov-2021 06 18 AM.xlsx]PredictedAnnualDataSumm2!PivotTable2</c:name>
    <c:fmtId val="0"/>
  </c:pivotSource>
  <c:chart>
    <c:autoTitleDeleted val="0"/>
    <c:pivotFmts>
      <c:pivotFmt>
        <c:idx val="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PredictedAnnualDataSumm2!$B$3</c:f>
              <c:strCache>
                <c:ptCount val="1"/>
                <c:pt idx="0">
                  <c:v>Sum of RES_kWh</c:v>
                </c:pt>
              </c:strCache>
            </c:strRef>
          </c:tx>
          <c:marker>
            <c:symbol val="none"/>
          </c:marker>
          <c:cat>
            <c:strRef>
              <c:f>PredictedAnnualDataSumm2!$A$4:$A$7</c:f>
              <c:strCach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strCache>
            </c:strRef>
          </c:cat>
          <c:val>
            <c:numRef>
              <c:f>PredictedAnnualDataSumm2!$B$4:$B$7</c:f>
              <c:numCache>
                <c:formatCode>#,##0_ ;[Red]\-#,##0\ </c:formatCode>
                <c:ptCount val="4"/>
                <c:pt idx="0">
                  <c:v>1047993667.4400002</c:v>
                </c:pt>
                <c:pt idx="1">
                  <c:v>1139376021.9200001</c:v>
                </c:pt>
                <c:pt idx="2">
                  <c:v>1099833248.28</c:v>
                </c:pt>
                <c:pt idx="3">
                  <c:v>1174570750.6800003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31-4CB1-B6A4-A6981BCC4FA3}"/>
            </c:ext>
          </c:extLst>
        </c:ser>
        <c:ser>
          <c:idx val="1"/>
          <c:order val="1"/>
          <c:tx>
            <c:strRef>
              <c:f>PredictedAnnualDataSumm2!$C$3</c:f>
              <c:strCache>
                <c:ptCount val="1"/>
                <c:pt idx="0">
                  <c:v>Sum of Predicted Value</c:v>
                </c:pt>
              </c:strCache>
            </c:strRef>
          </c:tx>
          <c:marker>
            <c:symbol val="none"/>
          </c:marker>
          <c:cat>
            <c:strRef>
              <c:f>PredictedAnnualDataSumm2!$A$4:$A$7</c:f>
              <c:strCach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strCache>
            </c:strRef>
          </c:cat>
          <c:val>
            <c:numRef>
              <c:f>PredictedAnnualDataSumm2!$C$4:$C$7</c:f>
              <c:numCache>
                <c:formatCode>#,##0_ ;[Red]\-#,##0\ </c:formatCode>
                <c:ptCount val="4"/>
                <c:pt idx="0">
                  <c:v>1051681205.2566328</c:v>
                </c:pt>
                <c:pt idx="1">
                  <c:v>1132131518.1244895</c:v>
                </c:pt>
                <c:pt idx="2">
                  <c:v>1103255879.7148905</c:v>
                </c:pt>
                <c:pt idx="3">
                  <c:v>1174705085.2239852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31-4CB1-B6A4-A6981BCC4F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2258735"/>
        <c:axId val="772259567"/>
      </c:lineChart>
      <c:catAx>
        <c:axId val="77225873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72259567"/>
        <c:crosses val="autoZero"/>
        <c:auto val="1"/>
        <c:lblAlgn val="ctr"/>
        <c:lblOffset val="100"/>
        <c:noMultiLvlLbl val="0"/>
      </c:catAx>
      <c:valAx>
        <c:axId val="772259567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crossAx val="772258735"/>
        <c:crosses val="autoZero"/>
        <c:crossBetween val="between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'Normalized Monthly Data Summ'!$C$1</c:f>
              <c:strCache>
                <c:ptCount val="1"/>
                <c:pt idx="0">
                  <c:v>RES_kWh</c:v>
                </c:pt>
              </c:strCache>
            </c:strRef>
          </c:tx>
          <c:marker>
            <c:symbol val="none"/>
          </c:marker>
          <c:cat>
            <c:numRef>
              <c:f>'Normalized Monthly Data Summ'!$A$2:$A$73</c:f>
              <c:numCache>
                <c:formatCode>mmm\-yy</c:formatCode>
                <c:ptCount val="7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  <c:pt idx="36">
                  <c:v>43831</c:v>
                </c:pt>
                <c:pt idx="37">
                  <c:v>43862</c:v>
                </c:pt>
                <c:pt idx="38">
                  <c:v>43891</c:v>
                </c:pt>
                <c:pt idx="39">
                  <c:v>43922</c:v>
                </c:pt>
                <c:pt idx="40">
                  <c:v>43952</c:v>
                </c:pt>
                <c:pt idx="41">
                  <c:v>43983</c:v>
                </c:pt>
                <c:pt idx="42">
                  <c:v>44013</c:v>
                </c:pt>
                <c:pt idx="43">
                  <c:v>44044</c:v>
                </c:pt>
                <c:pt idx="44">
                  <c:v>44075</c:v>
                </c:pt>
                <c:pt idx="45">
                  <c:v>44105</c:v>
                </c:pt>
                <c:pt idx="46">
                  <c:v>44136</c:v>
                </c:pt>
                <c:pt idx="47">
                  <c:v>44166</c:v>
                </c:pt>
                <c:pt idx="48">
                  <c:v>44196</c:v>
                </c:pt>
                <c:pt idx="49">
                  <c:v>44226</c:v>
                </c:pt>
                <c:pt idx="50">
                  <c:v>44256</c:v>
                </c:pt>
                <c:pt idx="51">
                  <c:v>44286</c:v>
                </c:pt>
                <c:pt idx="52">
                  <c:v>44316</c:v>
                </c:pt>
                <c:pt idx="53">
                  <c:v>44346</c:v>
                </c:pt>
                <c:pt idx="54">
                  <c:v>44376</c:v>
                </c:pt>
                <c:pt idx="55">
                  <c:v>44406</c:v>
                </c:pt>
                <c:pt idx="56">
                  <c:v>44436</c:v>
                </c:pt>
                <c:pt idx="57">
                  <c:v>44466</c:v>
                </c:pt>
                <c:pt idx="58">
                  <c:v>44496</c:v>
                </c:pt>
                <c:pt idx="59">
                  <c:v>44526</c:v>
                </c:pt>
                <c:pt idx="60">
                  <c:v>44556</c:v>
                </c:pt>
                <c:pt idx="61">
                  <c:v>44586</c:v>
                </c:pt>
                <c:pt idx="62">
                  <c:v>44616</c:v>
                </c:pt>
                <c:pt idx="63">
                  <c:v>44646</c:v>
                </c:pt>
                <c:pt idx="64">
                  <c:v>44676</c:v>
                </c:pt>
                <c:pt idx="65">
                  <c:v>44706</c:v>
                </c:pt>
                <c:pt idx="66">
                  <c:v>44736</c:v>
                </c:pt>
                <c:pt idx="67">
                  <c:v>44766</c:v>
                </c:pt>
                <c:pt idx="68">
                  <c:v>44796</c:v>
                </c:pt>
                <c:pt idx="69">
                  <c:v>44826</c:v>
                </c:pt>
                <c:pt idx="70">
                  <c:v>44856</c:v>
                </c:pt>
                <c:pt idx="71">
                  <c:v>44886</c:v>
                </c:pt>
              </c:numCache>
            </c:numRef>
          </c:cat>
          <c:val>
            <c:numRef>
              <c:f>'Normalized Monthly Data Summ'!$C$2:$C$73</c:f>
              <c:numCache>
                <c:formatCode>General</c:formatCode>
                <c:ptCount val="72"/>
                <c:pt idx="0">
                  <c:v>95873581.459999993</c:v>
                </c:pt>
                <c:pt idx="1">
                  <c:v>80558289.409999996</c:v>
                </c:pt>
                <c:pt idx="2">
                  <c:v>87149622.299999997</c:v>
                </c:pt>
                <c:pt idx="3">
                  <c:v>72157765.840000004</c:v>
                </c:pt>
                <c:pt idx="4">
                  <c:v>73173599.390000001</c:v>
                </c:pt>
                <c:pt idx="5">
                  <c:v>90036465.730000004</c:v>
                </c:pt>
                <c:pt idx="6">
                  <c:v>107049192.2</c:v>
                </c:pt>
                <c:pt idx="7">
                  <c:v>94105752.569999993</c:v>
                </c:pt>
                <c:pt idx="8">
                  <c:v>87805189.939999998</c:v>
                </c:pt>
                <c:pt idx="9">
                  <c:v>76066657.640000001</c:v>
                </c:pt>
                <c:pt idx="10">
                  <c:v>82898269.260000005</c:v>
                </c:pt>
                <c:pt idx="11">
                  <c:v>101119281.7</c:v>
                </c:pt>
                <c:pt idx="12">
                  <c:v>103110214.40000001</c:v>
                </c:pt>
                <c:pt idx="13">
                  <c:v>86184597.510000005</c:v>
                </c:pt>
                <c:pt idx="14">
                  <c:v>90024514.269999996</c:v>
                </c:pt>
                <c:pt idx="15">
                  <c:v>81914583.140000001</c:v>
                </c:pt>
                <c:pt idx="16">
                  <c:v>82919300.189999998</c:v>
                </c:pt>
                <c:pt idx="17">
                  <c:v>94394407.189999998</c:v>
                </c:pt>
                <c:pt idx="18">
                  <c:v>118664613.5</c:v>
                </c:pt>
                <c:pt idx="19">
                  <c:v>117220317.59999999</c:v>
                </c:pt>
                <c:pt idx="20">
                  <c:v>96184617.829999998</c:v>
                </c:pt>
                <c:pt idx="21">
                  <c:v>80857467.329999998</c:v>
                </c:pt>
                <c:pt idx="22">
                  <c:v>87977332.379999995</c:v>
                </c:pt>
                <c:pt idx="23">
                  <c:v>99924056.579999998</c:v>
                </c:pt>
                <c:pt idx="24">
                  <c:v>103497313.90000001</c:v>
                </c:pt>
                <c:pt idx="25">
                  <c:v>87728214.739999995</c:v>
                </c:pt>
                <c:pt idx="26">
                  <c:v>92318232.069999993</c:v>
                </c:pt>
                <c:pt idx="27">
                  <c:v>77421527.939999998</c:v>
                </c:pt>
                <c:pt idx="28">
                  <c:v>73910939.069999993</c:v>
                </c:pt>
                <c:pt idx="29">
                  <c:v>85908774.150000006</c:v>
                </c:pt>
                <c:pt idx="30">
                  <c:v>125398832.3</c:v>
                </c:pt>
                <c:pt idx="31">
                  <c:v>107850037.90000001</c:v>
                </c:pt>
                <c:pt idx="32">
                  <c:v>84855749.75</c:v>
                </c:pt>
                <c:pt idx="33">
                  <c:v>76946008.599999994</c:v>
                </c:pt>
                <c:pt idx="34">
                  <c:v>86788003.140000001</c:v>
                </c:pt>
                <c:pt idx="35">
                  <c:v>97209614.719999999</c:v>
                </c:pt>
                <c:pt idx="36">
                  <c:v>95489466.010000005</c:v>
                </c:pt>
                <c:pt idx="37">
                  <c:v>89338388.469999999</c:v>
                </c:pt>
                <c:pt idx="38">
                  <c:v>89463347.719999999</c:v>
                </c:pt>
                <c:pt idx="39">
                  <c:v>83623686.5</c:v>
                </c:pt>
                <c:pt idx="40">
                  <c:v>89990443.390000001</c:v>
                </c:pt>
                <c:pt idx="41">
                  <c:v>110563474.40000001</c:v>
                </c:pt>
                <c:pt idx="42">
                  <c:v>144579083.69999999</c:v>
                </c:pt>
                <c:pt idx="43">
                  <c:v>118626758.7</c:v>
                </c:pt>
                <c:pt idx="44">
                  <c:v>85439279.140000001</c:v>
                </c:pt>
                <c:pt idx="45">
                  <c:v>81314726.310000002</c:v>
                </c:pt>
                <c:pt idx="46">
                  <c:v>84094610.439999998</c:v>
                </c:pt>
                <c:pt idx="47">
                  <c:v>102047485.90000001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2B-46FD-A6DF-AA29AC721C29}"/>
            </c:ext>
          </c:extLst>
        </c:ser>
        <c:ser>
          <c:idx val="2"/>
          <c:order val="1"/>
          <c:tx>
            <c:strRef>
              <c:f>'Normalized Monthly Data Summ'!$D$1</c:f>
              <c:strCache>
                <c:ptCount val="1"/>
                <c:pt idx="0">
                  <c:v>Normalized Value</c:v>
                </c:pt>
              </c:strCache>
            </c:strRef>
          </c:tx>
          <c:marker>
            <c:symbol val="none"/>
          </c:marker>
          <c:cat>
            <c:numRef>
              <c:f>'Normalized Monthly Data Summ'!$A$2:$A$73</c:f>
              <c:numCache>
                <c:formatCode>mmm\-yy</c:formatCode>
                <c:ptCount val="7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  <c:pt idx="36">
                  <c:v>43831</c:v>
                </c:pt>
                <c:pt idx="37">
                  <c:v>43862</c:v>
                </c:pt>
                <c:pt idx="38">
                  <c:v>43891</c:v>
                </c:pt>
                <c:pt idx="39">
                  <c:v>43922</c:v>
                </c:pt>
                <c:pt idx="40">
                  <c:v>43952</c:v>
                </c:pt>
                <c:pt idx="41">
                  <c:v>43983</c:v>
                </c:pt>
                <c:pt idx="42">
                  <c:v>44013</c:v>
                </c:pt>
                <c:pt idx="43">
                  <c:v>44044</c:v>
                </c:pt>
                <c:pt idx="44">
                  <c:v>44075</c:v>
                </c:pt>
                <c:pt idx="45">
                  <c:v>44105</c:v>
                </c:pt>
                <c:pt idx="46">
                  <c:v>44136</c:v>
                </c:pt>
                <c:pt idx="47">
                  <c:v>44166</c:v>
                </c:pt>
                <c:pt idx="48">
                  <c:v>44196</c:v>
                </c:pt>
                <c:pt idx="49">
                  <c:v>44226</c:v>
                </c:pt>
                <c:pt idx="50">
                  <c:v>44256</c:v>
                </c:pt>
                <c:pt idx="51">
                  <c:v>44286</c:v>
                </c:pt>
                <c:pt idx="52">
                  <c:v>44316</c:v>
                </c:pt>
                <c:pt idx="53">
                  <c:v>44346</c:v>
                </c:pt>
                <c:pt idx="54">
                  <c:v>44376</c:v>
                </c:pt>
                <c:pt idx="55">
                  <c:v>44406</c:v>
                </c:pt>
                <c:pt idx="56">
                  <c:v>44436</c:v>
                </c:pt>
                <c:pt idx="57">
                  <c:v>44466</c:v>
                </c:pt>
                <c:pt idx="58">
                  <c:v>44496</c:v>
                </c:pt>
                <c:pt idx="59">
                  <c:v>44526</c:v>
                </c:pt>
                <c:pt idx="60">
                  <c:v>44556</c:v>
                </c:pt>
                <c:pt idx="61">
                  <c:v>44586</c:v>
                </c:pt>
                <c:pt idx="62">
                  <c:v>44616</c:v>
                </c:pt>
                <c:pt idx="63">
                  <c:v>44646</c:v>
                </c:pt>
                <c:pt idx="64">
                  <c:v>44676</c:v>
                </c:pt>
                <c:pt idx="65">
                  <c:v>44706</c:v>
                </c:pt>
                <c:pt idx="66">
                  <c:v>44736</c:v>
                </c:pt>
                <c:pt idx="67">
                  <c:v>44766</c:v>
                </c:pt>
                <c:pt idx="68">
                  <c:v>44796</c:v>
                </c:pt>
                <c:pt idx="69">
                  <c:v>44826</c:v>
                </c:pt>
                <c:pt idx="70">
                  <c:v>44856</c:v>
                </c:pt>
                <c:pt idx="71">
                  <c:v>44886</c:v>
                </c:pt>
              </c:numCache>
            </c:numRef>
          </c:cat>
          <c:val>
            <c:numRef>
              <c:f>'Normalized Monthly Data Summ'!$D$2:$D$73</c:f>
              <c:numCache>
                <c:formatCode>General</c:formatCode>
                <c:ptCount val="72"/>
                <c:pt idx="0">
                  <c:v>92243942.547206119</c:v>
                </c:pt>
                <c:pt idx="1">
                  <c:v>80595334.209901482</c:v>
                </c:pt>
                <c:pt idx="2">
                  <c:v>86946214.255096108</c:v>
                </c:pt>
                <c:pt idx="3">
                  <c:v>74389161.510371432</c:v>
                </c:pt>
                <c:pt idx="4">
                  <c:v>76821430.835638642</c:v>
                </c:pt>
                <c:pt idx="5">
                  <c:v>92357171.654242933</c:v>
                </c:pt>
                <c:pt idx="6">
                  <c:v>109076265.13035062</c:v>
                </c:pt>
                <c:pt idx="7">
                  <c:v>88637066.497239649</c:v>
                </c:pt>
                <c:pt idx="8">
                  <c:v>92421484.538400248</c:v>
                </c:pt>
                <c:pt idx="9">
                  <c:v>76263427.863181889</c:v>
                </c:pt>
                <c:pt idx="10">
                  <c:v>81383541.631703466</c:v>
                </c:pt>
                <c:pt idx="11">
                  <c:v>100546164.58329993</c:v>
                </c:pt>
                <c:pt idx="12">
                  <c:v>98646444.162802964</c:v>
                </c:pt>
                <c:pt idx="13">
                  <c:v>85254609.171852887</c:v>
                </c:pt>
                <c:pt idx="14">
                  <c:v>90240912.023958534</c:v>
                </c:pt>
                <c:pt idx="15">
                  <c:v>83290912.906316757</c:v>
                </c:pt>
                <c:pt idx="16">
                  <c:v>86737950.178081006</c:v>
                </c:pt>
                <c:pt idx="17">
                  <c:v>88485812.020941481</c:v>
                </c:pt>
                <c:pt idx="18">
                  <c:v>115644215.37336396</c:v>
                </c:pt>
                <c:pt idx="19">
                  <c:v>120583164.09176657</c:v>
                </c:pt>
                <c:pt idx="20">
                  <c:v>98065257.67222403</c:v>
                </c:pt>
                <c:pt idx="21">
                  <c:v>83923932.120752245</c:v>
                </c:pt>
                <c:pt idx="22">
                  <c:v>85751935.736915231</c:v>
                </c:pt>
                <c:pt idx="23">
                  <c:v>95506372.665513873</c:v>
                </c:pt>
                <c:pt idx="24">
                  <c:v>100757686.46490918</c:v>
                </c:pt>
                <c:pt idx="25">
                  <c:v>89078092.852971986</c:v>
                </c:pt>
                <c:pt idx="26">
                  <c:v>93822605.055901662</c:v>
                </c:pt>
                <c:pt idx="27">
                  <c:v>79957533.918539554</c:v>
                </c:pt>
                <c:pt idx="28">
                  <c:v>76666520.633389324</c:v>
                </c:pt>
                <c:pt idx="29">
                  <c:v>84363379.99560748</c:v>
                </c:pt>
                <c:pt idx="30">
                  <c:v>129604630.34609026</c:v>
                </c:pt>
                <c:pt idx="31">
                  <c:v>103724420.80589473</c:v>
                </c:pt>
                <c:pt idx="32">
                  <c:v>79752664.45457308</c:v>
                </c:pt>
                <c:pt idx="33">
                  <c:v>81116046.319104105</c:v>
                </c:pt>
                <c:pt idx="34">
                  <c:v>88197726.972881198</c:v>
                </c:pt>
                <c:pt idx="35">
                  <c:v>96214571.895027921</c:v>
                </c:pt>
                <c:pt idx="36">
                  <c:v>95137284.426913679</c:v>
                </c:pt>
                <c:pt idx="37">
                  <c:v>93819197.097789377</c:v>
                </c:pt>
                <c:pt idx="38">
                  <c:v>89181956.188665181</c:v>
                </c:pt>
                <c:pt idx="39">
                  <c:v>84425376.074776664</c:v>
                </c:pt>
                <c:pt idx="40">
                  <c:v>92759960.755263016</c:v>
                </c:pt>
                <c:pt idx="41">
                  <c:v>101306849.35344926</c:v>
                </c:pt>
                <c:pt idx="42">
                  <c:v>148463324.53860149</c:v>
                </c:pt>
                <c:pt idx="43">
                  <c:v>112102443.2410267</c:v>
                </c:pt>
                <c:pt idx="44">
                  <c:v>80473974.999885961</c:v>
                </c:pt>
                <c:pt idx="45">
                  <c:v>87417851.263263658</c:v>
                </c:pt>
                <c:pt idx="46">
                  <c:v>87108532.349412248</c:v>
                </c:pt>
                <c:pt idx="47">
                  <c:v>102508334.93493807</c:v>
                </c:pt>
                <c:pt idx="48">
                  <c:v>108444941.1100532</c:v>
                </c:pt>
                <c:pt idx="49">
                  <c:v>98456236.946244031</c:v>
                </c:pt>
                <c:pt idx="50">
                  <c:v>97592186.971849546</c:v>
                </c:pt>
                <c:pt idx="51">
                  <c:v>87736990.131384999</c:v>
                </c:pt>
                <c:pt idx="52">
                  <c:v>92990449.166069925</c:v>
                </c:pt>
                <c:pt idx="53">
                  <c:v>97883632.664512515</c:v>
                </c:pt>
                <c:pt idx="54">
                  <c:v>129698748.08759186</c:v>
                </c:pt>
                <c:pt idx="55">
                  <c:v>112708389.54721145</c:v>
                </c:pt>
                <c:pt idx="56">
                  <c:v>92335467.272898808</c:v>
                </c:pt>
                <c:pt idx="57">
                  <c:v>88971152.633520886</c:v>
                </c:pt>
                <c:pt idx="58">
                  <c:v>90427845.352195293</c:v>
                </c:pt>
                <c:pt idx="59">
                  <c:v>102806435.67996889</c:v>
                </c:pt>
                <c:pt idx="60">
                  <c:v>108469004.34157142</c:v>
                </c:pt>
                <c:pt idx="61">
                  <c:v>98485100.026449248</c:v>
                </c:pt>
                <c:pt idx="62">
                  <c:v>97625786.465927988</c:v>
                </c:pt>
                <c:pt idx="63">
                  <c:v>88671171.175471738</c:v>
                </c:pt>
                <c:pt idx="64">
                  <c:v>92137420.90333806</c:v>
                </c:pt>
                <c:pt idx="65">
                  <c:v>97931057.192098439</c:v>
                </c:pt>
                <c:pt idx="66">
                  <c:v>130646559.77289315</c:v>
                </c:pt>
                <c:pt idx="67">
                  <c:v>111868796.18187231</c:v>
                </c:pt>
                <c:pt idx="68">
                  <c:v>92396128.903897971</c:v>
                </c:pt>
                <c:pt idx="69">
                  <c:v>89036093.618446082</c:v>
                </c:pt>
                <c:pt idx="70">
                  <c:v>90496998.498985529</c:v>
                </c:pt>
                <c:pt idx="71">
                  <c:v>103775641.63977237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82B-46FD-A6DF-AA29AC721C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0917215"/>
        <c:axId val="780925119"/>
      </c:lineChart>
      <c:dateAx>
        <c:axId val="780917215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780925119"/>
        <c:crosses val="autoZero"/>
        <c:auto val="1"/>
        <c:lblOffset val="100"/>
        <c:baseTimeUnit val="months"/>
      </c:dateAx>
      <c:valAx>
        <c:axId val="780925119"/>
        <c:scaling>
          <c:orientation val="minMax"/>
          <c:max val="148463324.53860149"/>
          <c:min val="72157765.84000000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80917215"/>
        <c:crosses val="autoZero"/>
        <c:crossBetween val="between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[LF_RES_kWh_19-Nov-2021 06 18 AM.xlsx]NormalizedAnnualDataSumm!PivotTable1</c:name>
    <c:fmtId val="0"/>
  </c:pivotSource>
  <c:chart>
    <c:autoTitleDeleted val="0"/>
    <c:pivotFmts>
      <c:pivotFmt>
        <c:idx val="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NormalizedAnnualDataSumm!$B$3</c:f>
              <c:strCache>
                <c:ptCount val="1"/>
                <c:pt idx="0">
                  <c:v>Sum of RES_kWh</c:v>
                </c:pt>
              </c:strCache>
            </c:strRef>
          </c:tx>
          <c:marker>
            <c:symbol val="none"/>
          </c:marker>
          <c:cat>
            <c:strRef>
              <c:f>NormalizedAnnualDataSumm!$A$4:$A$9</c:f>
              <c:strCach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strCache>
            </c:strRef>
          </c:cat>
          <c:val>
            <c:numRef>
              <c:f>NormalizedAnnualDataSumm!$B$4:$B$9</c:f>
              <c:numCache>
                <c:formatCode>#,##0_ ;[Red]\-#,##0\ </c:formatCode>
                <c:ptCount val="6"/>
                <c:pt idx="0">
                  <c:v>1047993667.4400002</c:v>
                </c:pt>
                <c:pt idx="1">
                  <c:v>1139376021.9200001</c:v>
                </c:pt>
                <c:pt idx="2">
                  <c:v>1099833248.28</c:v>
                </c:pt>
                <c:pt idx="3">
                  <c:v>1174570750.6800003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42-45B6-B322-484807F63B13}"/>
            </c:ext>
          </c:extLst>
        </c:ser>
        <c:ser>
          <c:idx val="1"/>
          <c:order val="1"/>
          <c:tx>
            <c:strRef>
              <c:f>NormalizedAnnualDataSumm!$C$3</c:f>
              <c:strCache>
                <c:ptCount val="1"/>
                <c:pt idx="0">
                  <c:v>Normalized Value </c:v>
                </c:pt>
              </c:strCache>
            </c:strRef>
          </c:tx>
          <c:marker>
            <c:symbol val="none"/>
          </c:marker>
          <c:cat>
            <c:strRef>
              <c:f>NormalizedAnnualDataSumm!$A$4:$A$9</c:f>
              <c:strCach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strCache>
            </c:strRef>
          </c:cat>
          <c:val>
            <c:numRef>
              <c:f>NormalizedAnnualDataSumm!$C$4:$C$9</c:f>
              <c:numCache>
                <c:formatCode>#,##0_ ;[Red]\-#,##0\ </c:formatCode>
                <c:ptCount val="6"/>
                <c:pt idx="0">
                  <c:v>1051681205.2566328</c:v>
                </c:pt>
                <c:pt idx="1">
                  <c:v>1132131518.1244895</c:v>
                </c:pt>
                <c:pt idx="2">
                  <c:v>1103255879.7148905</c:v>
                </c:pt>
                <c:pt idx="3">
                  <c:v>1283150026.3340385</c:v>
                </c:pt>
                <c:pt idx="4">
                  <c:v>1200076538.7950194</c:v>
                </c:pt>
                <c:pt idx="5">
                  <c:v>1093070754.379153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42-45B6-B322-484807F63B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0926783"/>
        <c:axId val="780925951"/>
      </c:lineChart>
      <c:catAx>
        <c:axId val="78092678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80925951"/>
        <c:crosses val="autoZero"/>
        <c:auto val="1"/>
        <c:lblAlgn val="ctr"/>
        <c:lblOffset val="100"/>
        <c:noMultiLvlLbl val="0"/>
      </c:catAx>
      <c:valAx>
        <c:axId val="780925951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crossAx val="780926783"/>
        <c:crosses val="autoZero"/>
        <c:crossBetween val="between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533400</xdr:colOff>
      <xdr:row>18</xdr:row>
      <xdr:rowOff>166687</xdr:rowOff>
    </xdr:from>
    <xdr:to>
      <xdr:col>29</xdr:col>
      <xdr:colOff>228600</xdr:colOff>
      <xdr:row>33</xdr:row>
      <xdr:rowOff>52387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336B0E5-0C72-4E2D-AA5F-0944C28736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66675</xdr:colOff>
      <xdr:row>18</xdr:row>
      <xdr:rowOff>166687</xdr:rowOff>
    </xdr:from>
    <xdr:to>
      <xdr:col>27</xdr:col>
      <xdr:colOff>371475</xdr:colOff>
      <xdr:row>33</xdr:row>
      <xdr:rowOff>52387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635A5B7-8F3A-4087-9419-8ADE4A1E2C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19050</xdr:colOff>
      <xdr:row>18</xdr:row>
      <xdr:rowOff>166687</xdr:rowOff>
    </xdr:from>
    <xdr:to>
      <xdr:col>28</xdr:col>
      <xdr:colOff>323850</xdr:colOff>
      <xdr:row>33</xdr:row>
      <xdr:rowOff>52387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6395506-C2A4-4653-887C-3DBADA6A03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533400</xdr:colOff>
      <xdr:row>18</xdr:row>
      <xdr:rowOff>166687</xdr:rowOff>
    </xdr:from>
    <xdr:to>
      <xdr:col>29</xdr:col>
      <xdr:colOff>228600</xdr:colOff>
      <xdr:row>33</xdr:row>
      <xdr:rowOff>52387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3DF6EEF-56A2-48D3-B26A-BC75C214B2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485775</xdr:colOff>
      <xdr:row>18</xdr:row>
      <xdr:rowOff>166687</xdr:rowOff>
    </xdr:from>
    <xdr:to>
      <xdr:col>26</xdr:col>
      <xdr:colOff>180975</xdr:colOff>
      <xdr:row>33</xdr:row>
      <xdr:rowOff>52387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AADBD35-B55E-47E7-8AEF-64DE07D259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tin Benum" refreshedDate="44519.262252314817" createdVersion="4" refreshedVersion="7" minRefreshableVersion="3" recordCount="48" xr:uid="{D3C1DEB8-6907-421C-8963-C2BEB849E588}">
  <cacheSource type="worksheet">
    <worksheetSource ref="A1:E49" sheet="Predicted Monthly Data Summ"/>
  </cacheSource>
  <cacheFields count="6">
    <cacheField name="Date" numFmtId="0">
      <sharedItems containsSemiMixedTypes="0" containsString="0" containsNumber="1" containsInteger="1" minValue="42736" maxValue="44166" count="48">
        <n v="42736"/>
        <n v="42767"/>
        <n v="42795"/>
        <n v="42826"/>
        <n v="42856"/>
        <n v="42887"/>
        <n v="42917"/>
        <n v="42948"/>
        <n v="42979"/>
        <n v="43009"/>
        <n v="43040"/>
        <n v="43070"/>
        <n v="43101"/>
        <n v="43132"/>
        <n v="43160"/>
        <n v="43191"/>
        <n v="43221"/>
        <n v="43252"/>
        <n v="43282"/>
        <n v="43313"/>
        <n v="43344"/>
        <n v="43374"/>
        <n v="43405"/>
        <n v="43435"/>
        <n v="43466"/>
        <n v="43497"/>
        <n v="43525"/>
        <n v="43556"/>
        <n v="43586"/>
        <n v="43617"/>
        <n v="43647"/>
        <n v="43678"/>
        <n v="43709"/>
        <n v="43739"/>
        <n v="43770"/>
        <n v="43800"/>
        <n v="43831"/>
        <n v="43862"/>
        <n v="43891"/>
        <n v="43922"/>
        <n v="43952"/>
        <n v="43983"/>
        <n v="44013"/>
        <n v="44044"/>
        <n v="44075"/>
        <n v="44105"/>
        <n v="44136"/>
        <n v="44166"/>
      </sharedItems>
    </cacheField>
    <cacheField name="Year" numFmtId="0">
      <sharedItems containsSemiMixedTypes="0" containsString="0" containsNumber="1" containsInteger="1" minValue="2017" maxValue="2020" count="4">
        <n v="2017"/>
        <n v="2018"/>
        <n v="2019"/>
        <n v="2020"/>
      </sharedItems>
    </cacheField>
    <cacheField name="RES_kWh" numFmtId="0">
      <sharedItems containsSemiMixedTypes="0" containsString="0" containsNumber="1" minValue="72157765.840000004" maxValue="144579083.69999999" count="48">
        <n v="95873581.459999993"/>
        <n v="80558289.409999996"/>
        <n v="87149622.299999997"/>
        <n v="72157765.840000004"/>
        <n v="73173599.390000001"/>
        <n v="90036465.730000004"/>
        <n v="107049192.2"/>
        <n v="94105752.569999993"/>
        <n v="87805189.939999998"/>
        <n v="76066657.640000001"/>
        <n v="82898269.260000005"/>
        <n v="101119281.7"/>
        <n v="103110214.40000001"/>
        <n v="86184597.510000005"/>
        <n v="90024514.269999996"/>
        <n v="81914583.140000001"/>
        <n v="82919300.189999998"/>
        <n v="94394407.189999998"/>
        <n v="118664613.5"/>
        <n v="117220317.59999999"/>
        <n v="96184617.829999998"/>
        <n v="80857467.329999998"/>
        <n v="87977332.379999995"/>
        <n v="99924056.579999998"/>
        <n v="103497313.90000001"/>
        <n v="87728214.739999995"/>
        <n v="92318232.069999993"/>
        <n v="77421527.939999998"/>
        <n v="73910939.069999993"/>
        <n v="85908774.150000006"/>
        <n v="125398832.3"/>
        <n v="107850037.90000001"/>
        <n v="84855749.75"/>
        <n v="76946008.599999994"/>
        <n v="86788003.140000001"/>
        <n v="97209614.719999999"/>
        <n v="95489466.010000005"/>
        <n v="89338388.469999999"/>
        <n v="89463347.719999999"/>
        <n v="83623686.5"/>
        <n v="89990443.390000001"/>
        <n v="110563474.40000001"/>
        <n v="144579083.69999999"/>
        <n v="118626758.7"/>
        <n v="85439279.140000001"/>
        <n v="81314726.310000002"/>
        <n v="84094610.439999998"/>
        <n v="102047485.90000001"/>
      </sharedItems>
    </cacheField>
    <cacheField name="Predicted Value" numFmtId="0">
      <sharedItems containsSemiMixedTypes="0" containsString="0" containsNumber="1" minValue="74389161.510371432" maxValue="148463324.53860149" count="48">
        <n v="92243942.547206119"/>
        <n v="80595334.209901482"/>
        <n v="86946214.255096108"/>
        <n v="74389161.510371432"/>
        <n v="76821430.835638642"/>
        <n v="92357171.654242933"/>
        <n v="109076265.13035062"/>
        <n v="88637066.497239649"/>
        <n v="92421484.538400248"/>
        <n v="76263427.863181889"/>
        <n v="81383541.631703466"/>
        <n v="100546164.58329993"/>
        <n v="98646444.162802964"/>
        <n v="85254609.171852887"/>
        <n v="90240912.023958534"/>
        <n v="83290912.906316757"/>
        <n v="86737950.178081006"/>
        <n v="88485812.020941481"/>
        <n v="115644215.37336396"/>
        <n v="120583164.09176657"/>
        <n v="98065257.67222403"/>
        <n v="83923932.120752245"/>
        <n v="85751935.736915231"/>
        <n v="95506372.665513873"/>
        <n v="100757686.46490918"/>
        <n v="89078092.852971986"/>
        <n v="93822605.055901662"/>
        <n v="79957533.918539554"/>
        <n v="76666520.633389324"/>
        <n v="84363379.99560748"/>
        <n v="129604630.34609026"/>
        <n v="103724420.80589473"/>
        <n v="79752664.45457308"/>
        <n v="81116046.319104105"/>
        <n v="88197726.972881198"/>
        <n v="96214571.895027921"/>
        <n v="95137284.426913679"/>
        <n v="93819197.097789377"/>
        <n v="89181956.188665181"/>
        <n v="84425376.074776664"/>
        <n v="92759960.755263016"/>
        <n v="101306849.35344926"/>
        <n v="148463324.53860149"/>
        <n v="112102443.2410267"/>
        <n v="80473974.999885961"/>
        <n v="87417851.263263658"/>
        <n v="87108532.349412248"/>
        <n v="102508334.93493807"/>
      </sharedItems>
    </cacheField>
    <cacheField name="Absolute % Error" numFmtId="165">
      <sharedItems containsSemiMixedTypes="0" containsString="0" containsNumber="1" minValue="4.5985087534501369E-4" maxValue="8.3722269915847997E-2" count="48">
        <n v="3.7858593134003436E-2"/>
        <n v="4.5985087534501369E-4"/>
        <n v="2.3340094831815388E-3"/>
        <n v="3.0923846441133496E-2"/>
        <n v="4.9851742651013546E-2"/>
        <n v="2.5775177928487627E-2"/>
        <n v="1.8935901230935366E-2"/>
        <n v="5.811213367315133E-2"/>
        <n v="5.2574279510752234E-2"/>
        <n v="2.5868130569525107E-3"/>
        <n v="1.827212608680389E-2"/>
        <n v="5.6677332657523033E-3"/>
        <n v="4.3291251629838927E-2"/>
        <n v="1.0790655929433471E-2"/>
        <n v="2.4037647491162431E-3"/>
        <n v="1.6802011480232706E-2"/>
        <n v="4.6052607527210347E-2"/>
        <n v="6.2594759000557235E-2"/>
        <n v="2.5453233592978779E-2"/>
        <n v="2.8688256102853044E-2"/>
        <n v="1.9552397094803029E-2"/>
        <n v="3.7924324023620726E-2"/>
        <n v="2.5295113899028231E-2"/>
        <n v="4.4210414045283399E-2"/>
        <n v="2.6470517270988082E-2"/>
        <n v="1.5387046424831777E-2"/>
        <n v="1.6295513379859603E-2"/>
        <n v="3.2755824458862472E-2"/>
        <n v="3.7282459106351758E-2"/>
        <n v="1.7988781351881571E-2"/>
        <n v="3.3539371690706407E-2"/>
        <n v="3.8253274402467993E-2"/>
        <n v="6.0138356097984041E-2"/>
        <n v="5.4194334377782288E-2"/>
        <n v="1.6243303012826955E-2"/>
        <n v="1.0236053582129435E-2"/>
        <n v="3.6881720864314496E-3"/>
        <n v="5.0155467369931823E-2"/>
        <n v="3.1453275392232037E-3"/>
        <n v="9.5868719537575559E-3"/>
        <n v="3.0775683071817956E-2"/>
        <n v="8.3722269915847997E-2"/>
        <n v="2.6865855967528864E-2"/>
        <n v="5.4998682678946899E-2"/>
        <n v="5.8115005066673588E-2"/>
        <n v="7.5055592390441322E-2"/>
        <n v="3.5839655997486654E-2"/>
        <n v="4.5160253667559207E-3"/>
      </sharedItems>
    </cacheField>
    <cacheField name="Absolute % Error " numFmtId="0" formula=" ABS('Predicted Value'-RES_kWh)/RES_kWh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tin Benum" refreshedDate="44519.262256018519" createdVersion="4" refreshedVersion="7" minRefreshableVersion="3" recordCount="48" xr:uid="{B22D9B71-EF10-47D8-8658-B0B7482767F0}">
  <cacheSource type="worksheet">
    <worksheetSource ref="A1:E49" sheet="Predicted Monthly Data Summ"/>
  </cacheSource>
  <cacheFields count="5">
    <cacheField name="Date" numFmtId="0">
      <sharedItems containsSemiMixedTypes="0" containsString="0" containsNumber="1" containsInteger="1" minValue="42736" maxValue="44166" count="48">
        <n v="42736"/>
        <n v="42767"/>
        <n v="42795"/>
        <n v="42826"/>
        <n v="42856"/>
        <n v="42887"/>
        <n v="42917"/>
        <n v="42948"/>
        <n v="42979"/>
        <n v="43009"/>
        <n v="43040"/>
        <n v="43070"/>
        <n v="43101"/>
        <n v="43132"/>
        <n v="43160"/>
        <n v="43191"/>
        <n v="43221"/>
        <n v="43252"/>
        <n v="43282"/>
        <n v="43313"/>
        <n v="43344"/>
        <n v="43374"/>
        <n v="43405"/>
        <n v="43435"/>
        <n v="43466"/>
        <n v="43497"/>
        <n v="43525"/>
        <n v="43556"/>
        <n v="43586"/>
        <n v="43617"/>
        <n v="43647"/>
        <n v="43678"/>
        <n v="43709"/>
        <n v="43739"/>
        <n v="43770"/>
        <n v="43800"/>
        <n v="43831"/>
        <n v="43862"/>
        <n v="43891"/>
        <n v="43922"/>
        <n v="43952"/>
        <n v="43983"/>
        <n v="44013"/>
        <n v="44044"/>
        <n v="44075"/>
        <n v="44105"/>
        <n v="44136"/>
        <n v="44166"/>
      </sharedItems>
    </cacheField>
    <cacheField name="Year" numFmtId="0">
      <sharedItems containsSemiMixedTypes="0" containsString="0" containsNumber="1" containsInteger="1" minValue="2017" maxValue="2020" count="4">
        <n v="2017"/>
        <n v="2018"/>
        <n v="2019"/>
        <n v="2020"/>
      </sharedItems>
    </cacheField>
    <cacheField name="RES_kWh" numFmtId="0">
      <sharedItems containsSemiMixedTypes="0" containsString="0" containsNumber="1" minValue="72157765.840000004" maxValue="144579083.69999999" count="48">
        <n v="95873581.459999993"/>
        <n v="80558289.409999996"/>
        <n v="87149622.299999997"/>
        <n v="72157765.840000004"/>
        <n v="73173599.390000001"/>
        <n v="90036465.730000004"/>
        <n v="107049192.2"/>
        <n v="94105752.569999993"/>
        <n v="87805189.939999998"/>
        <n v="76066657.640000001"/>
        <n v="82898269.260000005"/>
        <n v="101119281.7"/>
        <n v="103110214.40000001"/>
        <n v="86184597.510000005"/>
        <n v="90024514.269999996"/>
        <n v="81914583.140000001"/>
        <n v="82919300.189999998"/>
        <n v="94394407.189999998"/>
        <n v="118664613.5"/>
        <n v="117220317.59999999"/>
        <n v="96184617.829999998"/>
        <n v="80857467.329999998"/>
        <n v="87977332.379999995"/>
        <n v="99924056.579999998"/>
        <n v="103497313.90000001"/>
        <n v="87728214.739999995"/>
        <n v="92318232.069999993"/>
        <n v="77421527.939999998"/>
        <n v="73910939.069999993"/>
        <n v="85908774.150000006"/>
        <n v="125398832.3"/>
        <n v="107850037.90000001"/>
        <n v="84855749.75"/>
        <n v="76946008.599999994"/>
        <n v="86788003.140000001"/>
        <n v="97209614.719999999"/>
        <n v="95489466.010000005"/>
        <n v="89338388.469999999"/>
        <n v="89463347.719999999"/>
        <n v="83623686.5"/>
        <n v="89990443.390000001"/>
        <n v="110563474.40000001"/>
        <n v="144579083.69999999"/>
        <n v="118626758.7"/>
        <n v="85439279.140000001"/>
        <n v="81314726.310000002"/>
        <n v="84094610.439999998"/>
        <n v="102047485.90000001"/>
      </sharedItems>
    </cacheField>
    <cacheField name="Predicted Value" numFmtId="0">
      <sharedItems containsSemiMixedTypes="0" containsString="0" containsNumber="1" minValue="74389161.510371432" maxValue="148463324.53860149" count="48">
        <n v="92243942.547206119"/>
        <n v="80595334.209901482"/>
        <n v="86946214.255096108"/>
        <n v="74389161.510371432"/>
        <n v="76821430.835638642"/>
        <n v="92357171.654242933"/>
        <n v="109076265.13035062"/>
        <n v="88637066.497239649"/>
        <n v="92421484.538400248"/>
        <n v="76263427.863181889"/>
        <n v="81383541.631703466"/>
        <n v="100546164.58329993"/>
        <n v="98646444.162802964"/>
        <n v="85254609.171852887"/>
        <n v="90240912.023958534"/>
        <n v="83290912.906316757"/>
        <n v="86737950.178081006"/>
        <n v="88485812.020941481"/>
        <n v="115644215.37336396"/>
        <n v="120583164.09176657"/>
        <n v="98065257.67222403"/>
        <n v="83923932.120752245"/>
        <n v="85751935.736915231"/>
        <n v="95506372.665513873"/>
        <n v="100757686.46490918"/>
        <n v="89078092.852971986"/>
        <n v="93822605.055901662"/>
        <n v="79957533.918539554"/>
        <n v="76666520.633389324"/>
        <n v="84363379.99560748"/>
        <n v="129604630.34609026"/>
        <n v="103724420.80589473"/>
        <n v="79752664.45457308"/>
        <n v="81116046.319104105"/>
        <n v="88197726.972881198"/>
        <n v="96214571.895027921"/>
        <n v="95137284.426913679"/>
        <n v="93819197.097789377"/>
        <n v="89181956.188665181"/>
        <n v="84425376.074776664"/>
        <n v="92759960.755263016"/>
        <n v="101306849.35344926"/>
        <n v="148463324.53860149"/>
        <n v="112102443.2410267"/>
        <n v="80473974.999885961"/>
        <n v="87417851.263263658"/>
        <n v="87108532.349412248"/>
        <n v="102508334.93493807"/>
      </sharedItems>
    </cacheField>
    <cacheField name="Absolute % Error" numFmtId="165">
      <sharedItems containsSemiMixedTypes="0" containsString="0" containsNumber="1" minValue="4.5985087534501369E-4" maxValue="8.3722269915847997E-2" count="48">
        <n v="3.7858593134003436E-2"/>
        <n v="4.5985087534501369E-4"/>
        <n v="2.3340094831815388E-3"/>
        <n v="3.0923846441133496E-2"/>
        <n v="4.9851742651013546E-2"/>
        <n v="2.5775177928487627E-2"/>
        <n v="1.8935901230935366E-2"/>
        <n v="5.811213367315133E-2"/>
        <n v="5.2574279510752234E-2"/>
        <n v="2.5868130569525107E-3"/>
        <n v="1.827212608680389E-2"/>
        <n v="5.6677332657523033E-3"/>
        <n v="4.3291251629838927E-2"/>
        <n v="1.0790655929433471E-2"/>
        <n v="2.4037647491162431E-3"/>
        <n v="1.6802011480232706E-2"/>
        <n v="4.6052607527210347E-2"/>
        <n v="6.2594759000557235E-2"/>
        <n v="2.5453233592978779E-2"/>
        <n v="2.8688256102853044E-2"/>
        <n v="1.9552397094803029E-2"/>
        <n v="3.7924324023620726E-2"/>
        <n v="2.5295113899028231E-2"/>
        <n v="4.4210414045283399E-2"/>
        <n v="2.6470517270988082E-2"/>
        <n v="1.5387046424831777E-2"/>
        <n v="1.6295513379859603E-2"/>
        <n v="3.2755824458862472E-2"/>
        <n v="3.7282459106351758E-2"/>
        <n v="1.7988781351881571E-2"/>
        <n v="3.3539371690706407E-2"/>
        <n v="3.8253274402467993E-2"/>
        <n v="6.0138356097984041E-2"/>
        <n v="5.4194334377782288E-2"/>
        <n v="1.6243303012826955E-2"/>
        <n v="1.0236053582129435E-2"/>
        <n v="3.6881720864314496E-3"/>
        <n v="5.0155467369931823E-2"/>
        <n v="3.1453275392232037E-3"/>
        <n v="9.5868719537575559E-3"/>
        <n v="3.0775683071817956E-2"/>
        <n v="8.3722269915847997E-2"/>
        <n v="2.6865855967528864E-2"/>
        <n v="5.4998682678946899E-2"/>
        <n v="5.8115005066673588E-2"/>
        <n v="7.5055592390441322E-2"/>
        <n v="3.5839655997486654E-2"/>
        <n v="4.5160253667559207E-3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tin Benum" refreshedDate="44519.262432523145" createdVersion="4" refreshedVersion="7" minRefreshableVersion="3" recordCount="72" xr:uid="{9DB10B1F-A3B3-4DA2-ABB8-B01D7B8BE892}">
  <cacheSource type="worksheet">
    <worksheetSource ref="A1:D73" sheet="Normalized Monthly Data Summ"/>
  </cacheSource>
  <cacheFields count="4">
    <cacheField name="Date" numFmtId="17">
      <sharedItems containsSemiMixedTypes="0" containsNonDate="0" containsDate="1" containsString="0" minDate="2017-01-01T00:00:00" maxDate="2022-11-22T00:00:00" count="72">
        <d v="2017-01-01T00:00:00"/>
        <d v="2017-02-01T00:00:00"/>
        <d v="2017-03-01T00:00:00"/>
        <d v="2017-04-01T00:00:00"/>
        <d v="2017-05-01T00:00:00"/>
        <d v="2017-06-01T00:00:00"/>
        <d v="2017-07-01T00:00:00"/>
        <d v="2017-08-01T00:00:00"/>
        <d v="2017-09-01T00:00:00"/>
        <d v="2017-10-01T00:00:00"/>
        <d v="2017-11-01T00:00:00"/>
        <d v="2017-12-01T00:00:00"/>
        <d v="2018-01-01T00:00:00"/>
        <d v="2018-02-01T00:00:00"/>
        <d v="2018-03-01T00:00:00"/>
        <d v="2018-04-01T00:00:00"/>
        <d v="2018-05-01T00:00:00"/>
        <d v="2018-06-01T00:00:00"/>
        <d v="2018-07-01T00:00:00"/>
        <d v="2018-08-01T00:00:00"/>
        <d v="2018-09-01T00:00:00"/>
        <d v="2018-10-01T00:00:00"/>
        <d v="2018-11-01T00:00:00"/>
        <d v="2018-12-01T00:00:00"/>
        <d v="2019-01-01T00:00:00"/>
        <d v="2019-02-01T00:00:00"/>
        <d v="2019-03-01T00:00:00"/>
        <d v="2019-04-01T00:00:00"/>
        <d v="2019-05-01T00:00:00"/>
        <d v="2019-06-01T00:00:00"/>
        <d v="2019-07-01T00:00:00"/>
        <d v="2019-08-01T00:00:00"/>
        <d v="2019-09-01T00:00:00"/>
        <d v="2019-10-01T00:00:00"/>
        <d v="2019-11-01T00:00:00"/>
        <d v="2019-12-01T00:00:00"/>
        <d v="2020-01-01T00:00:00"/>
        <d v="2020-02-01T00:00:00"/>
        <d v="2020-03-01T00:00:00"/>
        <d v="2020-04-01T00:00:00"/>
        <d v="2020-05-01T00:00:00"/>
        <d v="2020-06-01T00:00:00"/>
        <d v="2020-07-01T00:00:00"/>
        <d v="2020-08-01T00:00:00"/>
        <d v="2020-09-01T00:00:00"/>
        <d v="2020-10-01T00:00:00"/>
        <d v="2020-11-01T00:00:00"/>
        <d v="2020-12-01T00:00:00"/>
        <d v="2020-12-31T00:00:00"/>
        <d v="2021-01-30T00:00:00"/>
        <d v="2021-03-01T00:00:00"/>
        <d v="2021-03-31T00:00:00"/>
        <d v="2021-04-30T00:00:00"/>
        <d v="2021-05-30T00:00:00"/>
        <d v="2021-06-29T00:00:00"/>
        <d v="2021-07-29T00:00:00"/>
        <d v="2021-08-28T00:00:00"/>
        <d v="2021-09-27T00:00:00"/>
        <d v="2021-10-27T00:00:00"/>
        <d v="2021-11-26T00:00:00"/>
        <d v="2021-12-26T00:00:00"/>
        <d v="2022-01-25T00:00:00"/>
        <d v="2022-02-24T00:00:00"/>
        <d v="2022-03-26T00:00:00"/>
        <d v="2022-04-25T00:00:00"/>
        <d v="2022-05-25T00:00:00"/>
        <d v="2022-06-24T00:00:00"/>
        <d v="2022-07-24T00:00:00"/>
        <d v="2022-08-23T00:00:00"/>
        <d v="2022-09-22T00:00:00"/>
        <d v="2022-10-22T00:00:00"/>
        <d v="2022-11-21T00:00:00"/>
      </sharedItems>
    </cacheField>
    <cacheField name="Year" numFmtId="0">
      <sharedItems containsSemiMixedTypes="0" containsString="0" containsNumber="1" containsInteger="1" minValue="2017" maxValue="2022" count="6">
        <n v="2017"/>
        <n v="2018"/>
        <n v="2019"/>
        <n v="2020"/>
        <n v="2021"/>
        <n v="2022"/>
      </sharedItems>
    </cacheField>
    <cacheField name="RES_kWh" numFmtId="0">
      <sharedItems containsString="0" containsBlank="1" containsNumber="1" minValue="72157765.840000004" maxValue="144579083.69999999" count="49">
        <n v="95873581.459999993"/>
        <n v="80558289.409999996"/>
        <n v="87149622.299999997"/>
        <n v="72157765.840000004"/>
        <n v="73173599.390000001"/>
        <n v="90036465.730000004"/>
        <n v="107049192.2"/>
        <n v="94105752.569999993"/>
        <n v="87805189.939999998"/>
        <n v="76066657.640000001"/>
        <n v="82898269.260000005"/>
        <n v="101119281.7"/>
        <n v="103110214.40000001"/>
        <n v="86184597.510000005"/>
        <n v="90024514.269999996"/>
        <n v="81914583.140000001"/>
        <n v="82919300.189999998"/>
        <n v="94394407.189999998"/>
        <n v="118664613.5"/>
        <n v="117220317.59999999"/>
        <n v="96184617.829999998"/>
        <n v="80857467.329999998"/>
        <n v="87977332.379999995"/>
        <n v="99924056.579999998"/>
        <n v="103497313.90000001"/>
        <n v="87728214.739999995"/>
        <n v="92318232.069999993"/>
        <n v="77421527.939999998"/>
        <n v="73910939.069999993"/>
        <n v="85908774.150000006"/>
        <n v="125398832.3"/>
        <n v="107850037.90000001"/>
        <n v="84855749.75"/>
        <n v="76946008.599999994"/>
        <n v="86788003.140000001"/>
        <n v="97209614.719999999"/>
        <n v="95489466.010000005"/>
        <n v="89338388.469999999"/>
        <n v="89463347.719999999"/>
        <n v="83623686.5"/>
        <n v="89990443.390000001"/>
        <n v="110563474.40000001"/>
        <n v="144579083.69999999"/>
        <n v="118626758.7"/>
        <n v="85439279.140000001"/>
        <n v="81314726.310000002"/>
        <n v="84094610.439999998"/>
        <n v="102047485.90000001"/>
        <m/>
      </sharedItems>
    </cacheField>
    <cacheField name="Normalized Value" numFmtId="0">
      <sharedItems containsSemiMixedTypes="0" containsString="0" containsNumber="1" minValue="74389161.510371432" maxValue="148463324.53860149" count="72">
        <n v="92243942.547206119"/>
        <n v="80595334.209901482"/>
        <n v="86946214.255096108"/>
        <n v="74389161.510371432"/>
        <n v="76821430.835638642"/>
        <n v="92357171.654242933"/>
        <n v="109076265.13035062"/>
        <n v="88637066.497239649"/>
        <n v="92421484.538400248"/>
        <n v="76263427.863181889"/>
        <n v="81383541.631703466"/>
        <n v="100546164.58329993"/>
        <n v="98646444.162802964"/>
        <n v="85254609.171852887"/>
        <n v="90240912.023958534"/>
        <n v="83290912.906316757"/>
        <n v="86737950.178081006"/>
        <n v="88485812.020941481"/>
        <n v="115644215.37336396"/>
        <n v="120583164.09176657"/>
        <n v="98065257.67222403"/>
        <n v="83923932.120752245"/>
        <n v="85751935.736915231"/>
        <n v="95506372.665513873"/>
        <n v="100757686.46490918"/>
        <n v="89078092.852971986"/>
        <n v="93822605.055901662"/>
        <n v="79957533.918539554"/>
        <n v="76666520.633389324"/>
        <n v="84363379.99560748"/>
        <n v="129604630.34609026"/>
        <n v="103724420.80589473"/>
        <n v="79752664.45457308"/>
        <n v="81116046.319104105"/>
        <n v="88197726.972881198"/>
        <n v="96214571.895027921"/>
        <n v="95137284.426913679"/>
        <n v="93819197.097789377"/>
        <n v="89181956.188665181"/>
        <n v="84425376.074776664"/>
        <n v="92759960.755263016"/>
        <n v="101306849.35344926"/>
        <n v="148463324.53860149"/>
        <n v="112102443.2410267"/>
        <n v="80473974.999885961"/>
        <n v="87417851.263263658"/>
        <n v="87108532.349412248"/>
        <n v="102508334.93493807"/>
        <n v="108444941.1100532"/>
        <n v="98456236.946244031"/>
        <n v="97592186.971849546"/>
        <n v="87736990.131384999"/>
        <n v="92990449.166069925"/>
        <n v="97883632.664512515"/>
        <n v="129698748.08759186"/>
        <n v="112708389.54721145"/>
        <n v="92335467.272898808"/>
        <n v="88971152.633520886"/>
        <n v="90427845.352195293"/>
        <n v="102806435.67996889"/>
        <n v="108469004.34157142"/>
        <n v="98485100.026449248"/>
        <n v="97625786.465927988"/>
        <n v="88671171.175471738"/>
        <n v="92137420.90333806"/>
        <n v="97931057.192098439"/>
        <n v="130646559.77289315"/>
        <n v="111868796.18187231"/>
        <n v="92396128.903897971"/>
        <n v="89036093.618446082"/>
        <n v="90496998.498985529"/>
        <n v="103775641.63977237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8">
  <r>
    <x v="0"/>
    <x v="0"/>
    <x v="0"/>
    <x v="0"/>
    <x v="0"/>
  </r>
  <r>
    <x v="1"/>
    <x v="0"/>
    <x v="1"/>
    <x v="1"/>
    <x v="1"/>
  </r>
  <r>
    <x v="2"/>
    <x v="0"/>
    <x v="2"/>
    <x v="2"/>
    <x v="2"/>
  </r>
  <r>
    <x v="3"/>
    <x v="0"/>
    <x v="3"/>
    <x v="3"/>
    <x v="3"/>
  </r>
  <r>
    <x v="4"/>
    <x v="0"/>
    <x v="4"/>
    <x v="4"/>
    <x v="4"/>
  </r>
  <r>
    <x v="5"/>
    <x v="0"/>
    <x v="5"/>
    <x v="5"/>
    <x v="5"/>
  </r>
  <r>
    <x v="6"/>
    <x v="0"/>
    <x v="6"/>
    <x v="6"/>
    <x v="6"/>
  </r>
  <r>
    <x v="7"/>
    <x v="0"/>
    <x v="7"/>
    <x v="7"/>
    <x v="7"/>
  </r>
  <r>
    <x v="8"/>
    <x v="0"/>
    <x v="8"/>
    <x v="8"/>
    <x v="8"/>
  </r>
  <r>
    <x v="9"/>
    <x v="0"/>
    <x v="9"/>
    <x v="9"/>
    <x v="9"/>
  </r>
  <r>
    <x v="10"/>
    <x v="0"/>
    <x v="10"/>
    <x v="10"/>
    <x v="10"/>
  </r>
  <r>
    <x v="11"/>
    <x v="0"/>
    <x v="11"/>
    <x v="11"/>
    <x v="11"/>
  </r>
  <r>
    <x v="12"/>
    <x v="1"/>
    <x v="12"/>
    <x v="12"/>
    <x v="12"/>
  </r>
  <r>
    <x v="13"/>
    <x v="1"/>
    <x v="13"/>
    <x v="13"/>
    <x v="13"/>
  </r>
  <r>
    <x v="14"/>
    <x v="1"/>
    <x v="14"/>
    <x v="14"/>
    <x v="14"/>
  </r>
  <r>
    <x v="15"/>
    <x v="1"/>
    <x v="15"/>
    <x v="15"/>
    <x v="15"/>
  </r>
  <r>
    <x v="16"/>
    <x v="1"/>
    <x v="16"/>
    <x v="16"/>
    <x v="16"/>
  </r>
  <r>
    <x v="17"/>
    <x v="1"/>
    <x v="17"/>
    <x v="17"/>
    <x v="17"/>
  </r>
  <r>
    <x v="18"/>
    <x v="1"/>
    <x v="18"/>
    <x v="18"/>
    <x v="18"/>
  </r>
  <r>
    <x v="19"/>
    <x v="1"/>
    <x v="19"/>
    <x v="19"/>
    <x v="19"/>
  </r>
  <r>
    <x v="20"/>
    <x v="1"/>
    <x v="20"/>
    <x v="20"/>
    <x v="20"/>
  </r>
  <r>
    <x v="21"/>
    <x v="1"/>
    <x v="21"/>
    <x v="21"/>
    <x v="21"/>
  </r>
  <r>
    <x v="22"/>
    <x v="1"/>
    <x v="22"/>
    <x v="22"/>
    <x v="22"/>
  </r>
  <r>
    <x v="23"/>
    <x v="1"/>
    <x v="23"/>
    <x v="23"/>
    <x v="23"/>
  </r>
  <r>
    <x v="24"/>
    <x v="2"/>
    <x v="24"/>
    <x v="24"/>
    <x v="24"/>
  </r>
  <r>
    <x v="25"/>
    <x v="2"/>
    <x v="25"/>
    <x v="25"/>
    <x v="25"/>
  </r>
  <r>
    <x v="26"/>
    <x v="2"/>
    <x v="26"/>
    <x v="26"/>
    <x v="26"/>
  </r>
  <r>
    <x v="27"/>
    <x v="2"/>
    <x v="27"/>
    <x v="27"/>
    <x v="27"/>
  </r>
  <r>
    <x v="28"/>
    <x v="2"/>
    <x v="28"/>
    <x v="28"/>
    <x v="28"/>
  </r>
  <r>
    <x v="29"/>
    <x v="2"/>
    <x v="29"/>
    <x v="29"/>
    <x v="29"/>
  </r>
  <r>
    <x v="30"/>
    <x v="2"/>
    <x v="30"/>
    <x v="30"/>
    <x v="30"/>
  </r>
  <r>
    <x v="31"/>
    <x v="2"/>
    <x v="31"/>
    <x v="31"/>
    <x v="31"/>
  </r>
  <r>
    <x v="32"/>
    <x v="2"/>
    <x v="32"/>
    <x v="32"/>
    <x v="32"/>
  </r>
  <r>
    <x v="33"/>
    <x v="2"/>
    <x v="33"/>
    <x v="33"/>
    <x v="33"/>
  </r>
  <r>
    <x v="34"/>
    <x v="2"/>
    <x v="34"/>
    <x v="34"/>
    <x v="34"/>
  </r>
  <r>
    <x v="35"/>
    <x v="2"/>
    <x v="35"/>
    <x v="35"/>
    <x v="35"/>
  </r>
  <r>
    <x v="36"/>
    <x v="3"/>
    <x v="36"/>
    <x v="36"/>
    <x v="36"/>
  </r>
  <r>
    <x v="37"/>
    <x v="3"/>
    <x v="37"/>
    <x v="37"/>
    <x v="37"/>
  </r>
  <r>
    <x v="38"/>
    <x v="3"/>
    <x v="38"/>
    <x v="38"/>
    <x v="38"/>
  </r>
  <r>
    <x v="39"/>
    <x v="3"/>
    <x v="39"/>
    <x v="39"/>
    <x v="39"/>
  </r>
  <r>
    <x v="40"/>
    <x v="3"/>
    <x v="40"/>
    <x v="40"/>
    <x v="40"/>
  </r>
  <r>
    <x v="41"/>
    <x v="3"/>
    <x v="41"/>
    <x v="41"/>
    <x v="41"/>
  </r>
  <r>
    <x v="42"/>
    <x v="3"/>
    <x v="42"/>
    <x v="42"/>
    <x v="42"/>
  </r>
  <r>
    <x v="43"/>
    <x v="3"/>
    <x v="43"/>
    <x v="43"/>
    <x v="43"/>
  </r>
  <r>
    <x v="44"/>
    <x v="3"/>
    <x v="44"/>
    <x v="44"/>
    <x v="44"/>
  </r>
  <r>
    <x v="45"/>
    <x v="3"/>
    <x v="45"/>
    <x v="45"/>
    <x v="45"/>
  </r>
  <r>
    <x v="46"/>
    <x v="3"/>
    <x v="46"/>
    <x v="46"/>
    <x v="46"/>
  </r>
  <r>
    <x v="47"/>
    <x v="3"/>
    <x v="47"/>
    <x v="47"/>
    <x v="47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8">
  <r>
    <x v="0"/>
    <x v="0"/>
    <x v="0"/>
    <x v="0"/>
    <x v="0"/>
  </r>
  <r>
    <x v="1"/>
    <x v="0"/>
    <x v="1"/>
    <x v="1"/>
    <x v="1"/>
  </r>
  <r>
    <x v="2"/>
    <x v="0"/>
    <x v="2"/>
    <x v="2"/>
    <x v="2"/>
  </r>
  <r>
    <x v="3"/>
    <x v="0"/>
    <x v="3"/>
    <x v="3"/>
    <x v="3"/>
  </r>
  <r>
    <x v="4"/>
    <x v="0"/>
    <x v="4"/>
    <x v="4"/>
    <x v="4"/>
  </r>
  <r>
    <x v="5"/>
    <x v="0"/>
    <x v="5"/>
    <x v="5"/>
    <x v="5"/>
  </r>
  <r>
    <x v="6"/>
    <x v="0"/>
    <x v="6"/>
    <x v="6"/>
    <x v="6"/>
  </r>
  <r>
    <x v="7"/>
    <x v="0"/>
    <x v="7"/>
    <x v="7"/>
    <x v="7"/>
  </r>
  <r>
    <x v="8"/>
    <x v="0"/>
    <x v="8"/>
    <x v="8"/>
    <x v="8"/>
  </r>
  <r>
    <x v="9"/>
    <x v="0"/>
    <x v="9"/>
    <x v="9"/>
    <x v="9"/>
  </r>
  <r>
    <x v="10"/>
    <x v="0"/>
    <x v="10"/>
    <x v="10"/>
    <x v="10"/>
  </r>
  <r>
    <x v="11"/>
    <x v="0"/>
    <x v="11"/>
    <x v="11"/>
    <x v="11"/>
  </r>
  <r>
    <x v="12"/>
    <x v="1"/>
    <x v="12"/>
    <x v="12"/>
    <x v="12"/>
  </r>
  <r>
    <x v="13"/>
    <x v="1"/>
    <x v="13"/>
    <x v="13"/>
    <x v="13"/>
  </r>
  <r>
    <x v="14"/>
    <x v="1"/>
    <x v="14"/>
    <x v="14"/>
    <x v="14"/>
  </r>
  <r>
    <x v="15"/>
    <x v="1"/>
    <x v="15"/>
    <x v="15"/>
    <x v="15"/>
  </r>
  <r>
    <x v="16"/>
    <x v="1"/>
    <x v="16"/>
    <x v="16"/>
    <x v="16"/>
  </r>
  <r>
    <x v="17"/>
    <x v="1"/>
    <x v="17"/>
    <x v="17"/>
    <x v="17"/>
  </r>
  <r>
    <x v="18"/>
    <x v="1"/>
    <x v="18"/>
    <x v="18"/>
    <x v="18"/>
  </r>
  <r>
    <x v="19"/>
    <x v="1"/>
    <x v="19"/>
    <x v="19"/>
    <x v="19"/>
  </r>
  <r>
    <x v="20"/>
    <x v="1"/>
    <x v="20"/>
    <x v="20"/>
    <x v="20"/>
  </r>
  <r>
    <x v="21"/>
    <x v="1"/>
    <x v="21"/>
    <x v="21"/>
    <x v="21"/>
  </r>
  <r>
    <x v="22"/>
    <x v="1"/>
    <x v="22"/>
    <x v="22"/>
    <x v="22"/>
  </r>
  <r>
    <x v="23"/>
    <x v="1"/>
    <x v="23"/>
    <x v="23"/>
    <x v="23"/>
  </r>
  <r>
    <x v="24"/>
    <x v="2"/>
    <x v="24"/>
    <x v="24"/>
    <x v="24"/>
  </r>
  <r>
    <x v="25"/>
    <x v="2"/>
    <x v="25"/>
    <x v="25"/>
    <x v="25"/>
  </r>
  <r>
    <x v="26"/>
    <x v="2"/>
    <x v="26"/>
    <x v="26"/>
    <x v="26"/>
  </r>
  <r>
    <x v="27"/>
    <x v="2"/>
    <x v="27"/>
    <x v="27"/>
    <x v="27"/>
  </r>
  <r>
    <x v="28"/>
    <x v="2"/>
    <x v="28"/>
    <x v="28"/>
    <x v="28"/>
  </r>
  <r>
    <x v="29"/>
    <x v="2"/>
    <x v="29"/>
    <x v="29"/>
    <x v="29"/>
  </r>
  <r>
    <x v="30"/>
    <x v="2"/>
    <x v="30"/>
    <x v="30"/>
    <x v="30"/>
  </r>
  <r>
    <x v="31"/>
    <x v="2"/>
    <x v="31"/>
    <x v="31"/>
    <x v="31"/>
  </r>
  <r>
    <x v="32"/>
    <x v="2"/>
    <x v="32"/>
    <x v="32"/>
    <x v="32"/>
  </r>
  <r>
    <x v="33"/>
    <x v="2"/>
    <x v="33"/>
    <x v="33"/>
    <x v="33"/>
  </r>
  <r>
    <x v="34"/>
    <x v="2"/>
    <x v="34"/>
    <x v="34"/>
    <x v="34"/>
  </r>
  <r>
    <x v="35"/>
    <x v="2"/>
    <x v="35"/>
    <x v="35"/>
    <x v="35"/>
  </r>
  <r>
    <x v="36"/>
    <x v="3"/>
    <x v="36"/>
    <x v="36"/>
    <x v="36"/>
  </r>
  <r>
    <x v="37"/>
    <x v="3"/>
    <x v="37"/>
    <x v="37"/>
    <x v="37"/>
  </r>
  <r>
    <x v="38"/>
    <x v="3"/>
    <x v="38"/>
    <x v="38"/>
    <x v="38"/>
  </r>
  <r>
    <x v="39"/>
    <x v="3"/>
    <x v="39"/>
    <x v="39"/>
    <x v="39"/>
  </r>
  <r>
    <x v="40"/>
    <x v="3"/>
    <x v="40"/>
    <x v="40"/>
    <x v="40"/>
  </r>
  <r>
    <x v="41"/>
    <x v="3"/>
    <x v="41"/>
    <x v="41"/>
    <x v="41"/>
  </r>
  <r>
    <x v="42"/>
    <x v="3"/>
    <x v="42"/>
    <x v="42"/>
    <x v="42"/>
  </r>
  <r>
    <x v="43"/>
    <x v="3"/>
    <x v="43"/>
    <x v="43"/>
    <x v="43"/>
  </r>
  <r>
    <x v="44"/>
    <x v="3"/>
    <x v="44"/>
    <x v="44"/>
    <x v="44"/>
  </r>
  <r>
    <x v="45"/>
    <x v="3"/>
    <x v="45"/>
    <x v="45"/>
    <x v="45"/>
  </r>
  <r>
    <x v="46"/>
    <x v="3"/>
    <x v="46"/>
    <x v="46"/>
    <x v="46"/>
  </r>
  <r>
    <x v="47"/>
    <x v="3"/>
    <x v="47"/>
    <x v="47"/>
    <x v="47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2">
  <r>
    <x v="0"/>
    <x v="0"/>
    <x v="0"/>
    <x v="0"/>
  </r>
  <r>
    <x v="1"/>
    <x v="0"/>
    <x v="1"/>
    <x v="1"/>
  </r>
  <r>
    <x v="2"/>
    <x v="0"/>
    <x v="2"/>
    <x v="2"/>
  </r>
  <r>
    <x v="3"/>
    <x v="0"/>
    <x v="3"/>
    <x v="3"/>
  </r>
  <r>
    <x v="4"/>
    <x v="0"/>
    <x v="4"/>
    <x v="4"/>
  </r>
  <r>
    <x v="5"/>
    <x v="0"/>
    <x v="5"/>
    <x v="5"/>
  </r>
  <r>
    <x v="6"/>
    <x v="0"/>
    <x v="6"/>
    <x v="6"/>
  </r>
  <r>
    <x v="7"/>
    <x v="0"/>
    <x v="7"/>
    <x v="7"/>
  </r>
  <r>
    <x v="8"/>
    <x v="0"/>
    <x v="8"/>
    <x v="8"/>
  </r>
  <r>
    <x v="9"/>
    <x v="0"/>
    <x v="9"/>
    <x v="9"/>
  </r>
  <r>
    <x v="10"/>
    <x v="0"/>
    <x v="10"/>
    <x v="10"/>
  </r>
  <r>
    <x v="11"/>
    <x v="0"/>
    <x v="11"/>
    <x v="11"/>
  </r>
  <r>
    <x v="12"/>
    <x v="1"/>
    <x v="12"/>
    <x v="12"/>
  </r>
  <r>
    <x v="13"/>
    <x v="1"/>
    <x v="13"/>
    <x v="13"/>
  </r>
  <r>
    <x v="14"/>
    <x v="1"/>
    <x v="14"/>
    <x v="14"/>
  </r>
  <r>
    <x v="15"/>
    <x v="1"/>
    <x v="15"/>
    <x v="15"/>
  </r>
  <r>
    <x v="16"/>
    <x v="1"/>
    <x v="16"/>
    <x v="16"/>
  </r>
  <r>
    <x v="17"/>
    <x v="1"/>
    <x v="17"/>
    <x v="17"/>
  </r>
  <r>
    <x v="18"/>
    <x v="1"/>
    <x v="18"/>
    <x v="18"/>
  </r>
  <r>
    <x v="19"/>
    <x v="1"/>
    <x v="19"/>
    <x v="19"/>
  </r>
  <r>
    <x v="20"/>
    <x v="1"/>
    <x v="20"/>
    <x v="20"/>
  </r>
  <r>
    <x v="21"/>
    <x v="1"/>
    <x v="21"/>
    <x v="21"/>
  </r>
  <r>
    <x v="22"/>
    <x v="1"/>
    <x v="22"/>
    <x v="22"/>
  </r>
  <r>
    <x v="23"/>
    <x v="1"/>
    <x v="23"/>
    <x v="23"/>
  </r>
  <r>
    <x v="24"/>
    <x v="2"/>
    <x v="24"/>
    <x v="24"/>
  </r>
  <r>
    <x v="25"/>
    <x v="2"/>
    <x v="25"/>
    <x v="25"/>
  </r>
  <r>
    <x v="26"/>
    <x v="2"/>
    <x v="26"/>
    <x v="26"/>
  </r>
  <r>
    <x v="27"/>
    <x v="2"/>
    <x v="27"/>
    <x v="27"/>
  </r>
  <r>
    <x v="28"/>
    <x v="2"/>
    <x v="28"/>
    <x v="28"/>
  </r>
  <r>
    <x v="29"/>
    <x v="2"/>
    <x v="29"/>
    <x v="29"/>
  </r>
  <r>
    <x v="30"/>
    <x v="2"/>
    <x v="30"/>
    <x v="30"/>
  </r>
  <r>
    <x v="31"/>
    <x v="2"/>
    <x v="31"/>
    <x v="31"/>
  </r>
  <r>
    <x v="32"/>
    <x v="2"/>
    <x v="32"/>
    <x v="32"/>
  </r>
  <r>
    <x v="33"/>
    <x v="2"/>
    <x v="33"/>
    <x v="33"/>
  </r>
  <r>
    <x v="34"/>
    <x v="2"/>
    <x v="34"/>
    <x v="34"/>
  </r>
  <r>
    <x v="35"/>
    <x v="2"/>
    <x v="35"/>
    <x v="35"/>
  </r>
  <r>
    <x v="36"/>
    <x v="3"/>
    <x v="36"/>
    <x v="36"/>
  </r>
  <r>
    <x v="37"/>
    <x v="3"/>
    <x v="37"/>
    <x v="37"/>
  </r>
  <r>
    <x v="38"/>
    <x v="3"/>
    <x v="38"/>
    <x v="38"/>
  </r>
  <r>
    <x v="39"/>
    <x v="3"/>
    <x v="39"/>
    <x v="39"/>
  </r>
  <r>
    <x v="40"/>
    <x v="3"/>
    <x v="40"/>
    <x v="40"/>
  </r>
  <r>
    <x v="41"/>
    <x v="3"/>
    <x v="41"/>
    <x v="41"/>
  </r>
  <r>
    <x v="42"/>
    <x v="3"/>
    <x v="42"/>
    <x v="42"/>
  </r>
  <r>
    <x v="43"/>
    <x v="3"/>
    <x v="43"/>
    <x v="43"/>
  </r>
  <r>
    <x v="44"/>
    <x v="3"/>
    <x v="44"/>
    <x v="44"/>
  </r>
  <r>
    <x v="45"/>
    <x v="3"/>
    <x v="45"/>
    <x v="45"/>
  </r>
  <r>
    <x v="46"/>
    <x v="3"/>
    <x v="46"/>
    <x v="46"/>
  </r>
  <r>
    <x v="47"/>
    <x v="3"/>
    <x v="47"/>
    <x v="47"/>
  </r>
  <r>
    <x v="48"/>
    <x v="3"/>
    <x v="48"/>
    <x v="48"/>
  </r>
  <r>
    <x v="49"/>
    <x v="4"/>
    <x v="48"/>
    <x v="49"/>
  </r>
  <r>
    <x v="50"/>
    <x v="4"/>
    <x v="48"/>
    <x v="50"/>
  </r>
  <r>
    <x v="51"/>
    <x v="4"/>
    <x v="48"/>
    <x v="51"/>
  </r>
  <r>
    <x v="52"/>
    <x v="4"/>
    <x v="48"/>
    <x v="52"/>
  </r>
  <r>
    <x v="53"/>
    <x v="4"/>
    <x v="48"/>
    <x v="53"/>
  </r>
  <r>
    <x v="54"/>
    <x v="4"/>
    <x v="48"/>
    <x v="54"/>
  </r>
  <r>
    <x v="55"/>
    <x v="4"/>
    <x v="48"/>
    <x v="55"/>
  </r>
  <r>
    <x v="56"/>
    <x v="4"/>
    <x v="48"/>
    <x v="56"/>
  </r>
  <r>
    <x v="57"/>
    <x v="4"/>
    <x v="48"/>
    <x v="57"/>
  </r>
  <r>
    <x v="58"/>
    <x v="4"/>
    <x v="48"/>
    <x v="58"/>
  </r>
  <r>
    <x v="59"/>
    <x v="4"/>
    <x v="48"/>
    <x v="59"/>
  </r>
  <r>
    <x v="60"/>
    <x v="4"/>
    <x v="48"/>
    <x v="60"/>
  </r>
  <r>
    <x v="61"/>
    <x v="5"/>
    <x v="48"/>
    <x v="61"/>
  </r>
  <r>
    <x v="62"/>
    <x v="5"/>
    <x v="48"/>
    <x v="62"/>
  </r>
  <r>
    <x v="63"/>
    <x v="5"/>
    <x v="48"/>
    <x v="63"/>
  </r>
  <r>
    <x v="64"/>
    <x v="5"/>
    <x v="48"/>
    <x v="64"/>
  </r>
  <r>
    <x v="65"/>
    <x v="5"/>
    <x v="48"/>
    <x v="65"/>
  </r>
  <r>
    <x v="66"/>
    <x v="5"/>
    <x v="48"/>
    <x v="66"/>
  </r>
  <r>
    <x v="67"/>
    <x v="5"/>
    <x v="48"/>
    <x v="67"/>
  </r>
  <r>
    <x v="68"/>
    <x v="5"/>
    <x v="48"/>
    <x v="68"/>
  </r>
  <r>
    <x v="69"/>
    <x v="5"/>
    <x v="48"/>
    <x v="69"/>
  </r>
  <r>
    <x v="70"/>
    <x v="5"/>
    <x v="48"/>
    <x v="70"/>
  </r>
  <r>
    <x v="71"/>
    <x v="5"/>
    <x v="48"/>
    <x v="7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9F6EE08-8746-4DC2-89C0-4D16001A9DB6}" name="PivotTable2" cacheId="23" applyNumberFormats="0" applyBorderFormats="0" applyFontFormats="0" applyPatternFormats="0" applyAlignmentFormats="0" applyWidthHeightFormats="1" dataCaption="Values" updatedVersion="7" minRefreshableVersion="3" showDrill="0" useAutoFormatting="1" rowGrandTotals="0" colGrandTotals="0" itemPrintTitles="1" createdVersion="4" indent="0" showHeaders="0" outline="1" outlineData="1" multipleFieldFilters="0" chartFormat="1">
  <location ref="A3:D7" firstHeaderRow="0" firstDataRow="1" firstDataCol="1"/>
  <pivotFields count="6">
    <pivotField showAll="0" defaultSubtotal="0">
      <items count="4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</items>
    </pivotField>
    <pivotField axis="axisRow" showAll="0" defaultSubtotal="0">
      <items count="4">
        <item x="0"/>
        <item x="1"/>
        <item x="2"/>
        <item x="3"/>
      </items>
    </pivotField>
    <pivotField dataField="1" showAll="0" defaultSubtotal="0">
      <items count="48">
        <item x="3"/>
        <item x="4"/>
        <item x="28"/>
        <item x="9"/>
        <item x="33"/>
        <item x="27"/>
        <item x="1"/>
        <item x="21"/>
        <item x="45"/>
        <item x="15"/>
        <item x="10"/>
        <item x="16"/>
        <item x="39"/>
        <item x="46"/>
        <item x="32"/>
        <item x="44"/>
        <item x="29"/>
        <item x="13"/>
        <item x="34"/>
        <item x="2"/>
        <item x="25"/>
        <item x="8"/>
        <item x="22"/>
        <item x="37"/>
        <item x="38"/>
        <item x="40"/>
        <item x="14"/>
        <item x="5"/>
        <item x="26"/>
        <item x="7"/>
        <item x="17"/>
        <item x="36"/>
        <item x="0"/>
        <item x="20"/>
        <item x="35"/>
        <item x="23"/>
        <item x="11"/>
        <item x="47"/>
        <item x="12"/>
        <item x="24"/>
        <item x="6"/>
        <item x="31"/>
        <item x="41"/>
        <item x="19"/>
        <item x="43"/>
        <item x="18"/>
        <item x="30"/>
        <item x="42"/>
      </items>
    </pivotField>
    <pivotField dataField="1" showAll="0" defaultSubtotal="0">
      <items count="48">
        <item x="3"/>
        <item x="9"/>
        <item x="28"/>
        <item x="4"/>
        <item x="32"/>
        <item x="27"/>
        <item x="44"/>
        <item x="1"/>
        <item x="33"/>
        <item x="10"/>
        <item x="15"/>
        <item x="21"/>
        <item x="29"/>
        <item x="39"/>
        <item x="13"/>
        <item x="22"/>
        <item x="16"/>
        <item x="2"/>
        <item x="46"/>
        <item x="45"/>
        <item x="34"/>
        <item x="17"/>
        <item x="7"/>
        <item x="25"/>
        <item x="38"/>
        <item x="14"/>
        <item x="0"/>
        <item x="5"/>
        <item x="8"/>
        <item x="40"/>
        <item x="37"/>
        <item x="26"/>
        <item x="36"/>
        <item x="23"/>
        <item x="35"/>
        <item x="20"/>
        <item x="12"/>
        <item x="11"/>
        <item x="24"/>
        <item x="41"/>
        <item x="47"/>
        <item x="31"/>
        <item x="6"/>
        <item x="43"/>
        <item x="18"/>
        <item x="19"/>
        <item x="30"/>
        <item x="42"/>
      </items>
    </pivotField>
    <pivotField numFmtId="165" showAll="0" defaultSubtotal="0">
      <items count="48">
        <item x="1"/>
        <item x="2"/>
        <item x="14"/>
        <item x="9"/>
        <item x="38"/>
        <item x="36"/>
        <item x="47"/>
        <item x="11"/>
        <item x="39"/>
        <item x="35"/>
        <item x="13"/>
        <item x="25"/>
        <item x="34"/>
        <item x="26"/>
        <item x="15"/>
        <item x="29"/>
        <item x="10"/>
        <item x="6"/>
        <item x="20"/>
        <item x="22"/>
        <item x="18"/>
        <item x="5"/>
        <item x="24"/>
        <item x="42"/>
        <item x="19"/>
        <item x="40"/>
        <item x="3"/>
        <item x="27"/>
        <item x="30"/>
        <item x="46"/>
        <item x="28"/>
        <item x="0"/>
        <item x="21"/>
        <item x="31"/>
        <item x="12"/>
        <item x="23"/>
        <item x="16"/>
        <item x="4"/>
        <item x="37"/>
        <item x="8"/>
        <item x="33"/>
        <item x="43"/>
        <item x="7"/>
        <item x="44"/>
        <item x="32"/>
        <item x="17"/>
        <item x="45"/>
        <item x="41"/>
      </items>
    </pivotField>
    <pivotField dataField="1" dragToRow="0" dragToCol="0" dragToPage="0" showAll="0" defaultSubtotal="0"/>
  </pivotFields>
  <rowFields count="1">
    <field x="1"/>
  </rowFields>
  <rowItems count="4">
    <i>
      <x/>
    </i>
    <i>
      <x v="1"/>
    </i>
    <i>
      <x v="2"/>
    </i>
    <i>
      <x v="3"/>
    </i>
  </rowItems>
  <colFields count="1">
    <field x="-2"/>
  </colFields>
  <colItems count="3">
    <i>
      <x/>
    </i>
    <i i="1">
      <x v="1"/>
    </i>
    <i i="2">
      <x v="2"/>
    </i>
  </colItems>
  <dataFields count="3">
    <dataField name="RES_kWh " fld="2" baseField="0" baseItem="0" numFmtId="166"/>
    <dataField name="Predicted Value " fld="3" baseField="0" baseItem="0" numFmtId="166"/>
    <dataField name="Average of Absolute % Error " fld="5" subtotal="average" baseField="0" baseItem="0" numFmtId="165"/>
  </dataFields>
  <chartFormats count="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7075551-792E-4F4D-AFDA-29949EF1F361}" name="PivotTable2" cacheId="30" applyNumberFormats="0" applyBorderFormats="0" applyFontFormats="0" applyPatternFormats="0" applyAlignmentFormats="0" applyWidthHeightFormats="1" dataCaption="Values" updatedVersion="7" minRefreshableVersion="3" showDrill="0" useAutoFormatting="1" rowGrandTotals="0" colGrandTotals="0" itemPrintTitles="1" createdVersion="4" indent="0" showHeaders="0" outline="1" outlineData="1" multipleFieldFilters="0" chartFormat="1">
  <location ref="A3:C7" firstHeaderRow="0" firstDataRow="1" firstDataCol="1"/>
  <pivotFields count="5">
    <pivotField showAll="0" defaultSubtotal="0">
      <items count="4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</items>
    </pivotField>
    <pivotField axis="axisRow" showAll="0" defaultSubtotal="0">
      <items count="4">
        <item x="0"/>
        <item x="1"/>
        <item x="2"/>
        <item x="3"/>
      </items>
    </pivotField>
    <pivotField dataField="1" showAll="0" defaultSubtotal="0">
      <items count="48">
        <item x="3"/>
        <item x="4"/>
        <item x="28"/>
        <item x="9"/>
        <item x="33"/>
        <item x="27"/>
        <item x="1"/>
        <item x="21"/>
        <item x="45"/>
        <item x="15"/>
        <item x="10"/>
        <item x="16"/>
        <item x="39"/>
        <item x="46"/>
        <item x="32"/>
        <item x="44"/>
        <item x="29"/>
        <item x="13"/>
        <item x="34"/>
        <item x="2"/>
        <item x="25"/>
        <item x="8"/>
        <item x="22"/>
        <item x="37"/>
        <item x="38"/>
        <item x="40"/>
        <item x="14"/>
        <item x="5"/>
        <item x="26"/>
        <item x="7"/>
        <item x="17"/>
        <item x="36"/>
        <item x="0"/>
        <item x="20"/>
        <item x="35"/>
        <item x="23"/>
        <item x="11"/>
        <item x="47"/>
        <item x="12"/>
        <item x="24"/>
        <item x="6"/>
        <item x="31"/>
        <item x="41"/>
        <item x="19"/>
        <item x="43"/>
        <item x="18"/>
        <item x="30"/>
        <item x="42"/>
      </items>
    </pivotField>
    <pivotField dataField="1" showAll="0" defaultSubtotal="0">
      <items count="48">
        <item x="3"/>
        <item x="9"/>
        <item x="28"/>
        <item x="4"/>
        <item x="32"/>
        <item x="27"/>
        <item x="44"/>
        <item x="1"/>
        <item x="33"/>
        <item x="10"/>
        <item x="15"/>
        <item x="21"/>
        <item x="29"/>
        <item x="39"/>
        <item x="13"/>
        <item x="22"/>
        <item x="16"/>
        <item x="2"/>
        <item x="46"/>
        <item x="45"/>
        <item x="34"/>
        <item x="17"/>
        <item x="7"/>
        <item x="25"/>
        <item x="38"/>
        <item x="14"/>
        <item x="0"/>
        <item x="5"/>
        <item x="8"/>
        <item x="40"/>
        <item x="37"/>
        <item x="26"/>
        <item x="36"/>
        <item x="23"/>
        <item x="35"/>
        <item x="20"/>
        <item x="12"/>
        <item x="11"/>
        <item x="24"/>
        <item x="41"/>
        <item x="47"/>
        <item x="31"/>
        <item x="6"/>
        <item x="43"/>
        <item x="18"/>
        <item x="19"/>
        <item x="30"/>
        <item x="42"/>
      </items>
    </pivotField>
    <pivotField numFmtId="165" showAll="0" defaultSubtotal="0">
      <items count="48">
        <item x="1"/>
        <item x="2"/>
        <item x="14"/>
        <item x="9"/>
        <item x="38"/>
        <item x="36"/>
        <item x="47"/>
        <item x="11"/>
        <item x="39"/>
        <item x="35"/>
        <item x="13"/>
        <item x="25"/>
        <item x="34"/>
        <item x="26"/>
        <item x="15"/>
        <item x="29"/>
        <item x="10"/>
        <item x="6"/>
        <item x="20"/>
        <item x="22"/>
        <item x="18"/>
        <item x="5"/>
        <item x="24"/>
        <item x="42"/>
        <item x="19"/>
        <item x="40"/>
        <item x="3"/>
        <item x="27"/>
        <item x="30"/>
        <item x="46"/>
        <item x="28"/>
        <item x="0"/>
        <item x="21"/>
        <item x="31"/>
        <item x="12"/>
        <item x="23"/>
        <item x="16"/>
        <item x="4"/>
        <item x="37"/>
        <item x="8"/>
        <item x="33"/>
        <item x="43"/>
        <item x="7"/>
        <item x="44"/>
        <item x="32"/>
        <item x="17"/>
        <item x="45"/>
        <item x="41"/>
      </items>
    </pivotField>
  </pivotFields>
  <rowFields count="1">
    <field x="1"/>
  </rowFields>
  <rowItems count="4">
    <i>
      <x/>
    </i>
    <i>
      <x v="1"/>
    </i>
    <i>
      <x v="2"/>
    </i>
    <i>
      <x v="3"/>
    </i>
  </rowItems>
  <colFields count="1">
    <field x="-2"/>
  </colFields>
  <colItems count="2">
    <i>
      <x/>
    </i>
    <i i="1">
      <x v="1"/>
    </i>
  </colItems>
  <dataFields count="2">
    <dataField name="Sum of RES_kWh" fld="2" baseField="0" baseItem="0" numFmtId="166"/>
    <dataField name="Sum of Predicted Value" fld="3" baseField="0" baseItem="0" numFmtId="166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27A5A39-3C33-4852-904B-ADF62232E778}" name="PivotTable1" cacheId="36" applyNumberFormats="0" applyBorderFormats="0" applyFontFormats="0" applyPatternFormats="0" applyAlignmentFormats="0" applyWidthHeightFormats="1" dataCaption="Values" updatedVersion="7" minRefreshableVersion="3" showDrill="0" useAutoFormatting="1" rowGrandTotals="0" colGrandTotals="0" itemPrintTitles="1" createdVersion="4" indent="0" showHeaders="0" outline="1" outlineData="1" multipleFieldFilters="0" chartFormat="1">
  <location ref="A3:C9" firstHeaderRow="0" firstDataRow="1" firstDataCol="1"/>
  <pivotFields count="4">
    <pivotField numFmtId="17" showAll="0" defaultSubtotal="0">
      <items count="7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</items>
    </pivotField>
    <pivotField axis="axisRow" showAll="0" defaultSubtotal="0">
      <items count="6">
        <item x="0"/>
        <item x="1"/>
        <item x="2"/>
        <item x="3"/>
        <item x="4"/>
        <item x="5"/>
      </items>
    </pivotField>
    <pivotField dataField="1" showAll="0" defaultSubtotal="0">
      <items count="49">
        <item x="3"/>
        <item x="4"/>
        <item x="28"/>
        <item x="9"/>
        <item x="33"/>
        <item x="27"/>
        <item x="1"/>
        <item x="21"/>
        <item x="45"/>
        <item x="15"/>
        <item x="10"/>
        <item x="16"/>
        <item x="39"/>
        <item x="46"/>
        <item x="32"/>
        <item x="44"/>
        <item x="29"/>
        <item x="13"/>
        <item x="34"/>
        <item x="2"/>
        <item x="25"/>
        <item x="8"/>
        <item x="22"/>
        <item x="37"/>
        <item x="38"/>
        <item x="40"/>
        <item x="14"/>
        <item x="5"/>
        <item x="26"/>
        <item x="7"/>
        <item x="17"/>
        <item x="36"/>
        <item x="0"/>
        <item x="20"/>
        <item x="35"/>
        <item x="23"/>
        <item x="11"/>
        <item x="47"/>
        <item x="12"/>
        <item x="24"/>
        <item x="6"/>
        <item x="31"/>
        <item x="41"/>
        <item x="19"/>
        <item x="43"/>
        <item x="18"/>
        <item x="30"/>
        <item x="42"/>
        <item x="48"/>
      </items>
    </pivotField>
    <pivotField dataField="1" showAll="0" defaultSubtotal="0">
      <items count="72">
        <item x="3"/>
        <item x="9"/>
        <item x="28"/>
        <item x="4"/>
        <item x="32"/>
        <item x="27"/>
        <item x="44"/>
        <item x="1"/>
        <item x="33"/>
        <item x="10"/>
        <item x="15"/>
        <item x="21"/>
        <item x="29"/>
        <item x="39"/>
        <item x="13"/>
        <item x="22"/>
        <item x="16"/>
        <item x="2"/>
        <item x="46"/>
        <item x="45"/>
        <item x="51"/>
        <item x="34"/>
        <item x="17"/>
        <item x="7"/>
        <item x="63"/>
        <item x="57"/>
        <item x="69"/>
        <item x="25"/>
        <item x="38"/>
        <item x="14"/>
        <item x="58"/>
        <item x="70"/>
        <item x="64"/>
        <item x="0"/>
        <item x="56"/>
        <item x="5"/>
        <item x="68"/>
        <item x="8"/>
        <item x="40"/>
        <item x="52"/>
        <item x="37"/>
        <item x="26"/>
        <item x="36"/>
        <item x="23"/>
        <item x="35"/>
        <item x="50"/>
        <item x="62"/>
        <item x="53"/>
        <item x="65"/>
        <item x="20"/>
        <item x="49"/>
        <item x="61"/>
        <item x="12"/>
        <item x="11"/>
        <item x="24"/>
        <item x="41"/>
        <item x="47"/>
        <item x="59"/>
        <item x="31"/>
        <item x="71"/>
        <item x="48"/>
        <item x="60"/>
        <item x="6"/>
        <item x="67"/>
        <item x="43"/>
        <item x="55"/>
        <item x="18"/>
        <item x="19"/>
        <item x="30"/>
        <item x="54"/>
        <item x="66"/>
        <item x="42"/>
      </items>
    </pivotField>
  </pivotFields>
  <rowFields count="1">
    <field x="1"/>
  </rowFields>
  <rowItems count="6">
    <i>
      <x/>
    </i>
    <i>
      <x v="1"/>
    </i>
    <i>
      <x v="2"/>
    </i>
    <i>
      <x v="3"/>
    </i>
    <i>
      <x v="4"/>
    </i>
    <i>
      <x v="5"/>
    </i>
  </rowItems>
  <colFields count="1">
    <field x="-2"/>
  </colFields>
  <colItems count="2">
    <i>
      <x/>
    </i>
    <i i="1">
      <x v="1"/>
    </i>
  </colItems>
  <dataFields count="2">
    <dataField name="Sum of RES_kWh" fld="2" baseField="0" baseItem="0" numFmtId="166"/>
    <dataField name="Normalized Value " fld="3" baseField="0" baseItem="0" numFmtId="166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4B5AE-09EA-4935-817B-304AF3E4DE75}">
  <dimension ref="A1:N33"/>
  <sheetViews>
    <sheetView tabSelected="1" workbookViewId="0">
      <selection activeCell="J1" sqref="J1:J1048576"/>
    </sheetView>
  </sheetViews>
  <sheetFormatPr defaultRowHeight="15" x14ac:dyDescent="0.25"/>
  <cols>
    <col min="1" max="1" width="18" bestFit="1" customWidth="1"/>
    <col min="2" max="2" width="12.7109375" bestFit="1" customWidth="1"/>
    <col min="3" max="3" width="14.5703125" bestFit="1" customWidth="1"/>
    <col min="4" max="4" width="12.7109375" bestFit="1" customWidth="1"/>
    <col min="5" max="5" width="12" bestFit="1" customWidth="1"/>
    <col min="6" max="6" width="13.42578125" bestFit="1" customWidth="1"/>
    <col min="7" max="7" width="12.7109375" bestFit="1" customWidth="1"/>
    <col min="10" max="10" width="15.7109375" customWidth="1"/>
    <col min="11" max="11" width="15.85546875" bestFit="1" customWidth="1"/>
    <col min="12" max="12" width="9.5703125" bestFit="1" customWidth="1"/>
    <col min="13" max="13" width="17.5703125" bestFit="1" customWidth="1"/>
    <col min="14" max="14" width="9.5703125" bestFit="1" customWidth="1"/>
  </cols>
  <sheetData>
    <row r="1" spans="1:14" x14ac:dyDescent="0.25">
      <c r="A1" t="s">
        <v>10</v>
      </c>
    </row>
    <row r="2" spans="1:14" ht="15.75" thickBot="1" x14ac:dyDescent="0.3"/>
    <row r="3" spans="1:14" x14ac:dyDescent="0.25">
      <c r="A3" s="5" t="s">
        <v>11</v>
      </c>
      <c r="B3" s="5"/>
    </row>
    <row r="4" spans="1:14" x14ac:dyDescent="0.25">
      <c r="A4" s="2" t="s">
        <v>12</v>
      </c>
      <c r="B4" s="2">
        <v>0.97109208012230386</v>
      </c>
      <c r="K4" s="1"/>
      <c r="L4" s="1"/>
      <c r="M4" s="1"/>
      <c r="N4" s="1"/>
    </row>
    <row r="5" spans="1:14" x14ac:dyDescent="0.25">
      <c r="A5" s="2" t="s">
        <v>13</v>
      </c>
      <c r="B5" s="2">
        <v>0.94301982807626294</v>
      </c>
      <c r="J5" s="11" t="s">
        <v>43</v>
      </c>
      <c r="K5" s="1"/>
      <c r="L5" s="1"/>
      <c r="M5" s="1"/>
      <c r="N5" s="1"/>
    </row>
    <row r="6" spans="1:14" x14ac:dyDescent="0.25">
      <c r="A6" s="2" t="s">
        <v>14</v>
      </c>
      <c r="B6" s="2">
        <v>0.93304829798960898</v>
      </c>
      <c r="J6" s="1"/>
      <c r="K6" s="1" t="s">
        <v>40</v>
      </c>
      <c r="L6" s="1" t="s">
        <v>44</v>
      </c>
      <c r="M6" s="1" t="s">
        <v>42</v>
      </c>
      <c r="N6" s="1" t="s">
        <v>44</v>
      </c>
    </row>
    <row r="7" spans="1:14" x14ac:dyDescent="0.25">
      <c r="A7" s="2" t="s">
        <v>15</v>
      </c>
      <c r="B7" s="2">
        <v>3798661.4648149661</v>
      </c>
      <c r="J7" s="1">
        <v>2017</v>
      </c>
      <c r="K7" s="13">
        <v>1047993667.4400002</v>
      </c>
      <c r="L7" s="13"/>
      <c r="M7" s="13">
        <v>1051681205.2566328</v>
      </c>
      <c r="N7" s="1"/>
    </row>
    <row r="8" spans="1:14" ht="15.75" thickBot="1" x14ac:dyDescent="0.3">
      <c r="A8" s="3" t="s">
        <v>16</v>
      </c>
      <c r="B8" s="3">
        <v>48</v>
      </c>
      <c r="J8" s="1">
        <v>2018</v>
      </c>
      <c r="K8" s="13">
        <v>1139376021.9200001</v>
      </c>
      <c r="L8" s="14">
        <f>K8/K7-1</f>
        <v>8.7197430021905831E-2</v>
      </c>
      <c r="M8" s="13">
        <v>1132131518.1244895</v>
      </c>
      <c r="N8" s="14">
        <f>M8/M7-1</f>
        <v>7.6496862800001342E-2</v>
      </c>
    </row>
    <row r="9" spans="1:14" x14ac:dyDescent="0.25">
      <c r="J9" s="1">
        <v>2019</v>
      </c>
      <c r="K9" s="13">
        <v>1099833248.28</v>
      </c>
      <c r="L9" s="14">
        <f t="shared" ref="L9:L10" si="0">K9/K8-1</f>
        <v>-3.4705639647712894E-2</v>
      </c>
      <c r="M9" s="13">
        <v>1103255879.7148905</v>
      </c>
      <c r="N9" s="14">
        <f t="shared" ref="N9:N12" si="1">M9/M8-1</f>
        <v>-2.5505551207897659E-2</v>
      </c>
    </row>
    <row r="10" spans="1:14" ht="15.75" thickBot="1" x14ac:dyDescent="0.3">
      <c r="A10" t="s">
        <v>17</v>
      </c>
      <c r="J10" s="1">
        <v>2020</v>
      </c>
      <c r="K10" s="13">
        <v>1174570750.6800003</v>
      </c>
      <c r="L10" s="14">
        <f t="shared" si="0"/>
        <v>6.7953485236857736E-2</v>
      </c>
      <c r="M10" s="13">
        <v>1283150026.3340385</v>
      </c>
      <c r="N10" s="14">
        <f t="shared" si="1"/>
        <v>0.16305750091777194</v>
      </c>
    </row>
    <row r="11" spans="1:14" x14ac:dyDescent="0.25">
      <c r="A11" s="4"/>
      <c r="B11" s="4" t="s">
        <v>21</v>
      </c>
      <c r="C11" s="4" t="s">
        <v>22</v>
      </c>
      <c r="D11" s="4" t="s">
        <v>23</v>
      </c>
      <c r="E11" s="4" t="s">
        <v>24</v>
      </c>
      <c r="F11" s="4" t="s">
        <v>25</v>
      </c>
      <c r="J11" s="17">
        <v>2021</v>
      </c>
      <c r="K11" s="16"/>
      <c r="L11" s="15"/>
      <c r="M11" s="16">
        <v>1200076538.7950194</v>
      </c>
      <c r="N11" s="15">
        <f t="shared" si="1"/>
        <v>-6.4741835197837494E-2</v>
      </c>
    </row>
    <row r="12" spans="1:14" x14ac:dyDescent="0.25">
      <c r="A12" s="2" t="s">
        <v>18</v>
      </c>
      <c r="B12" s="2">
        <v>7</v>
      </c>
      <c r="C12" s="2">
        <v>9552526313572920</v>
      </c>
      <c r="D12" s="2">
        <v>1364646616224702.8</v>
      </c>
      <c r="E12" s="2">
        <v>94.571226269317833</v>
      </c>
      <c r="F12" s="2">
        <v>7.5071022626157336E-23</v>
      </c>
      <c r="J12" s="17">
        <v>2022</v>
      </c>
      <c r="K12" s="16"/>
      <c r="L12" s="15"/>
      <c r="M12" s="16">
        <v>1093070754.379153</v>
      </c>
      <c r="N12" s="15">
        <f t="shared" si="1"/>
        <v>-8.9165799810826618E-2</v>
      </c>
    </row>
    <row r="13" spans="1:14" x14ac:dyDescent="0.25">
      <c r="A13" s="2" t="s">
        <v>19</v>
      </c>
      <c r="B13" s="2">
        <v>40</v>
      </c>
      <c r="C13" s="2">
        <v>577193156970807.38</v>
      </c>
      <c r="D13" s="2">
        <v>14429828924270.184</v>
      </c>
      <c r="E13" s="2"/>
      <c r="F13" s="2"/>
      <c r="K13" s="1"/>
      <c r="L13" s="1"/>
      <c r="M13" s="1"/>
      <c r="N13" s="1"/>
    </row>
    <row r="14" spans="1:14" ht="15.75" thickBot="1" x14ac:dyDescent="0.3">
      <c r="A14" s="3" t="s">
        <v>20</v>
      </c>
      <c r="B14" s="3">
        <v>47</v>
      </c>
      <c r="C14" s="3">
        <v>1.0129719470543728E+16</v>
      </c>
      <c r="D14" s="3"/>
      <c r="E14" s="3"/>
      <c r="F14" s="3"/>
      <c r="K14" s="1"/>
      <c r="L14" s="1"/>
      <c r="M14" s="1"/>
      <c r="N14" s="1"/>
    </row>
    <row r="15" spans="1:14" ht="15.75" thickBot="1" x14ac:dyDescent="0.3">
      <c r="K15" s="1"/>
      <c r="L15" s="1"/>
      <c r="M15" s="1"/>
      <c r="N15" s="1"/>
    </row>
    <row r="16" spans="1:14" x14ac:dyDescent="0.25">
      <c r="A16" s="4"/>
      <c r="B16" s="4" t="s">
        <v>26</v>
      </c>
      <c r="C16" s="4" t="s">
        <v>15</v>
      </c>
      <c r="D16" s="4" t="s">
        <v>27</v>
      </c>
      <c r="E16" s="4" t="s">
        <v>28</v>
      </c>
      <c r="F16" s="4" t="s">
        <v>29</v>
      </c>
      <c r="G16" s="4" t="s">
        <v>30</v>
      </c>
      <c r="K16" s="1"/>
      <c r="L16" s="1"/>
      <c r="M16" s="1"/>
      <c r="N16" s="1"/>
    </row>
    <row r="17" spans="1:14" x14ac:dyDescent="0.25">
      <c r="A17" s="2" t="s">
        <v>9</v>
      </c>
      <c r="B17" s="18">
        <v>-94603673.061990619</v>
      </c>
      <c r="C17" s="2">
        <v>34805706.294126615</v>
      </c>
      <c r="D17" s="2">
        <v>-2.7180506628005068</v>
      </c>
      <c r="E17" s="2">
        <v>9.6607602279142318E-3</v>
      </c>
      <c r="F17" s="2">
        <v>-164948629.49527809</v>
      </c>
      <c r="G17" s="2">
        <v>-24258716.628703147</v>
      </c>
      <c r="K17" s="1"/>
      <c r="L17" s="1"/>
      <c r="M17" s="1"/>
      <c r="N17" s="1"/>
    </row>
    <row r="18" spans="1:14" x14ac:dyDescent="0.25">
      <c r="A18" s="2" t="s">
        <v>4</v>
      </c>
      <c r="B18" s="2">
        <v>43510.118774407165</v>
      </c>
      <c r="C18" s="2">
        <v>3330.8369175727853</v>
      </c>
      <c r="D18" s="2">
        <v>13.062818700266307</v>
      </c>
      <c r="E18" s="2">
        <v>5.1526539814202069E-16</v>
      </c>
      <c r="F18" s="2">
        <v>36778.246251177203</v>
      </c>
      <c r="G18" s="2">
        <v>50241.991297637127</v>
      </c>
      <c r="K18" s="1"/>
      <c r="L18" s="1"/>
      <c r="M18" s="1"/>
      <c r="N18" s="1"/>
    </row>
    <row r="19" spans="1:14" x14ac:dyDescent="0.25">
      <c r="A19" s="2" t="s">
        <v>5</v>
      </c>
      <c r="B19" s="2">
        <v>450705.46053038584</v>
      </c>
      <c r="C19" s="2">
        <v>20112.727115145375</v>
      </c>
      <c r="D19" s="2">
        <v>22.408968110097494</v>
      </c>
      <c r="E19" s="2">
        <v>2.9691991635112978E-24</v>
      </c>
      <c r="F19" s="2">
        <v>410056.12272601982</v>
      </c>
      <c r="G19" s="2">
        <v>491354.79833475186</v>
      </c>
      <c r="K19" s="1"/>
      <c r="L19" s="1"/>
      <c r="M19" s="1"/>
      <c r="N19" s="1"/>
    </row>
    <row r="20" spans="1:14" x14ac:dyDescent="0.25">
      <c r="A20" s="2" t="s">
        <v>6</v>
      </c>
      <c r="B20" s="2">
        <v>1060769.0657758482</v>
      </c>
      <c r="C20" s="2">
        <v>1151463.4769090929</v>
      </c>
      <c r="D20" s="2">
        <v>0.92123552943537701</v>
      </c>
      <c r="E20" s="2">
        <v>0.36245058163492849</v>
      </c>
      <c r="F20" s="2">
        <v>-1266425.4302416157</v>
      </c>
      <c r="G20" s="2">
        <v>3387963.5617933124</v>
      </c>
      <c r="K20" s="1"/>
      <c r="L20" s="1"/>
      <c r="M20" s="1"/>
      <c r="N20" s="1"/>
    </row>
    <row r="21" spans="1:14" x14ac:dyDescent="0.25">
      <c r="A21" s="2" t="s">
        <v>2</v>
      </c>
      <c r="B21" s="2">
        <v>2785431.8023769911</v>
      </c>
      <c r="C21" s="2">
        <v>925980.72635083657</v>
      </c>
      <c r="D21" s="2">
        <v>3.0080883144879236</v>
      </c>
      <c r="E21" s="2">
        <v>4.5310815978811892E-3</v>
      </c>
      <c r="F21" s="2">
        <v>913954.94445138727</v>
      </c>
      <c r="G21" s="2">
        <v>4656908.6603025952</v>
      </c>
      <c r="K21" s="1"/>
      <c r="L21" s="1"/>
      <c r="M21" s="1"/>
      <c r="N21" s="1"/>
    </row>
    <row r="22" spans="1:14" x14ac:dyDescent="0.25">
      <c r="A22" s="2" t="s">
        <v>3</v>
      </c>
      <c r="B22" s="18">
        <v>-895908.87036530173</v>
      </c>
      <c r="C22" s="2">
        <v>679164.86119731085</v>
      </c>
      <c r="D22" s="2">
        <v>-1.3191331318082171</v>
      </c>
      <c r="E22" s="2">
        <v>0.19462652965372512</v>
      </c>
      <c r="F22" s="2">
        <v>-2268552.2572919629</v>
      </c>
      <c r="G22" s="2">
        <v>476734.51656135952</v>
      </c>
      <c r="K22" s="1"/>
      <c r="L22" s="1"/>
      <c r="M22" s="1"/>
      <c r="N22" s="1"/>
    </row>
    <row r="23" spans="1:14" x14ac:dyDescent="0.25">
      <c r="A23" s="2" t="s">
        <v>7</v>
      </c>
      <c r="B23" s="18">
        <v>-60298755.456690297</v>
      </c>
      <c r="C23" s="2">
        <v>29541966.964574069</v>
      </c>
      <c r="D23" s="2">
        <v>-2.0411218903940602</v>
      </c>
      <c r="E23" s="2">
        <v>4.7874774157270941E-2</v>
      </c>
      <c r="F23" s="2">
        <v>-120005297.87003188</v>
      </c>
      <c r="G23" s="2">
        <v>-592213.04334871471</v>
      </c>
      <c r="K23" s="1"/>
      <c r="L23" s="1"/>
      <c r="M23" s="1"/>
      <c r="N23" s="1"/>
    </row>
    <row r="24" spans="1:14" ht="15.75" thickBot="1" x14ac:dyDescent="0.3">
      <c r="A24" s="3" t="s">
        <v>8</v>
      </c>
      <c r="B24" s="3">
        <v>151785520.47801709</v>
      </c>
      <c r="C24" s="3">
        <v>29706401.86821375</v>
      </c>
      <c r="D24" s="3">
        <v>5.1095222218894722</v>
      </c>
      <c r="E24" s="3">
        <v>8.3464721985630226E-6</v>
      </c>
      <c r="F24" s="3">
        <v>91746642.727621973</v>
      </c>
      <c r="G24" s="3">
        <v>211824398.22841221</v>
      </c>
      <c r="K24" s="1"/>
      <c r="L24" s="1"/>
      <c r="M24" s="1"/>
      <c r="N24" s="1"/>
    </row>
    <row r="25" spans="1:14" x14ac:dyDescent="0.25">
      <c r="K25" s="1"/>
      <c r="L25" s="1"/>
      <c r="M25" s="1"/>
      <c r="N25" s="1"/>
    </row>
    <row r="26" spans="1:14" x14ac:dyDescent="0.25">
      <c r="K26" s="1"/>
      <c r="L26" s="1"/>
      <c r="M26" s="1"/>
      <c r="N26" s="1"/>
    </row>
    <row r="27" spans="1:14" x14ac:dyDescent="0.25">
      <c r="K27" s="1"/>
      <c r="L27" s="1"/>
      <c r="M27" s="1"/>
      <c r="N27" s="1"/>
    </row>
    <row r="28" spans="1:14" x14ac:dyDescent="0.25">
      <c r="K28" s="1"/>
      <c r="L28" s="1"/>
      <c r="M28" s="1"/>
      <c r="N28" s="1"/>
    </row>
    <row r="29" spans="1:14" x14ac:dyDescent="0.25">
      <c r="K29" s="1"/>
      <c r="L29" s="1"/>
      <c r="M29" s="1"/>
      <c r="N29" s="1"/>
    </row>
    <row r="30" spans="1:14" x14ac:dyDescent="0.25">
      <c r="K30" s="1"/>
      <c r="L30" s="1"/>
      <c r="M30" s="1"/>
      <c r="N30" s="1"/>
    </row>
    <row r="31" spans="1:14" x14ac:dyDescent="0.25">
      <c r="K31" s="1"/>
      <c r="L31" s="1"/>
      <c r="M31" s="1"/>
      <c r="N31" s="1"/>
    </row>
    <row r="32" spans="1:14" x14ac:dyDescent="0.25">
      <c r="K32" s="1"/>
      <c r="L32" s="1"/>
      <c r="M32" s="1"/>
      <c r="N32" s="1"/>
    </row>
    <row r="33" spans="11:14" x14ac:dyDescent="0.25">
      <c r="K33" s="1"/>
      <c r="L33" s="1"/>
      <c r="M33" s="1"/>
      <c r="N33" s="1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7017E-0AE0-4641-8E90-EE2E337C75D6}">
  <dimension ref="A1:I49"/>
  <sheetViews>
    <sheetView workbookViewId="0"/>
  </sheetViews>
  <sheetFormatPr defaultRowHeight="15" x14ac:dyDescent="0.25"/>
  <cols>
    <col min="1" max="1" width="8.7109375" bestFit="1" customWidth="1"/>
    <col min="2" max="2" width="13.5703125" bestFit="1" customWidth="1"/>
    <col min="3" max="3" width="10.28515625" bestFit="1" customWidth="1"/>
    <col min="4" max="4" width="10.140625" bestFit="1" customWidth="1"/>
    <col min="5" max="5" width="8.5703125" bestFit="1" customWidth="1"/>
    <col min="6" max="6" width="11.140625" bestFit="1" customWidth="1"/>
    <col min="7" max="7" width="9.42578125" bestFit="1" customWidth="1"/>
    <col min="8" max="8" width="11.5703125" bestFit="1" customWidth="1"/>
    <col min="9" max="9" width="11" bestFit="1" customWidth="1"/>
    <col min="10" max="10" width="13.5703125" bestFit="1" customWidth="1"/>
  </cols>
  <sheetData>
    <row r="1" spans="1:9" x14ac:dyDescent="0.25">
      <c r="A1" t="s">
        <v>1</v>
      </c>
      <c r="B1" t="s">
        <v>9</v>
      </c>
      <c r="C1" t="s">
        <v>4</v>
      </c>
      <c r="D1" t="s">
        <v>5</v>
      </c>
      <c r="E1" t="s">
        <v>6</v>
      </c>
      <c r="F1" t="s">
        <v>2</v>
      </c>
      <c r="G1" t="s">
        <v>3</v>
      </c>
      <c r="H1" t="s">
        <v>7</v>
      </c>
      <c r="I1" t="s">
        <v>8</v>
      </c>
    </row>
    <row r="2" spans="1:9" x14ac:dyDescent="0.25">
      <c r="A2">
        <v>42736</v>
      </c>
      <c r="B2">
        <v>95873581.459999993</v>
      </c>
      <c r="C2">
        <v>620.29999999999995</v>
      </c>
      <c r="D2">
        <v>0</v>
      </c>
      <c r="E2">
        <v>1</v>
      </c>
      <c r="F2">
        <v>31</v>
      </c>
      <c r="G2">
        <v>21</v>
      </c>
      <c r="H2">
        <v>1.089731308</v>
      </c>
      <c r="I2">
        <v>1.0341741520000001</v>
      </c>
    </row>
    <row r="3" spans="1:9" x14ac:dyDescent="0.25">
      <c r="A3">
        <v>42767</v>
      </c>
      <c r="B3">
        <v>80558289.409999996</v>
      </c>
      <c r="C3">
        <v>501</v>
      </c>
      <c r="D3">
        <v>0</v>
      </c>
      <c r="E3">
        <v>1</v>
      </c>
      <c r="F3">
        <v>28</v>
      </c>
      <c r="G3">
        <v>19</v>
      </c>
      <c r="H3">
        <v>1.0922582709999999</v>
      </c>
      <c r="I3">
        <v>1.0358805019999999</v>
      </c>
    </row>
    <row r="4" spans="1:9" x14ac:dyDescent="0.25">
      <c r="A4">
        <v>42795</v>
      </c>
      <c r="B4">
        <v>87149622.299999997</v>
      </c>
      <c r="C4">
        <v>559.20000000000005</v>
      </c>
      <c r="D4">
        <v>0</v>
      </c>
      <c r="E4">
        <v>0</v>
      </c>
      <c r="F4">
        <v>31</v>
      </c>
      <c r="G4">
        <v>23</v>
      </c>
      <c r="H4">
        <v>1.0947910940000001</v>
      </c>
      <c r="I4">
        <v>1.0375896659999999</v>
      </c>
    </row>
    <row r="5" spans="1:9" x14ac:dyDescent="0.25">
      <c r="A5">
        <v>42826</v>
      </c>
      <c r="B5">
        <v>72157765.840000004</v>
      </c>
      <c r="C5">
        <v>249.8</v>
      </c>
      <c r="D5">
        <v>0</v>
      </c>
      <c r="E5">
        <v>0</v>
      </c>
      <c r="F5">
        <v>30</v>
      </c>
      <c r="G5">
        <v>19</v>
      </c>
      <c r="H5">
        <v>1.0973297900000001</v>
      </c>
      <c r="I5">
        <v>1.0393016509999999</v>
      </c>
    </row>
    <row r="6" spans="1:9" x14ac:dyDescent="0.25">
      <c r="A6">
        <v>42856</v>
      </c>
      <c r="B6">
        <v>73173599.390000001</v>
      </c>
      <c r="C6">
        <v>186.5</v>
      </c>
      <c r="D6">
        <v>8.6999999999999993</v>
      </c>
      <c r="E6">
        <v>1</v>
      </c>
      <c r="F6">
        <v>31</v>
      </c>
      <c r="G6">
        <v>22</v>
      </c>
      <c r="H6">
        <v>1.0998743740000001</v>
      </c>
      <c r="I6">
        <v>1.0410164609999999</v>
      </c>
    </row>
    <row r="7" spans="1:9" x14ac:dyDescent="0.25">
      <c r="A7">
        <v>42887</v>
      </c>
      <c r="B7">
        <v>90036465.730000004</v>
      </c>
      <c r="C7">
        <v>28.7</v>
      </c>
      <c r="D7">
        <v>66.7</v>
      </c>
      <c r="E7">
        <v>0</v>
      </c>
      <c r="F7">
        <v>30</v>
      </c>
      <c r="G7">
        <v>22</v>
      </c>
      <c r="H7">
        <v>1.102424858</v>
      </c>
      <c r="I7">
        <v>1.0427341000000001</v>
      </c>
    </row>
    <row r="8" spans="1:9" x14ac:dyDescent="0.25">
      <c r="A8">
        <v>42917</v>
      </c>
      <c r="B8">
        <v>107049192.2</v>
      </c>
      <c r="C8">
        <v>0.2</v>
      </c>
      <c r="D8">
        <v>93.8</v>
      </c>
      <c r="E8">
        <v>1</v>
      </c>
      <c r="F8">
        <v>31</v>
      </c>
      <c r="G8">
        <v>20</v>
      </c>
      <c r="H8">
        <v>1.1049812560000001</v>
      </c>
      <c r="I8">
        <v>1.0444545730000001</v>
      </c>
    </row>
    <row r="9" spans="1:9" x14ac:dyDescent="0.25">
      <c r="A9">
        <v>42948</v>
      </c>
      <c r="B9">
        <v>94105752.569999993</v>
      </c>
      <c r="C9">
        <v>20.8</v>
      </c>
      <c r="D9">
        <v>50.2</v>
      </c>
      <c r="E9">
        <v>1</v>
      </c>
      <c r="F9">
        <v>31</v>
      </c>
      <c r="G9">
        <v>22</v>
      </c>
      <c r="H9">
        <v>1.1075435819999999</v>
      </c>
      <c r="I9">
        <v>1.0461778850000001</v>
      </c>
    </row>
    <row r="10" spans="1:9" x14ac:dyDescent="0.25">
      <c r="A10">
        <v>42979</v>
      </c>
      <c r="B10">
        <v>87805189.939999998</v>
      </c>
      <c r="C10">
        <v>66</v>
      </c>
      <c r="D10">
        <v>56.2</v>
      </c>
      <c r="E10">
        <v>1</v>
      </c>
      <c r="F10">
        <v>30</v>
      </c>
      <c r="G10">
        <v>20</v>
      </c>
      <c r="H10">
        <v>1.11011185</v>
      </c>
      <c r="I10">
        <v>1.0479040399999999</v>
      </c>
    </row>
    <row r="11" spans="1:9" x14ac:dyDescent="0.25">
      <c r="A11">
        <v>43009</v>
      </c>
      <c r="B11">
        <v>76066657.640000001</v>
      </c>
      <c r="C11">
        <v>176</v>
      </c>
      <c r="D11">
        <v>5.3</v>
      </c>
      <c r="E11">
        <v>1</v>
      </c>
      <c r="F11">
        <v>31</v>
      </c>
      <c r="G11">
        <v>21</v>
      </c>
      <c r="H11">
        <v>1.112686074</v>
      </c>
      <c r="I11">
        <v>1.0496330439999999</v>
      </c>
    </row>
    <row r="12" spans="1:9" x14ac:dyDescent="0.25">
      <c r="A12">
        <v>43040</v>
      </c>
      <c r="B12">
        <v>82898269.260000005</v>
      </c>
      <c r="C12">
        <v>455.1</v>
      </c>
      <c r="D12">
        <v>0</v>
      </c>
      <c r="E12">
        <v>0</v>
      </c>
      <c r="F12">
        <v>30</v>
      </c>
      <c r="G12">
        <v>22</v>
      </c>
      <c r="H12">
        <v>1.1152662659999999</v>
      </c>
      <c r="I12">
        <v>1.0513649</v>
      </c>
    </row>
    <row r="13" spans="1:9" x14ac:dyDescent="0.25">
      <c r="A13">
        <v>43070</v>
      </c>
      <c r="B13">
        <v>101119281.7</v>
      </c>
      <c r="C13">
        <v>718.5</v>
      </c>
      <c r="D13">
        <v>0</v>
      </c>
      <c r="E13">
        <v>2</v>
      </c>
      <c r="F13">
        <v>31</v>
      </c>
      <c r="G13">
        <v>19</v>
      </c>
      <c r="H13">
        <v>1.117852442</v>
      </c>
      <c r="I13">
        <v>1.0530996130000001</v>
      </c>
    </row>
    <row r="14" spans="1:9" x14ac:dyDescent="0.25">
      <c r="A14">
        <v>43101</v>
      </c>
      <c r="B14">
        <v>103110214.40000001</v>
      </c>
      <c r="C14">
        <v>757.8</v>
      </c>
      <c r="D14">
        <v>0</v>
      </c>
      <c r="E14">
        <v>1</v>
      </c>
      <c r="F14">
        <v>31</v>
      </c>
      <c r="G14">
        <v>22</v>
      </c>
      <c r="H14">
        <v>1.1204017740000001</v>
      </c>
      <c r="I14">
        <v>1.055026998</v>
      </c>
    </row>
    <row r="15" spans="1:9" x14ac:dyDescent="0.25">
      <c r="A15">
        <v>43132</v>
      </c>
      <c r="B15">
        <v>86184597.510000005</v>
      </c>
      <c r="C15">
        <v>577.1</v>
      </c>
      <c r="D15">
        <v>0</v>
      </c>
      <c r="E15">
        <v>1</v>
      </c>
      <c r="F15">
        <v>28</v>
      </c>
      <c r="G15">
        <v>19</v>
      </c>
      <c r="H15">
        <v>1.1229569189999999</v>
      </c>
      <c r="I15">
        <v>1.0569579090000001</v>
      </c>
    </row>
    <row r="16" spans="1:9" x14ac:dyDescent="0.25">
      <c r="A16">
        <v>43160</v>
      </c>
      <c r="B16">
        <v>90024514.269999996</v>
      </c>
      <c r="C16">
        <v>582.6</v>
      </c>
      <c r="D16">
        <v>0</v>
      </c>
      <c r="E16">
        <v>0</v>
      </c>
      <c r="F16">
        <v>31</v>
      </c>
      <c r="G16">
        <v>22</v>
      </c>
      <c r="H16">
        <v>1.1255178910000001</v>
      </c>
      <c r="I16">
        <v>1.058892355</v>
      </c>
    </row>
    <row r="17" spans="1:9" x14ac:dyDescent="0.25">
      <c r="A17">
        <v>43191</v>
      </c>
      <c r="B17">
        <v>81914583.140000001</v>
      </c>
      <c r="C17">
        <v>442.5</v>
      </c>
      <c r="D17">
        <v>0</v>
      </c>
      <c r="E17">
        <v>0</v>
      </c>
      <c r="F17">
        <v>30</v>
      </c>
      <c r="G17">
        <v>20</v>
      </c>
      <c r="H17">
        <v>1.1280847039999999</v>
      </c>
      <c r="I17">
        <v>1.060830341</v>
      </c>
    </row>
    <row r="18" spans="1:9" x14ac:dyDescent="0.25">
      <c r="A18">
        <v>43221</v>
      </c>
      <c r="B18">
        <v>82919300.189999998</v>
      </c>
      <c r="C18">
        <v>75.599999999999994</v>
      </c>
      <c r="D18">
        <v>38.200000000000003</v>
      </c>
      <c r="E18">
        <v>1</v>
      </c>
      <c r="F18">
        <v>31</v>
      </c>
      <c r="G18">
        <v>22</v>
      </c>
      <c r="H18">
        <v>1.1306573710000001</v>
      </c>
      <c r="I18">
        <v>1.0627718749999999</v>
      </c>
    </row>
    <row r="19" spans="1:9" x14ac:dyDescent="0.25">
      <c r="A19">
        <v>43252</v>
      </c>
      <c r="B19">
        <v>94394407.189999998</v>
      </c>
      <c r="C19">
        <v>16.7</v>
      </c>
      <c r="D19">
        <v>54</v>
      </c>
      <c r="E19">
        <v>0</v>
      </c>
      <c r="F19">
        <v>30</v>
      </c>
      <c r="G19">
        <v>21</v>
      </c>
      <c r="H19">
        <v>1.133235904</v>
      </c>
      <c r="I19">
        <v>1.064716961</v>
      </c>
    </row>
    <row r="20" spans="1:9" x14ac:dyDescent="0.25">
      <c r="A20">
        <v>43282</v>
      </c>
      <c r="B20">
        <v>118664613.5</v>
      </c>
      <c r="C20">
        <v>1.3</v>
      </c>
      <c r="D20">
        <v>106.9</v>
      </c>
      <c r="E20">
        <v>1</v>
      </c>
      <c r="F20">
        <v>31</v>
      </c>
      <c r="G20">
        <v>21</v>
      </c>
      <c r="H20">
        <v>1.1358203179999999</v>
      </c>
      <c r="I20">
        <v>1.0666656080000001</v>
      </c>
    </row>
    <row r="21" spans="1:9" x14ac:dyDescent="0.25">
      <c r="A21">
        <v>43313</v>
      </c>
      <c r="B21">
        <v>117220317.59999999</v>
      </c>
      <c r="C21">
        <v>2.7</v>
      </c>
      <c r="D21">
        <v>119.4</v>
      </c>
      <c r="E21">
        <v>1</v>
      </c>
      <c r="F21">
        <v>31</v>
      </c>
      <c r="G21">
        <v>22</v>
      </c>
      <c r="H21">
        <v>1.138410626</v>
      </c>
      <c r="I21">
        <v>1.0686178200000001</v>
      </c>
    </row>
    <row r="22" spans="1:9" x14ac:dyDescent="0.25">
      <c r="A22">
        <v>43344</v>
      </c>
      <c r="B22">
        <v>96184617.829999998</v>
      </c>
      <c r="C22">
        <v>62.2</v>
      </c>
      <c r="D22">
        <v>63.6</v>
      </c>
      <c r="E22">
        <v>1</v>
      </c>
      <c r="F22">
        <v>30</v>
      </c>
      <c r="G22">
        <v>19</v>
      </c>
      <c r="H22">
        <v>1.1410068419999999</v>
      </c>
      <c r="I22">
        <v>1.070573606</v>
      </c>
    </row>
    <row r="23" spans="1:9" x14ac:dyDescent="0.25">
      <c r="A23">
        <v>43374</v>
      </c>
      <c r="B23">
        <v>80857467.329999998</v>
      </c>
      <c r="C23">
        <v>285.89999999999998</v>
      </c>
      <c r="D23">
        <v>10.1</v>
      </c>
      <c r="E23">
        <v>1</v>
      </c>
      <c r="F23">
        <v>31</v>
      </c>
      <c r="G23">
        <v>22</v>
      </c>
      <c r="H23">
        <v>1.1436089780000001</v>
      </c>
      <c r="I23">
        <v>1.0725329720000001</v>
      </c>
    </row>
    <row r="24" spans="1:9" x14ac:dyDescent="0.25">
      <c r="A24">
        <v>43405</v>
      </c>
      <c r="B24">
        <v>87977332.379999995</v>
      </c>
      <c r="C24">
        <v>517.70000000000005</v>
      </c>
      <c r="D24">
        <v>0</v>
      </c>
      <c r="E24">
        <v>0</v>
      </c>
      <c r="F24">
        <v>30</v>
      </c>
      <c r="G24">
        <v>22</v>
      </c>
      <c r="H24">
        <v>1.1462170490000001</v>
      </c>
      <c r="I24">
        <v>1.074495923</v>
      </c>
    </row>
    <row r="25" spans="1:9" x14ac:dyDescent="0.25">
      <c r="A25">
        <v>43435</v>
      </c>
      <c r="B25">
        <v>99924056.579999998</v>
      </c>
      <c r="C25">
        <v>564.1</v>
      </c>
      <c r="D25">
        <v>0</v>
      </c>
      <c r="E25">
        <v>2</v>
      </c>
      <c r="F25">
        <v>31</v>
      </c>
      <c r="G25">
        <v>19</v>
      </c>
      <c r="H25">
        <v>1.1488310669999999</v>
      </c>
      <c r="I25">
        <v>1.076462467</v>
      </c>
    </row>
    <row r="26" spans="1:9" x14ac:dyDescent="0.25">
      <c r="A26">
        <v>43466</v>
      </c>
      <c r="B26">
        <v>103497313.90000001</v>
      </c>
      <c r="C26">
        <v>768.1</v>
      </c>
      <c r="D26">
        <v>0</v>
      </c>
      <c r="E26">
        <v>1</v>
      </c>
      <c r="F26">
        <v>31</v>
      </c>
      <c r="G26">
        <v>22</v>
      </c>
      <c r="H26">
        <v>1.1507832179999999</v>
      </c>
      <c r="I26">
        <v>1.078053248</v>
      </c>
    </row>
    <row r="27" spans="1:9" x14ac:dyDescent="0.25">
      <c r="A27">
        <v>43497</v>
      </c>
      <c r="B27">
        <v>87728214.739999995</v>
      </c>
      <c r="C27">
        <v>627.1</v>
      </c>
      <c r="D27">
        <v>0</v>
      </c>
      <c r="E27">
        <v>1</v>
      </c>
      <c r="F27">
        <v>28</v>
      </c>
      <c r="G27">
        <v>19</v>
      </c>
      <c r="H27">
        <v>1.152738686</v>
      </c>
      <c r="I27">
        <v>1.0796463789999999</v>
      </c>
    </row>
    <row r="28" spans="1:9" x14ac:dyDescent="0.25">
      <c r="A28">
        <v>43525</v>
      </c>
      <c r="B28">
        <v>92318232.069999993</v>
      </c>
      <c r="C28">
        <v>606.79999999999995</v>
      </c>
      <c r="D28">
        <v>0</v>
      </c>
      <c r="E28">
        <v>0</v>
      </c>
      <c r="F28">
        <v>31</v>
      </c>
      <c r="G28">
        <v>21</v>
      </c>
      <c r="H28">
        <v>1.154697477</v>
      </c>
      <c r="I28">
        <v>1.081241865</v>
      </c>
    </row>
    <row r="29" spans="1:9" x14ac:dyDescent="0.25">
      <c r="A29">
        <v>43556</v>
      </c>
      <c r="B29">
        <v>77421527.939999998</v>
      </c>
      <c r="C29">
        <v>349.3</v>
      </c>
      <c r="D29">
        <v>0</v>
      </c>
      <c r="E29">
        <v>0</v>
      </c>
      <c r="F29">
        <v>30</v>
      </c>
      <c r="G29">
        <v>21</v>
      </c>
      <c r="H29">
        <v>1.1566595959999999</v>
      </c>
      <c r="I29">
        <v>1.0828397089999999</v>
      </c>
    </row>
    <row r="30" spans="1:9" x14ac:dyDescent="0.25">
      <c r="A30">
        <v>43586</v>
      </c>
      <c r="B30">
        <v>73910939.069999993</v>
      </c>
      <c r="C30">
        <v>177.1</v>
      </c>
      <c r="D30">
        <v>2.5</v>
      </c>
      <c r="E30">
        <v>1</v>
      </c>
      <c r="F30">
        <v>31</v>
      </c>
      <c r="G30">
        <v>22</v>
      </c>
      <c r="H30">
        <v>1.1586250499999999</v>
      </c>
      <c r="I30">
        <v>1.0844399140000001</v>
      </c>
    </row>
    <row r="31" spans="1:9" x14ac:dyDescent="0.25">
      <c r="A31">
        <v>43617</v>
      </c>
      <c r="B31">
        <v>85908774.150000006</v>
      </c>
      <c r="C31">
        <v>35.799999999999997</v>
      </c>
      <c r="D31">
        <v>37.5</v>
      </c>
      <c r="E31">
        <v>0</v>
      </c>
      <c r="F31">
        <v>30</v>
      </c>
      <c r="G31">
        <v>20</v>
      </c>
      <c r="H31">
        <v>1.160593843</v>
      </c>
      <c r="I31">
        <v>1.086042484</v>
      </c>
    </row>
    <row r="32" spans="1:9" x14ac:dyDescent="0.25">
      <c r="A32">
        <v>43647</v>
      </c>
      <c r="B32">
        <v>125398832.3</v>
      </c>
      <c r="C32">
        <v>0</v>
      </c>
      <c r="D32">
        <v>136.5</v>
      </c>
      <c r="E32">
        <v>1</v>
      </c>
      <c r="F32">
        <v>31</v>
      </c>
      <c r="G32">
        <v>22</v>
      </c>
      <c r="H32">
        <v>1.162565981</v>
      </c>
      <c r="I32">
        <v>1.0876474220000001</v>
      </c>
    </row>
    <row r="33" spans="1:9" x14ac:dyDescent="0.25">
      <c r="A33">
        <v>43678</v>
      </c>
      <c r="B33">
        <v>107850037.90000001</v>
      </c>
      <c r="C33">
        <v>10.5</v>
      </c>
      <c r="D33">
        <v>75.8</v>
      </c>
      <c r="E33">
        <v>1</v>
      </c>
      <c r="F33">
        <v>31</v>
      </c>
      <c r="G33">
        <v>21</v>
      </c>
      <c r="H33">
        <v>1.1645414709999999</v>
      </c>
      <c r="I33">
        <v>1.0892547319999999</v>
      </c>
    </row>
    <row r="34" spans="1:9" x14ac:dyDescent="0.25">
      <c r="A34">
        <v>43709</v>
      </c>
      <c r="B34">
        <v>84855749.75</v>
      </c>
      <c r="C34">
        <v>42.9</v>
      </c>
      <c r="D34">
        <v>23.4</v>
      </c>
      <c r="E34">
        <v>1</v>
      </c>
      <c r="F34">
        <v>30</v>
      </c>
      <c r="G34">
        <v>20</v>
      </c>
      <c r="H34">
        <v>1.1665203179999999</v>
      </c>
      <c r="I34">
        <v>1.0908644169999999</v>
      </c>
    </row>
    <row r="35" spans="1:9" x14ac:dyDescent="0.25">
      <c r="A35">
        <v>43739</v>
      </c>
      <c r="B35">
        <v>76946008.599999994</v>
      </c>
      <c r="C35">
        <v>244.3</v>
      </c>
      <c r="D35">
        <v>4.5</v>
      </c>
      <c r="E35">
        <v>1</v>
      </c>
      <c r="F35">
        <v>31</v>
      </c>
      <c r="G35">
        <v>22</v>
      </c>
      <c r="H35">
        <v>1.168502527</v>
      </c>
      <c r="I35">
        <v>1.09247648</v>
      </c>
    </row>
    <row r="36" spans="1:9" x14ac:dyDescent="0.25">
      <c r="A36">
        <v>43770</v>
      </c>
      <c r="B36">
        <v>86788003.140000001</v>
      </c>
      <c r="C36">
        <v>518.6</v>
      </c>
      <c r="D36">
        <v>0</v>
      </c>
      <c r="E36">
        <v>0</v>
      </c>
      <c r="F36">
        <v>30</v>
      </c>
      <c r="G36">
        <v>21</v>
      </c>
      <c r="H36">
        <v>1.170488105</v>
      </c>
      <c r="I36">
        <v>1.094090926</v>
      </c>
    </row>
    <row r="37" spans="1:9" x14ac:dyDescent="0.25">
      <c r="A37">
        <v>43800</v>
      </c>
      <c r="B37">
        <v>97209614.719999999</v>
      </c>
      <c r="C37">
        <v>566.6</v>
      </c>
      <c r="D37">
        <v>0</v>
      </c>
      <c r="E37">
        <v>2</v>
      </c>
      <c r="F37">
        <v>31</v>
      </c>
      <c r="G37">
        <v>20</v>
      </c>
      <c r="H37">
        <v>1.172477056</v>
      </c>
      <c r="I37">
        <v>1.0957077580000001</v>
      </c>
    </row>
    <row r="38" spans="1:9" x14ac:dyDescent="0.25">
      <c r="A38">
        <v>43831</v>
      </c>
      <c r="B38">
        <v>95489466.010000005</v>
      </c>
      <c r="C38">
        <v>594.5</v>
      </c>
      <c r="D38">
        <v>0</v>
      </c>
      <c r="E38">
        <v>1</v>
      </c>
      <c r="F38">
        <v>31</v>
      </c>
      <c r="G38">
        <v>22</v>
      </c>
      <c r="H38">
        <v>1.1667567640000001</v>
      </c>
      <c r="I38">
        <v>1.0971337210000001</v>
      </c>
    </row>
    <row r="39" spans="1:9" x14ac:dyDescent="0.25">
      <c r="A39">
        <v>43862</v>
      </c>
      <c r="B39">
        <v>89338388.469999999</v>
      </c>
      <c r="C39">
        <v>617.6</v>
      </c>
      <c r="D39">
        <v>0</v>
      </c>
      <c r="E39">
        <v>1</v>
      </c>
      <c r="F39">
        <v>29</v>
      </c>
      <c r="G39">
        <v>19</v>
      </c>
      <c r="H39">
        <v>1.16106438</v>
      </c>
      <c r="I39">
        <v>1.0985615399999999</v>
      </c>
    </row>
    <row r="40" spans="1:9" x14ac:dyDescent="0.25">
      <c r="A40">
        <v>43891</v>
      </c>
      <c r="B40">
        <v>89463347.719999999</v>
      </c>
      <c r="C40">
        <v>456.3</v>
      </c>
      <c r="D40">
        <v>0</v>
      </c>
      <c r="E40">
        <v>0</v>
      </c>
      <c r="F40">
        <v>31</v>
      </c>
      <c r="G40">
        <v>22</v>
      </c>
      <c r="H40">
        <v>1.1553997680000001</v>
      </c>
      <c r="I40">
        <v>1.0999912169999999</v>
      </c>
    </row>
    <row r="41" spans="1:9" x14ac:dyDescent="0.25">
      <c r="A41">
        <v>43922</v>
      </c>
      <c r="B41">
        <v>83623686.5</v>
      </c>
      <c r="C41">
        <v>377.6</v>
      </c>
      <c r="D41">
        <v>0</v>
      </c>
      <c r="E41">
        <v>0</v>
      </c>
      <c r="F41">
        <v>30</v>
      </c>
      <c r="G41">
        <v>21</v>
      </c>
      <c r="H41">
        <v>1.1497627930000001</v>
      </c>
      <c r="I41">
        <v>1.1014227539999999</v>
      </c>
    </row>
    <row r="42" spans="1:9" x14ac:dyDescent="0.25">
      <c r="A42">
        <v>43952</v>
      </c>
      <c r="B42">
        <v>89990443.390000001</v>
      </c>
      <c r="C42">
        <v>205</v>
      </c>
      <c r="D42">
        <v>23.4</v>
      </c>
      <c r="E42">
        <v>1</v>
      </c>
      <c r="F42">
        <v>31</v>
      </c>
      <c r="G42">
        <v>20</v>
      </c>
      <c r="H42">
        <v>1.1441533189999999</v>
      </c>
      <c r="I42">
        <v>1.1028561539999999</v>
      </c>
    </row>
    <row r="43" spans="1:9" x14ac:dyDescent="0.25">
      <c r="A43">
        <v>43983</v>
      </c>
      <c r="B43">
        <v>110563474.40000001</v>
      </c>
      <c r="C43">
        <v>25.2</v>
      </c>
      <c r="D43">
        <v>71</v>
      </c>
      <c r="E43">
        <v>0</v>
      </c>
      <c r="F43">
        <v>30</v>
      </c>
      <c r="G43">
        <v>22</v>
      </c>
      <c r="H43">
        <v>1.1385712130000001</v>
      </c>
      <c r="I43">
        <v>1.10429142</v>
      </c>
    </row>
    <row r="44" spans="1:9" x14ac:dyDescent="0.25">
      <c r="A44">
        <v>44013</v>
      </c>
      <c r="B44">
        <v>144579083.69999999</v>
      </c>
      <c r="C44">
        <v>0</v>
      </c>
      <c r="D44">
        <v>168.3</v>
      </c>
      <c r="E44">
        <v>1</v>
      </c>
      <c r="F44">
        <v>31</v>
      </c>
      <c r="G44">
        <v>22</v>
      </c>
      <c r="H44">
        <v>1.133016341</v>
      </c>
      <c r="I44">
        <v>1.1057285539999999</v>
      </c>
    </row>
    <row r="45" spans="1:9" x14ac:dyDescent="0.25">
      <c r="A45">
        <v>44044</v>
      </c>
      <c r="B45">
        <v>118626758.7</v>
      </c>
      <c r="C45">
        <v>4.4000000000000004</v>
      </c>
      <c r="D45">
        <v>82</v>
      </c>
      <c r="E45">
        <v>1</v>
      </c>
      <c r="F45">
        <v>31</v>
      </c>
      <c r="G45">
        <v>20</v>
      </c>
      <c r="H45">
        <v>1.1274885699999999</v>
      </c>
      <c r="I45">
        <v>1.107167558</v>
      </c>
    </row>
    <row r="46" spans="1:9" x14ac:dyDescent="0.25">
      <c r="A46">
        <v>44075</v>
      </c>
      <c r="B46">
        <v>85439279.140000001</v>
      </c>
      <c r="C46">
        <v>84.9</v>
      </c>
      <c r="D46">
        <v>11</v>
      </c>
      <c r="E46">
        <v>1</v>
      </c>
      <c r="F46">
        <v>30</v>
      </c>
      <c r="G46">
        <v>21</v>
      </c>
      <c r="H46">
        <v>1.121987769</v>
      </c>
      <c r="I46">
        <v>1.108608434</v>
      </c>
    </row>
    <row r="47" spans="1:9" x14ac:dyDescent="0.25">
      <c r="A47">
        <v>44105</v>
      </c>
      <c r="B47">
        <v>81314726.310000002</v>
      </c>
      <c r="C47">
        <v>281.8</v>
      </c>
      <c r="D47">
        <v>0</v>
      </c>
      <c r="E47">
        <v>1</v>
      </c>
      <c r="F47">
        <v>31</v>
      </c>
      <c r="G47">
        <v>21</v>
      </c>
      <c r="H47">
        <v>1.116513804</v>
      </c>
      <c r="I47">
        <v>1.110051186</v>
      </c>
    </row>
    <row r="48" spans="1:9" x14ac:dyDescent="0.25">
      <c r="A48">
        <v>44136</v>
      </c>
      <c r="B48">
        <v>84094610.439999998</v>
      </c>
      <c r="C48">
        <v>350.5</v>
      </c>
      <c r="D48">
        <v>0</v>
      </c>
      <c r="E48">
        <v>0</v>
      </c>
      <c r="F48">
        <v>30</v>
      </c>
      <c r="G48">
        <v>21</v>
      </c>
      <c r="H48">
        <v>1.111066546</v>
      </c>
      <c r="I48">
        <v>1.1114958159999999</v>
      </c>
    </row>
    <row r="49" spans="1:9" x14ac:dyDescent="0.25">
      <c r="A49">
        <v>44166</v>
      </c>
      <c r="B49">
        <v>102047485.90000001</v>
      </c>
      <c r="C49">
        <v>579.1</v>
      </c>
      <c r="D49">
        <v>0</v>
      </c>
      <c r="E49">
        <v>2</v>
      </c>
      <c r="F49">
        <v>31</v>
      </c>
      <c r="G49">
        <v>21</v>
      </c>
      <c r="H49">
        <v>1.105645864</v>
      </c>
      <c r="I49">
        <v>1.1129423249999999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CB67A-612B-4A33-BE1A-71CC502F7DD2}">
  <dimension ref="A1:I25"/>
  <sheetViews>
    <sheetView workbookViewId="0"/>
  </sheetViews>
  <sheetFormatPr defaultRowHeight="15" x14ac:dyDescent="0.25"/>
  <cols>
    <col min="1" max="1" width="8.7109375" bestFit="1" customWidth="1"/>
    <col min="2" max="2" width="9.28515625" bestFit="1" customWidth="1"/>
    <col min="3" max="3" width="10.28515625" bestFit="1" customWidth="1"/>
    <col min="4" max="4" width="10.140625" bestFit="1" customWidth="1"/>
    <col min="5" max="5" width="8.5703125" bestFit="1" customWidth="1"/>
    <col min="6" max="6" width="11.140625" bestFit="1" customWidth="1"/>
    <col min="7" max="7" width="9.42578125" bestFit="1" customWidth="1"/>
    <col min="8" max="8" width="11.5703125" bestFit="1" customWidth="1"/>
    <col min="9" max="9" width="11" bestFit="1" customWidth="1"/>
    <col min="10" max="10" width="11.28515625" bestFit="1" customWidth="1"/>
  </cols>
  <sheetData>
    <row r="1" spans="1:9" x14ac:dyDescent="0.25">
      <c r="A1" t="s">
        <v>1</v>
      </c>
      <c r="B1" t="s">
        <v>9</v>
      </c>
      <c r="C1" t="s">
        <v>4</v>
      </c>
      <c r="D1" t="s">
        <v>5</v>
      </c>
      <c r="E1" t="s">
        <v>6</v>
      </c>
      <c r="F1" t="s">
        <v>2</v>
      </c>
      <c r="G1" t="s">
        <v>3</v>
      </c>
      <c r="H1" t="s">
        <v>7</v>
      </c>
      <c r="I1" t="s">
        <v>8</v>
      </c>
    </row>
    <row r="2" spans="1:9" x14ac:dyDescent="0.25">
      <c r="A2">
        <v>44197</v>
      </c>
      <c r="B2">
        <v>0</v>
      </c>
      <c r="C2">
        <v>719.24</v>
      </c>
      <c r="D2">
        <v>0</v>
      </c>
      <c r="E2">
        <v>1</v>
      </c>
      <c r="F2">
        <v>31</v>
      </c>
      <c r="G2">
        <v>20</v>
      </c>
      <c r="H2">
        <v>1.1092654609999999</v>
      </c>
      <c r="I2">
        <v>1.114406335</v>
      </c>
    </row>
    <row r="3" spans="1:9" x14ac:dyDescent="0.25">
      <c r="A3">
        <v>44228</v>
      </c>
      <c r="B3">
        <v>0</v>
      </c>
      <c r="C3">
        <v>661.05</v>
      </c>
      <c r="D3">
        <v>0</v>
      </c>
      <c r="E3">
        <v>1</v>
      </c>
      <c r="F3">
        <v>28</v>
      </c>
      <c r="G3">
        <v>19</v>
      </c>
      <c r="H3">
        <v>1.1128969070000001</v>
      </c>
      <c r="I3">
        <v>1.115872271</v>
      </c>
    </row>
    <row r="4" spans="1:9" x14ac:dyDescent="0.25">
      <c r="A4">
        <v>44256</v>
      </c>
      <c r="B4">
        <v>0</v>
      </c>
      <c r="C4">
        <v>553.53</v>
      </c>
      <c r="D4">
        <v>0.22</v>
      </c>
      <c r="E4">
        <v>0</v>
      </c>
      <c r="F4">
        <v>31</v>
      </c>
      <c r="G4">
        <v>23</v>
      </c>
      <c r="H4">
        <v>1.1165402419999999</v>
      </c>
      <c r="I4">
        <v>1.1173401350000001</v>
      </c>
    </row>
    <row r="5" spans="1:9" x14ac:dyDescent="0.25">
      <c r="A5">
        <v>44287</v>
      </c>
      <c r="B5">
        <v>0</v>
      </c>
      <c r="C5">
        <v>352.08</v>
      </c>
      <c r="D5">
        <v>0</v>
      </c>
      <c r="E5">
        <v>0</v>
      </c>
      <c r="F5">
        <v>30</v>
      </c>
      <c r="G5">
        <v>21</v>
      </c>
      <c r="H5">
        <v>1.120195504</v>
      </c>
      <c r="I5">
        <v>1.1188099300000001</v>
      </c>
    </row>
    <row r="6" spans="1:9" x14ac:dyDescent="0.25">
      <c r="A6">
        <v>44317</v>
      </c>
      <c r="B6">
        <v>0</v>
      </c>
      <c r="C6">
        <v>137.03</v>
      </c>
      <c r="D6">
        <v>21.89</v>
      </c>
      <c r="E6">
        <v>1</v>
      </c>
      <c r="F6">
        <v>31</v>
      </c>
      <c r="G6">
        <v>20</v>
      </c>
      <c r="H6">
        <v>1.1238627329999999</v>
      </c>
      <c r="I6">
        <v>1.120281659</v>
      </c>
    </row>
    <row r="7" spans="1:9" x14ac:dyDescent="0.25">
      <c r="A7">
        <v>44348</v>
      </c>
      <c r="B7">
        <v>0</v>
      </c>
      <c r="C7">
        <v>29.01</v>
      </c>
      <c r="D7">
        <v>55.68</v>
      </c>
      <c r="E7">
        <v>0</v>
      </c>
      <c r="F7">
        <v>30</v>
      </c>
      <c r="G7">
        <v>22</v>
      </c>
      <c r="H7">
        <v>1.127541967</v>
      </c>
      <c r="I7">
        <v>1.1217553229999999</v>
      </c>
    </row>
    <row r="8" spans="1:9" x14ac:dyDescent="0.25">
      <c r="A8">
        <v>44378</v>
      </c>
      <c r="B8">
        <v>0</v>
      </c>
      <c r="C8">
        <v>3.89</v>
      </c>
      <c r="D8">
        <v>118.17</v>
      </c>
      <c r="E8">
        <v>1</v>
      </c>
      <c r="F8">
        <v>31</v>
      </c>
      <c r="G8">
        <v>21</v>
      </c>
      <c r="H8">
        <v>1.1312332460000001</v>
      </c>
      <c r="I8">
        <v>1.123230926</v>
      </c>
    </row>
    <row r="9" spans="1:9" x14ac:dyDescent="0.25">
      <c r="A9">
        <v>44409</v>
      </c>
      <c r="B9">
        <v>0</v>
      </c>
      <c r="C9">
        <v>9.49</v>
      </c>
      <c r="D9">
        <v>79.930000000000007</v>
      </c>
      <c r="E9">
        <v>1</v>
      </c>
      <c r="F9">
        <v>31</v>
      </c>
      <c r="G9">
        <v>21</v>
      </c>
      <c r="H9">
        <v>1.1349366089999999</v>
      </c>
      <c r="I9">
        <v>1.1247084700000001</v>
      </c>
    </row>
    <row r="10" spans="1:9" x14ac:dyDescent="0.25">
      <c r="A10">
        <v>44440</v>
      </c>
      <c r="B10">
        <v>0</v>
      </c>
      <c r="C10">
        <v>68.5</v>
      </c>
      <c r="D10">
        <v>35.21</v>
      </c>
      <c r="E10">
        <v>1</v>
      </c>
      <c r="F10">
        <v>30</v>
      </c>
      <c r="G10">
        <v>21</v>
      </c>
      <c r="H10">
        <v>1.1386520959999999</v>
      </c>
      <c r="I10">
        <v>1.126187958</v>
      </c>
    </row>
    <row r="11" spans="1:9" x14ac:dyDescent="0.25">
      <c r="A11">
        <v>44470</v>
      </c>
      <c r="B11">
        <v>0</v>
      </c>
      <c r="C11">
        <v>243.2222222</v>
      </c>
      <c r="D11">
        <v>2.71</v>
      </c>
      <c r="E11">
        <v>1</v>
      </c>
      <c r="F11">
        <v>31</v>
      </c>
      <c r="G11">
        <v>20</v>
      </c>
      <c r="H11">
        <v>1.1423797469999999</v>
      </c>
      <c r="I11">
        <v>1.127669392</v>
      </c>
    </row>
    <row r="12" spans="1:9" x14ac:dyDescent="0.25">
      <c r="A12">
        <v>44501</v>
      </c>
      <c r="B12">
        <v>0</v>
      </c>
      <c r="C12">
        <v>434.36111110000002</v>
      </c>
      <c r="D12">
        <v>0</v>
      </c>
      <c r="E12">
        <v>0</v>
      </c>
      <c r="F12">
        <v>30</v>
      </c>
      <c r="G12">
        <v>22</v>
      </c>
      <c r="H12">
        <v>1.1461196010000001</v>
      </c>
      <c r="I12">
        <v>1.129152774</v>
      </c>
    </row>
    <row r="13" spans="1:9" x14ac:dyDescent="0.25">
      <c r="A13">
        <v>44531</v>
      </c>
      <c r="B13">
        <v>0</v>
      </c>
      <c r="C13">
        <v>585.51</v>
      </c>
      <c r="D13">
        <v>0</v>
      </c>
      <c r="E13">
        <v>2</v>
      </c>
      <c r="F13">
        <v>31</v>
      </c>
      <c r="G13">
        <v>21</v>
      </c>
      <c r="H13">
        <v>1.1498716980000001</v>
      </c>
      <c r="I13">
        <v>1.1306381080000001</v>
      </c>
    </row>
    <row r="14" spans="1:9" x14ac:dyDescent="0.25">
      <c r="A14">
        <v>44562</v>
      </c>
      <c r="B14">
        <v>0</v>
      </c>
      <c r="C14">
        <v>719.24</v>
      </c>
      <c r="D14">
        <v>0</v>
      </c>
      <c r="E14">
        <v>1</v>
      </c>
      <c r="F14">
        <v>31</v>
      </c>
      <c r="G14">
        <v>20</v>
      </c>
      <c r="H14">
        <v>1.15391303</v>
      </c>
      <c r="I14">
        <v>1.132301692</v>
      </c>
    </row>
    <row r="15" spans="1:9" x14ac:dyDescent="0.25">
      <c r="A15">
        <v>44593</v>
      </c>
      <c r="B15">
        <v>0</v>
      </c>
      <c r="C15">
        <v>661.05</v>
      </c>
      <c r="D15">
        <v>0</v>
      </c>
      <c r="E15">
        <v>1</v>
      </c>
      <c r="F15">
        <v>28</v>
      </c>
      <c r="G15">
        <v>19</v>
      </c>
      <c r="H15">
        <v>1.1579685639999999</v>
      </c>
      <c r="I15">
        <v>1.133967725</v>
      </c>
    </row>
    <row r="16" spans="1:9" x14ac:dyDescent="0.25">
      <c r="A16">
        <v>44621</v>
      </c>
      <c r="B16">
        <v>0</v>
      </c>
      <c r="C16">
        <v>553.53</v>
      </c>
      <c r="D16">
        <v>0.22</v>
      </c>
      <c r="E16">
        <v>0</v>
      </c>
      <c r="F16">
        <v>31</v>
      </c>
      <c r="G16">
        <v>23</v>
      </c>
      <c r="H16">
        <v>1.162038353</v>
      </c>
      <c r="I16">
        <v>1.135636208</v>
      </c>
    </row>
    <row r="17" spans="1:9" x14ac:dyDescent="0.25">
      <c r="A17">
        <v>44652</v>
      </c>
      <c r="B17">
        <v>0</v>
      </c>
      <c r="C17">
        <v>352.08</v>
      </c>
      <c r="D17">
        <v>0</v>
      </c>
      <c r="E17">
        <v>0</v>
      </c>
      <c r="F17">
        <v>30</v>
      </c>
      <c r="G17">
        <v>20</v>
      </c>
      <c r="H17">
        <v>1.1661224450000001</v>
      </c>
      <c r="I17">
        <v>1.1373071459999999</v>
      </c>
    </row>
    <row r="18" spans="1:9" x14ac:dyDescent="0.25">
      <c r="A18">
        <v>44682</v>
      </c>
      <c r="B18">
        <v>0</v>
      </c>
      <c r="C18">
        <v>137.03</v>
      </c>
      <c r="D18">
        <v>21.89</v>
      </c>
      <c r="E18">
        <v>1</v>
      </c>
      <c r="F18">
        <v>31</v>
      </c>
      <c r="G18">
        <v>21</v>
      </c>
      <c r="H18">
        <v>1.170220891</v>
      </c>
      <c r="I18">
        <v>1.138980543</v>
      </c>
    </row>
    <row r="19" spans="1:9" x14ac:dyDescent="0.25">
      <c r="A19">
        <v>44713</v>
      </c>
      <c r="B19">
        <v>0</v>
      </c>
      <c r="C19">
        <v>29.01</v>
      </c>
      <c r="D19">
        <v>55.68</v>
      </c>
      <c r="E19">
        <v>0</v>
      </c>
      <c r="F19">
        <v>30</v>
      </c>
      <c r="G19">
        <v>22</v>
      </c>
      <c r="H19">
        <v>1.1743337410000001</v>
      </c>
      <c r="I19">
        <v>1.1406564029999999</v>
      </c>
    </row>
    <row r="20" spans="1:9" x14ac:dyDescent="0.25">
      <c r="A20">
        <v>44743</v>
      </c>
      <c r="B20">
        <v>0</v>
      </c>
      <c r="C20">
        <v>3.89</v>
      </c>
      <c r="D20">
        <v>118.17</v>
      </c>
      <c r="E20">
        <v>1</v>
      </c>
      <c r="F20">
        <v>31</v>
      </c>
      <c r="G20">
        <v>20</v>
      </c>
      <c r="H20">
        <v>1.178461046</v>
      </c>
      <c r="I20">
        <v>1.1423347269999999</v>
      </c>
    </row>
    <row r="21" spans="1:9" x14ac:dyDescent="0.25">
      <c r="A21">
        <v>44774</v>
      </c>
      <c r="B21">
        <v>0</v>
      </c>
      <c r="C21">
        <v>9.49</v>
      </c>
      <c r="D21">
        <v>79.930000000000007</v>
      </c>
      <c r="E21">
        <v>1</v>
      </c>
      <c r="F21">
        <v>31</v>
      </c>
      <c r="G21">
        <v>22</v>
      </c>
      <c r="H21">
        <v>1.182602857</v>
      </c>
      <c r="I21">
        <v>1.1440155219999999</v>
      </c>
    </row>
    <row r="22" spans="1:9" x14ac:dyDescent="0.25">
      <c r="A22">
        <v>44805</v>
      </c>
      <c r="B22">
        <v>0</v>
      </c>
      <c r="C22">
        <v>68.5</v>
      </c>
      <c r="D22">
        <v>35.21</v>
      </c>
      <c r="E22">
        <v>1</v>
      </c>
      <c r="F22">
        <v>30</v>
      </c>
      <c r="G22">
        <v>21</v>
      </c>
      <c r="H22">
        <v>1.1867592250000001</v>
      </c>
      <c r="I22">
        <v>1.1456987890000001</v>
      </c>
    </row>
    <row r="23" spans="1:9" x14ac:dyDescent="0.25">
      <c r="A23">
        <v>44835</v>
      </c>
      <c r="B23">
        <v>0</v>
      </c>
      <c r="C23">
        <v>243.2222222</v>
      </c>
      <c r="D23">
        <v>2.71</v>
      </c>
      <c r="E23">
        <v>1</v>
      </c>
      <c r="F23">
        <v>31</v>
      </c>
      <c r="G23">
        <v>20</v>
      </c>
      <c r="H23">
        <v>1.190930201</v>
      </c>
      <c r="I23">
        <v>1.1473845330000001</v>
      </c>
    </row>
    <row r="24" spans="1:9" x14ac:dyDescent="0.25">
      <c r="A24">
        <v>44866</v>
      </c>
      <c r="B24">
        <v>0</v>
      </c>
      <c r="C24">
        <v>434.36111110000002</v>
      </c>
      <c r="D24">
        <v>0</v>
      </c>
      <c r="E24">
        <v>0</v>
      </c>
      <c r="F24">
        <v>30</v>
      </c>
      <c r="G24">
        <v>22</v>
      </c>
      <c r="H24">
        <v>1.195115836</v>
      </c>
      <c r="I24">
        <v>1.149072758</v>
      </c>
    </row>
    <row r="25" spans="1:9" x14ac:dyDescent="0.25">
      <c r="A25">
        <v>44896</v>
      </c>
      <c r="B25">
        <v>0</v>
      </c>
      <c r="C25">
        <v>585.51</v>
      </c>
      <c r="D25">
        <v>0</v>
      </c>
      <c r="E25">
        <v>2</v>
      </c>
      <c r="F25">
        <v>31</v>
      </c>
      <c r="G25">
        <v>20</v>
      </c>
      <c r="H25">
        <v>1.199316182</v>
      </c>
      <c r="I25">
        <v>1.1507634659999999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E1EC5-A3AE-4957-AC61-106909DF6E50}">
  <dimension ref="A1:S49"/>
  <sheetViews>
    <sheetView workbookViewId="0">
      <selection activeCell="L1" sqref="L1:R1"/>
    </sheetView>
  </sheetViews>
  <sheetFormatPr defaultRowHeight="15" x14ac:dyDescent="0.25"/>
  <cols>
    <col min="1" max="1" width="8.7109375" bestFit="1" customWidth="1"/>
    <col min="2" max="2" width="13.5703125" bestFit="1" customWidth="1"/>
    <col min="3" max="3" width="10.28515625" bestFit="1" customWidth="1"/>
    <col min="4" max="4" width="10.140625" bestFit="1" customWidth="1"/>
    <col min="5" max="5" width="8.5703125" bestFit="1" customWidth="1"/>
    <col min="6" max="6" width="11.140625" bestFit="1" customWidth="1"/>
    <col min="7" max="7" width="9.42578125" bestFit="1" customWidth="1"/>
    <col min="8" max="8" width="11.5703125" bestFit="1" customWidth="1"/>
    <col min="9" max="9" width="11" bestFit="1" customWidth="1"/>
    <col min="10" max="10" width="13.5703125" bestFit="1" customWidth="1"/>
  </cols>
  <sheetData>
    <row r="1" spans="1:19" x14ac:dyDescent="0.25">
      <c r="A1" t="s">
        <v>1</v>
      </c>
      <c r="B1" t="s">
        <v>9</v>
      </c>
      <c r="C1" t="s">
        <v>4</v>
      </c>
      <c r="D1" t="s">
        <v>5</v>
      </c>
      <c r="E1" t="s">
        <v>6</v>
      </c>
      <c r="F1" t="s">
        <v>2</v>
      </c>
      <c r="G1" t="s">
        <v>3</v>
      </c>
      <c r="H1" t="s">
        <v>7</v>
      </c>
      <c r="I1" t="s">
        <v>8</v>
      </c>
      <c r="K1" t="s">
        <v>9</v>
      </c>
      <c r="L1" t="s">
        <v>4</v>
      </c>
      <c r="M1" t="s">
        <v>5</v>
      </c>
      <c r="N1" t="s">
        <v>6</v>
      </c>
      <c r="O1" t="s">
        <v>2</v>
      </c>
      <c r="P1" t="s">
        <v>3</v>
      </c>
      <c r="Q1" t="s">
        <v>7</v>
      </c>
      <c r="R1" t="s">
        <v>8</v>
      </c>
      <c r="S1" t="s">
        <v>31</v>
      </c>
    </row>
    <row r="2" spans="1:19" x14ac:dyDescent="0.25">
      <c r="A2">
        <v>42736</v>
      </c>
      <c r="B2">
        <v>95873581.459999993</v>
      </c>
      <c r="C2">
        <v>620.29999999999995</v>
      </c>
      <c r="D2">
        <v>0</v>
      </c>
      <c r="E2">
        <v>1</v>
      </c>
      <c r="F2">
        <v>31</v>
      </c>
      <c r="G2">
        <v>21</v>
      </c>
      <c r="H2">
        <v>1.089731308</v>
      </c>
      <c r="I2">
        <v>1.0341741520000001</v>
      </c>
      <c r="K2">
        <f>RES_kWh</f>
        <v>-94603673.061990619</v>
      </c>
      <c r="L2">
        <f>N10HDD18*C2</f>
        <v>26989326.675764762</v>
      </c>
      <c r="M2">
        <f>N10CDD18*D2</f>
        <v>0</v>
      </c>
      <c r="N2">
        <f>StatDays*E2</f>
        <v>1060769.0657758482</v>
      </c>
      <c r="O2">
        <f>MonthDays*F2</f>
        <v>86348385.873686731</v>
      </c>
      <c r="P2">
        <f>PeakDays*G2</f>
        <v>-18814086.277671337</v>
      </c>
      <c r="Q2">
        <f>OntarioGDP*H2</f>
        <v>-65709441.654591255</v>
      </c>
      <c r="R2">
        <f>LondonPop*I2</f>
        <v>156972661.92623198</v>
      </c>
      <c r="S2">
        <f t="shared" ref="S2:S49" si="0">SUM(K2:R2)</f>
        <v>92243942.547206119</v>
      </c>
    </row>
    <row r="3" spans="1:19" x14ac:dyDescent="0.25">
      <c r="A3">
        <v>42767</v>
      </c>
      <c r="B3">
        <v>80558289.409999996</v>
      </c>
      <c r="C3">
        <v>501</v>
      </c>
      <c r="D3">
        <v>0</v>
      </c>
      <c r="E3">
        <v>1</v>
      </c>
      <c r="F3">
        <v>28</v>
      </c>
      <c r="G3">
        <v>19</v>
      </c>
      <c r="H3">
        <v>1.0922582709999999</v>
      </c>
      <c r="I3">
        <v>1.0358805019999999</v>
      </c>
      <c r="K3">
        <f>RES_kWh</f>
        <v>-94603673.061990619</v>
      </c>
      <c r="L3">
        <f>N10HDD18*C3</f>
        <v>21798569.505977988</v>
      </c>
      <c r="M3">
        <f>N10CDD18*D3</f>
        <v>0</v>
      </c>
      <c r="N3">
        <f>StatDays*E3</f>
        <v>1060769.0657758482</v>
      </c>
      <c r="O3">
        <f>MonthDays*F3</f>
        <v>77992090.466555744</v>
      </c>
      <c r="P3">
        <f>PeakDays*G3</f>
        <v>-17022268.536940731</v>
      </c>
      <c r="Q3">
        <f>OntarioGDP*H3</f>
        <v>-65861814.378576353</v>
      </c>
      <c r="R3">
        <f>LondonPop*I3</f>
        <v>157231661.14909962</v>
      </c>
      <c r="S3">
        <f t="shared" si="0"/>
        <v>80595334.209901482</v>
      </c>
    </row>
    <row r="4" spans="1:19" x14ac:dyDescent="0.25">
      <c r="A4">
        <v>42795</v>
      </c>
      <c r="B4">
        <v>87149622.299999997</v>
      </c>
      <c r="C4">
        <v>559.20000000000005</v>
      </c>
      <c r="D4">
        <v>0</v>
      </c>
      <c r="E4">
        <v>0</v>
      </c>
      <c r="F4">
        <v>31</v>
      </c>
      <c r="G4">
        <v>23</v>
      </c>
      <c r="H4">
        <v>1.0947910940000001</v>
      </c>
      <c r="I4">
        <v>1.0375896659999999</v>
      </c>
      <c r="K4">
        <f>RES_kWh</f>
        <v>-94603673.061990619</v>
      </c>
      <c r="L4">
        <f>N10HDD18*C4</f>
        <v>24330858.418648489</v>
      </c>
      <c r="M4">
        <f>N10CDD18*D4</f>
        <v>0</v>
      </c>
      <c r="N4">
        <f>StatDays*E4</f>
        <v>0</v>
      </c>
      <c r="O4">
        <f>MonthDays*F4</f>
        <v>86348385.873686731</v>
      </c>
      <c r="P4">
        <f>PeakDays*G4</f>
        <v>-20605904.018401939</v>
      </c>
      <c r="Q4">
        <f>OntarioGDP*H4</f>
        <v>-66014540.453268446</v>
      </c>
      <c r="R4">
        <f>LondonPop*I4</f>
        <v>157491087.4964219</v>
      </c>
      <c r="S4">
        <f t="shared" si="0"/>
        <v>86946214.255096108</v>
      </c>
    </row>
    <row r="5" spans="1:19" x14ac:dyDescent="0.25">
      <c r="A5">
        <v>42826</v>
      </c>
      <c r="B5">
        <v>72157765.840000004</v>
      </c>
      <c r="C5">
        <v>249.8</v>
      </c>
      <c r="D5">
        <v>0</v>
      </c>
      <c r="E5">
        <v>0</v>
      </c>
      <c r="F5">
        <v>30</v>
      </c>
      <c r="G5">
        <v>19</v>
      </c>
      <c r="H5">
        <v>1.0973297900000001</v>
      </c>
      <c r="I5">
        <v>1.0393016509999999</v>
      </c>
      <c r="K5">
        <f>RES_kWh</f>
        <v>-94603673.061990619</v>
      </c>
      <c r="L5">
        <f>N10HDD18*C5</f>
        <v>10868827.669846911</v>
      </c>
      <c r="M5">
        <f>N10CDD18*D5</f>
        <v>0</v>
      </c>
      <c r="N5">
        <f>StatDays*E5</f>
        <v>0</v>
      </c>
      <c r="O5">
        <f>MonthDays*F5</f>
        <v>83562954.07130973</v>
      </c>
      <c r="P5">
        <f>PeakDays*G5</f>
        <v>-17022268.536940731</v>
      </c>
      <c r="Q5">
        <f>OntarioGDP*H5</f>
        <v>-66167620.662551321</v>
      </c>
      <c r="R5">
        <f>LondonPop*I5</f>
        <v>157750942.03069746</v>
      </c>
      <c r="S5">
        <f t="shared" si="0"/>
        <v>74389161.510371432</v>
      </c>
    </row>
    <row r="6" spans="1:19" x14ac:dyDescent="0.25">
      <c r="A6">
        <v>42856</v>
      </c>
      <c r="B6">
        <v>73173599.390000001</v>
      </c>
      <c r="C6">
        <v>186.5</v>
      </c>
      <c r="D6">
        <v>8.6999999999999993</v>
      </c>
      <c r="E6">
        <v>1</v>
      </c>
      <c r="F6">
        <v>31</v>
      </c>
      <c r="G6">
        <v>22</v>
      </c>
      <c r="H6">
        <v>1.0998743740000001</v>
      </c>
      <c r="I6">
        <v>1.0410164609999999</v>
      </c>
      <c r="K6">
        <f>RES_kWh</f>
        <v>-94603673.061990619</v>
      </c>
      <c r="L6">
        <f>N10HDD18*C6</f>
        <v>8114637.1514269365</v>
      </c>
      <c r="M6">
        <f>N10CDD18*D6</f>
        <v>3921137.5066143563</v>
      </c>
      <c r="N6">
        <f>StatDays*E6</f>
        <v>1060769.0657758482</v>
      </c>
      <c r="O6">
        <f>MonthDays*F6</f>
        <v>86348385.873686731</v>
      </c>
      <c r="P6">
        <f>PeakDays*G6</f>
        <v>-19709995.148036636</v>
      </c>
      <c r="Q6">
        <f>OntarioGDP*H6</f>
        <v>-66321055.91090633</v>
      </c>
      <c r="R6">
        <f>LondonPop*I6</f>
        <v>158011225.35906836</v>
      </c>
      <c r="S6">
        <f t="shared" si="0"/>
        <v>76821430.835638642</v>
      </c>
    </row>
    <row r="7" spans="1:19" x14ac:dyDescent="0.25">
      <c r="A7">
        <v>42887</v>
      </c>
      <c r="B7">
        <v>90036465.730000004</v>
      </c>
      <c r="C7">
        <v>28.7</v>
      </c>
      <c r="D7">
        <v>66.7</v>
      </c>
      <c r="E7">
        <v>0</v>
      </c>
      <c r="F7">
        <v>30</v>
      </c>
      <c r="G7">
        <v>22</v>
      </c>
      <c r="H7">
        <v>1.102424858</v>
      </c>
      <c r="I7">
        <v>1.0427341000000001</v>
      </c>
      <c r="K7">
        <f>RES_kWh</f>
        <v>-94603673.061990619</v>
      </c>
      <c r="L7">
        <f>N10HDD18*C7</f>
        <v>1248740.4088254855</v>
      </c>
      <c r="M7">
        <f>N10CDD18*D7</f>
        <v>30062054.217376735</v>
      </c>
      <c r="N7">
        <f>StatDays*E7</f>
        <v>0</v>
      </c>
      <c r="O7">
        <f>MonthDays*F7</f>
        <v>83562954.07130973</v>
      </c>
      <c r="P7">
        <f>PeakDays*G7</f>
        <v>-19709995.148036636</v>
      </c>
      <c r="Q7">
        <f>OntarioGDP*H7</f>
        <v>-66474846.921918526</v>
      </c>
      <c r="R7">
        <f>LondonPop*I7</f>
        <v>158271938.08867675</v>
      </c>
      <c r="S7">
        <f t="shared" si="0"/>
        <v>92357171.654242933</v>
      </c>
    </row>
    <row r="8" spans="1:19" x14ac:dyDescent="0.25">
      <c r="A8">
        <v>42917</v>
      </c>
      <c r="B8">
        <v>107049192.2</v>
      </c>
      <c r="C8">
        <v>0.2</v>
      </c>
      <c r="D8">
        <v>93.8</v>
      </c>
      <c r="E8">
        <v>1</v>
      </c>
      <c r="F8">
        <v>31</v>
      </c>
      <c r="G8">
        <v>20</v>
      </c>
      <c r="H8">
        <v>1.1049812560000001</v>
      </c>
      <c r="I8">
        <v>1.0444545730000001</v>
      </c>
      <c r="K8">
        <f>RES_kWh</f>
        <v>-94603673.061990619</v>
      </c>
      <c r="L8">
        <f>N10HDD18*C8</f>
        <v>8702.023754881433</v>
      </c>
      <c r="M8">
        <f>N10CDD18*D8</f>
        <v>42276172.197750188</v>
      </c>
      <c r="N8">
        <f>StatDays*E8</f>
        <v>1060769.0657758482</v>
      </c>
      <c r="O8">
        <f>MonthDays*F8</f>
        <v>86348385.873686731</v>
      </c>
      <c r="P8">
        <f>PeakDays*G8</f>
        <v>-17918177.407306034</v>
      </c>
      <c r="Q8">
        <f>OntarioGDP*H8</f>
        <v>-66628994.539770499</v>
      </c>
      <c r="R8">
        <f>LondonPop*I8</f>
        <v>158533080.97845012</v>
      </c>
      <c r="S8">
        <f t="shared" si="0"/>
        <v>109076265.13035062</v>
      </c>
    </row>
    <row r="9" spans="1:19" x14ac:dyDescent="0.25">
      <c r="A9">
        <v>42948</v>
      </c>
      <c r="B9">
        <v>94105752.569999993</v>
      </c>
      <c r="C9">
        <v>20.8</v>
      </c>
      <c r="D9">
        <v>50.2</v>
      </c>
      <c r="E9">
        <v>1</v>
      </c>
      <c r="F9">
        <v>31</v>
      </c>
      <c r="G9">
        <v>22</v>
      </c>
      <c r="H9">
        <v>1.1075435819999999</v>
      </c>
      <c r="I9">
        <v>1.0461778850000001</v>
      </c>
      <c r="K9">
        <f>RES_kWh</f>
        <v>-94603673.061990619</v>
      </c>
      <c r="L9">
        <f>N10HDD18*C9</f>
        <v>905010.47050766903</v>
      </c>
      <c r="M9">
        <f>N10CDD18*D9</f>
        <v>22625414.118625369</v>
      </c>
      <c r="N9">
        <f>StatDays*E9</f>
        <v>1060769.0657758482</v>
      </c>
      <c r="O9">
        <f>MonthDays*F9</f>
        <v>86348385.873686731</v>
      </c>
      <c r="P9">
        <f>PeakDays*G9</f>
        <v>-19709995.148036636</v>
      </c>
      <c r="Q9">
        <f>OntarioGDP*H9</f>
        <v>-66783499.608644813</v>
      </c>
      <c r="R9">
        <f>LondonPop*I9</f>
        <v>158794654.78731611</v>
      </c>
      <c r="S9">
        <f t="shared" si="0"/>
        <v>88637066.497239649</v>
      </c>
    </row>
    <row r="10" spans="1:19" x14ac:dyDescent="0.25">
      <c r="A10">
        <v>42979</v>
      </c>
      <c r="B10">
        <v>87805189.939999998</v>
      </c>
      <c r="C10">
        <v>66</v>
      </c>
      <c r="D10">
        <v>56.2</v>
      </c>
      <c r="E10">
        <v>1</v>
      </c>
      <c r="F10">
        <v>30</v>
      </c>
      <c r="G10">
        <v>20</v>
      </c>
      <c r="H10">
        <v>1.11011185</v>
      </c>
      <c r="I10">
        <v>1.0479040399999999</v>
      </c>
      <c r="K10">
        <f>RES_kWh</f>
        <v>-94603673.061990619</v>
      </c>
      <c r="L10">
        <f>N10HDD18*C10</f>
        <v>2871667.8391108727</v>
      </c>
      <c r="M10">
        <f>N10CDD18*D10</f>
        <v>25329646.881807685</v>
      </c>
      <c r="N10">
        <f>StatDays*E10</f>
        <v>1060769.0657758482</v>
      </c>
      <c r="O10">
        <f>MonthDays*F10</f>
        <v>83562954.07130973</v>
      </c>
      <c r="P10">
        <f>PeakDays*G10</f>
        <v>-17918177.407306034</v>
      </c>
      <c r="Q10">
        <f>OntarioGDP*H10</f>
        <v>-66938362.972724058</v>
      </c>
      <c r="R10">
        <f>LondonPop*I10</f>
        <v>159056660.12241682</v>
      </c>
      <c r="S10">
        <f t="shared" si="0"/>
        <v>92421484.538400248</v>
      </c>
    </row>
    <row r="11" spans="1:19" x14ac:dyDescent="0.25">
      <c r="A11">
        <v>43009</v>
      </c>
      <c r="B11">
        <v>76066657.640000001</v>
      </c>
      <c r="C11">
        <v>176</v>
      </c>
      <c r="D11">
        <v>5.3</v>
      </c>
      <c r="E11">
        <v>1</v>
      </c>
      <c r="F11">
        <v>31</v>
      </c>
      <c r="G11">
        <v>21</v>
      </c>
      <c r="H11">
        <v>1.112686074</v>
      </c>
      <c r="I11">
        <v>1.0496330439999999</v>
      </c>
      <c r="K11">
        <f>RES_kWh</f>
        <v>-94603673.061990619</v>
      </c>
      <c r="L11">
        <f>N10HDD18*C11</f>
        <v>7657780.9042956606</v>
      </c>
      <c r="M11">
        <f>N10CDD18*D11</f>
        <v>2388738.940811045</v>
      </c>
      <c r="N11">
        <f>StatDays*E11</f>
        <v>1060769.0657758482</v>
      </c>
      <c r="O11">
        <f>MonthDays*F11</f>
        <v>86348385.873686731</v>
      </c>
      <c r="P11">
        <f>PeakDays*G11</f>
        <v>-18814086.277671337</v>
      </c>
      <c r="Q11">
        <f>OntarioGDP*H11</f>
        <v>-67093585.476190798</v>
      </c>
      <c r="R11">
        <f>LondonPop*I11</f>
        <v>159319097.89446539</v>
      </c>
      <c r="S11">
        <f t="shared" si="0"/>
        <v>76263427.863181889</v>
      </c>
    </row>
    <row r="12" spans="1:19" x14ac:dyDescent="0.25">
      <c r="A12">
        <v>43040</v>
      </c>
      <c r="B12">
        <v>82898269.260000005</v>
      </c>
      <c r="C12">
        <v>455.1</v>
      </c>
      <c r="D12">
        <v>0</v>
      </c>
      <c r="E12">
        <v>0</v>
      </c>
      <c r="F12">
        <v>30</v>
      </c>
      <c r="G12">
        <v>22</v>
      </c>
      <c r="H12">
        <v>1.1152662659999999</v>
      </c>
      <c r="I12">
        <v>1.0513649</v>
      </c>
      <c r="K12">
        <f>RES_kWh</f>
        <v>-94603673.061990619</v>
      </c>
      <c r="L12">
        <f>N10HDD18*C12</f>
        <v>19801455.054232702</v>
      </c>
      <c r="M12">
        <f>N10CDD18*D12</f>
        <v>0</v>
      </c>
      <c r="N12">
        <f>StatDays*E12</f>
        <v>0</v>
      </c>
      <c r="O12">
        <f>MonthDays*F12</f>
        <v>83562954.07130973</v>
      </c>
      <c r="P12">
        <f>PeakDays*G12</f>
        <v>-19709995.148036636</v>
      </c>
      <c r="Q12">
        <f>OntarioGDP*H12</f>
        <v>-67249167.842630103</v>
      </c>
      <c r="R12">
        <f>LondonPop*I12</f>
        <v>159581968.5588184</v>
      </c>
      <c r="S12">
        <f t="shared" si="0"/>
        <v>81383541.631703466</v>
      </c>
    </row>
    <row r="13" spans="1:19" x14ac:dyDescent="0.25">
      <c r="A13">
        <v>43070</v>
      </c>
      <c r="B13">
        <v>101119281.7</v>
      </c>
      <c r="C13">
        <v>718.5</v>
      </c>
      <c r="D13">
        <v>0</v>
      </c>
      <c r="E13">
        <v>2</v>
      </c>
      <c r="F13">
        <v>31</v>
      </c>
      <c r="G13">
        <v>19</v>
      </c>
      <c r="H13">
        <v>1.117852442</v>
      </c>
      <c r="I13">
        <v>1.0530996130000001</v>
      </c>
      <c r="K13">
        <f>RES_kWh</f>
        <v>-94603673.061990619</v>
      </c>
      <c r="L13">
        <f>N10HDD18*C13</f>
        <v>31262020.339411549</v>
      </c>
      <c r="M13">
        <f>N10CDD18*D13</f>
        <v>0</v>
      </c>
      <c r="N13">
        <f>StatDays*E13</f>
        <v>2121538.1315516965</v>
      </c>
      <c r="O13">
        <f>MonthDays*F13</f>
        <v>86348385.873686731</v>
      </c>
      <c r="P13">
        <f>PeakDays*G13</f>
        <v>-17022268.536940731</v>
      </c>
      <c r="Q13">
        <f>OntarioGDP*H13</f>
        <v>-67405111.036822081</v>
      </c>
      <c r="R13">
        <f>LondonPop*I13</f>
        <v>159845272.87440339</v>
      </c>
      <c r="S13">
        <f t="shared" si="0"/>
        <v>100546164.58329993</v>
      </c>
    </row>
    <row r="14" spans="1:19" x14ac:dyDescent="0.25">
      <c r="A14">
        <v>43101</v>
      </c>
      <c r="B14">
        <v>103110214.40000001</v>
      </c>
      <c r="C14">
        <v>757.8</v>
      </c>
      <c r="D14">
        <v>0</v>
      </c>
      <c r="E14">
        <v>1</v>
      </c>
      <c r="F14">
        <v>31</v>
      </c>
      <c r="G14">
        <v>22</v>
      </c>
      <c r="H14">
        <v>1.1204017740000001</v>
      </c>
      <c r="I14">
        <v>1.055026998</v>
      </c>
      <c r="K14">
        <f>RES_kWh</f>
        <v>-94603673.061990619</v>
      </c>
      <c r="L14">
        <f>N10HDD18*C14</f>
        <v>32971968.007245749</v>
      </c>
      <c r="M14">
        <f>N10CDD18*D14</f>
        <v>0</v>
      </c>
      <c r="N14">
        <f>StatDays*E14</f>
        <v>1060769.0657758482</v>
      </c>
      <c r="O14">
        <f>MonthDays*F14</f>
        <v>86348385.873686731</v>
      </c>
      <c r="P14">
        <f>PeakDays*G14</f>
        <v>-19709995.148036636</v>
      </c>
      <c r="Q14">
        <f>OntarioGDP*H14</f>
        <v>-67558832.583667994</v>
      </c>
      <c r="R14">
        <f>LondonPop*I14</f>
        <v>160137822.00978988</v>
      </c>
      <c r="S14">
        <f t="shared" si="0"/>
        <v>98646444.162802964</v>
      </c>
    </row>
    <row r="15" spans="1:19" x14ac:dyDescent="0.25">
      <c r="A15">
        <v>43132</v>
      </c>
      <c r="B15">
        <v>86184597.510000005</v>
      </c>
      <c r="C15">
        <v>577.1</v>
      </c>
      <c r="D15">
        <v>0</v>
      </c>
      <c r="E15">
        <v>1</v>
      </c>
      <c r="F15">
        <v>28</v>
      </c>
      <c r="G15">
        <v>19</v>
      </c>
      <c r="H15">
        <v>1.1229569189999999</v>
      </c>
      <c r="I15">
        <v>1.0569579090000001</v>
      </c>
      <c r="K15">
        <f>RES_kWh</f>
        <v>-94603673.061990619</v>
      </c>
      <c r="L15">
        <f>N10HDD18*C15</f>
        <v>25109689.544710375</v>
      </c>
      <c r="M15">
        <f>N10CDD18*D15</f>
        <v>0</v>
      </c>
      <c r="N15">
        <f>StatDays*E15</f>
        <v>1060769.0657758482</v>
      </c>
      <c r="O15">
        <f>MonthDays*F15</f>
        <v>77992090.466555744</v>
      </c>
      <c r="P15">
        <f>PeakDays*G15</f>
        <v>-17022268.536940731</v>
      </c>
      <c r="Q15">
        <f>OntarioGDP*H15</f>
        <v>-67712904.647179365</v>
      </c>
      <c r="R15">
        <f>LondonPop*I15</f>
        <v>160430906.34092164</v>
      </c>
      <c r="S15">
        <f t="shared" si="0"/>
        <v>85254609.171852887</v>
      </c>
    </row>
    <row r="16" spans="1:19" x14ac:dyDescent="0.25">
      <c r="A16">
        <v>43160</v>
      </c>
      <c r="B16">
        <v>90024514.269999996</v>
      </c>
      <c r="C16">
        <v>582.6</v>
      </c>
      <c r="D16">
        <v>0</v>
      </c>
      <c r="E16">
        <v>0</v>
      </c>
      <c r="F16">
        <v>31</v>
      </c>
      <c r="G16">
        <v>22</v>
      </c>
      <c r="H16">
        <v>1.1255178910000001</v>
      </c>
      <c r="I16">
        <v>1.058892355</v>
      </c>
      <c r="K16">
        <f>RES_kWh</f>
        <v>-94603673.061990619</v>
      </c>
      <c r="L16">
        <f>N10HDD18*C16</f>
        <v>25348995.197969615</v>
      </c>
      <c r="M16">
        <f>N10CDD18*D16</f>
        <v>0</v>
      </c>
      <c r="N16">
        <f>StatDays*E16</f>
        <v>0</v>
      </c>
      <c r="O16">
        <f>MonthDays*F16</f>
        <v>86348385.873686731</v>
      </c>
      <c r="P16">
        <f>PeakDays*G16</f>
        <v>-19709995.148036636</v>
      </c>
      <c r="Q16">
        <f>OntarioGDP*H16</f>
        <v>-67867328.071538806</v>
      </c>
      <c r="R16">
        <f>LondonPop*I16</f>
        <v>160724527.23386824</v>
      </c>
      <c r="S16">
        <f t="shared" si="0"/>
        <v>90240912.023958534</v>
      </c>
    </row>
    <row r="17" spans="1:19" x14ac:dyDescent="0.25">
      <c r="A17">
        <v>43191</v>
      </c>
      <c r="B17">
        <v>81914583.140000001</v>
      </c>
      <c r="C17">
        <v>442.5</v>
      </c>
      <c r="D17">
        <v>0</v>
      </c>
      <c r="E17">
        <v>0</v>
      </c>
      <c r="F17">
        <v>30</v>
      </c>
      <c r="G17">
        <v>20</v>
      </c>
      <c r="H17">
        <v>1.1280847039999999</v>
      </c>
      <c r="I17">
        <v>1.060830341</v>
      </c>
      <c r="K17">
        <f>RES_kWh</f>
        <v>-94603673.061990619</v>
      </c>
      <c r="L17">
        <f>N10HDD18*C17</f>
        <v>19253227.557675172</v>
      </c>
      <c r="M17">
        <f>N10CDD18*D17</f>
        <v>0</v>
      </c>
      <c r="N17">
        <f>StatDays*E17</f>
        <v>0</v>
      </c>
      <c r="O17">
        <f>MonthDays*F17</f>
        <v>83562954.07130973</v>
      </c>
      <c r="P17">
        <f>PeakDays*G17</f>
        <v>-17918177.407306034</v>
      </c>
      <c r="Q17">
        <f>OntarioGDP*H17</f>
        <v>-68022103.700928852</v>
      </c>
      <c r="R17">
        <f>LondonPop*I17</f>
        <v>161018685.44755736</v>
      </c>
      <c r="S17">
        <f t="shared" si="0"/>
        <v>83290912.906316757</v>
      </c>
    </row>
    <row r="18" spans="1:19" x14ac:dyDescent="0.25">
      <c r="A18">
        <v>43221</v>
      </c>
      <c r="B18">
        <v>82919300.189999998</v>
      </c>
      <c r="C18">
        <v>75.599999999999994</v>
      </c>
      <c r="D18">
        <v>38.200000000000003</v>
      </c>
      <c r="E18">
        <v>1</v>
      </c>
      <c r="F18">
        <v>31</v>
      </c>
      <c r="G18">
        <v>22</v>
      </c>
      <c r="H18">
        <v>1.1306573710000001</v>
      </c>
      <c r="I18">
        <v>1.0627718749999999</v>
      </c>
      <c r="K18">
        <f>RES_kWh</f>
        <v>-94603673.061990619</v>
      </c>
      <c r="L18">
        <f>N10HDD18*C18</f>
        <v>3289364.9793451815</v>
      </c>
      <c r="M18">
        <f>N10CDD18*D18</f>
        <v>17216948.592260741</v>
      </c>
      <c r="N18">
        <f>StatDays*E18</f>
        <v>1060769.0657758482</v>
      </c>
      <c r="O18">
        <f>MonthDays*F18</f>
        <v>86348385.873686731</v>
      </c>
      <c r="P18">
        <f>PeakDays*G18</f>
        <v>-19709995.148036636</v>
      </c>
      <c r="Q18">
        <f>OntarioGDP*H18</f>
        <v>-68177232.319233358</v>
      </c>
      <c r="R18">
        <f>LondonPop*I18</f>
        <v>161313382.19627312</v>
      </c>
      <c r="S18">
        <f t="shared" si="0"/>
        <v>86737950.178081006</v>
      </c>
    </row>
    <row r="19" spans="1:19" x14ac:dyDescent="0.25">
      <c r="A19">
        <v>43252</v>
      </c>
      <c r="B19">
        <v>94394407.189999998</v>
      </c>
      <c r="C19">
        <v>16.7</v>
      </c>
      <c r="D19">
        <v>54</v>
      </c>
      <c r="E19">
        <v>0</v>
      </c>
      <c r="F19">
        <v>30</v>
      </c>
      <c r="G19">
        <v>21</v>
      </c>
      <c r="H19">
        <v>1.133235904</v>
      </c>
      <c r="I19">
        <v>1.064716961</v>
      </c>
      <c r="K19">
        <f>RES_kWh</f>
        <v>-94603673.061990619</v>
      </c>
      <c r="L19">
        <f>N10HDD18*C19</f>
        <v>726618.98353259964</v>
      </c>
      <c r="M19">
        <f>N10CDD18*D19</f>
        <v>24338094.868640836</v>
      </c>
      <c r="N19">
        <f>StatDays*E19</f>
        <v>0</v>
      </c>
      <c r="O19">
        <f>MonthDays*F19</f>
        <v>83562954.07130973</v>
      </c>
      <c r="P19">
        <f>PeakDays*G19</f>
        <v>-18814086.277671337</v>
      </c>
      <c r="Q19">
        <f>OntarioGDP*H19</f>
        <v>-68332714.650037363</v>
      </c>
      <c r="R19">
        <f>LondonPop*I19</f>
        <v>161608618.08715764</v>
      </c>
      <c r="S19">
        <f t="shared" si="0"/>
        <v>88485812.020941481</v>
      </c>
    </row>
    <row r="20" spans="1:19" x14ac:dyDescent="0.25">
      <c r="A20">
        <v>43282</v>
      </c>
      <c r="B20">
        <v>118664613.5</v>
      </c>
      <c r="C20">
        <v>1.3</v>
      </c>
      <c r="D20">
        <v>106.9</v>
      </c>
      <c r="E20">
        <v>1</v>
      </c>
      <c r="F20">
        <v>31</v>
      </c>
      <c r="G20">
        <v>21</v>
      </c>
      <c r="H20">
        <v>1.1358203179999999</v>
      </c>
      <c r="I20">
        <v>1.0666656080000001</v>
      </c>
      <c r="K20">
        <f>RES_kWh</f>
        <v>-94603673.061990619</v>
      </c>
      <c r="L20">
        <f>N10HDD18*C20</f>
        <v>56563.154406729314</v>
      </c>
      <c r="M20">
        <f>N10CDD18*D20</f>
        <v>48180413.73069825</v>
      </c>
      <c r="N20">
        <f>StatDays*E20</f>
        <v>1060769.0657758482</v>
      </c>
      <c r="O20">
        <f>MonthDays*F20</f>
        <v>86348385.873686731</v>
      </c>
      <c r="P20">
        <f>PeakDays*G20</f>
        <v>-18814086.277671337</v>
      </c>
      <c r="Q20">
        <f>OntarioGDP*H20</f>
        <v>-68488551.597822204</v>
      </c>
      <c r="R20">
        <f>LondonPop*I20</f>
        <v>161904394.48628056</v>
      </c>
      <c r="S20">
        <f t="shared" si="0"/>
        <v>115644215.37336396</v>
      </c>
    </row>
    <row r="21" spans="1:19" x14ac:dyDescent="0.25">
      <c r="A21">
        <v>43313</v>
      </c>
      <c r="B21">
        <v>117220317.59999999</v>
      </c>
      <c r="C21">
        <v>2.7</v>
      </c>
      <c r="D21">
        <v>119.4</v>
      </c>
      <c r="E21">
        <v>1</v>
      </c>
      <c r="F21">
        <v>31</v>
      </c>
      <c r="G21">
        <v>22</v>
      </c>
      <c r="H21">
        <v>1.138410626</v>
      </c>
      <c r="I21">
        <v>1.0686178200000001</v>
      </c>
      <c r="K21">
        <f>RES_kWh</f>
        <v>-94603673.061990619</v>
      </c>
      <c r="L21">
        <f>N10HDD18*C21</f>
        <v>117477.32069089936</v>
      </c>
      <c r="M21">
        <f>N10CDD18*D21</f>
        <v>53814231.987328075</v>
      </c>
      <c r="N21">
        <f>StatDays*E21</f>
        <v>1060769.0657758482</v>
      </c>
      <c r="O21">
        <f>MonthDays*F21</f>
        <v>86348385.873686731</v>
      </c>
      <c r="P21">
        <f>PeakDays*G21</f>
        <v>-19709995.148036636</v>
      </c>
      <c r="Q21">
        <f>OntarioGDP*H21</f>
        <v>-68644743.946471721</v>
      </c>
      <c r="R21">
        <f>LondonPop*I21</f>
        <v>162200712.00078398</v>
      </c>
      <c r="S21">
        <f t="shared" si="0"/>
        <v>120583164.09176657</v>
      </c>
    </row>
    <row r="22" spans="1:19" x14ac:dyDescent="0.25">
      <c r="A22">
        <v>43344</v>
      </c>
      <c r="B22">
        <v>96184617.829999998</v>
      </c>
      <c r="C22">
        <v>62.2</v>
      </c>
      <c r="D22">
        <v>63.6</v>
      </c>
      <c r="E22">
        <v>1</v>
      </c>
      <c r="F22">
        <v>30</v>
      </c>
      <c r="G22">
        <v>19</v>
      </c>
      <c r="H22">
        <v>1.1410068419999999</v>
      </c>
      <c r="I22">
        <v>1.070573606</v>
      </c>
      <c r="K22">
        <f>RES_kWh</f>
        <v>-94603673.061990619</v>
      </c>
      <c r="L22">
        <f>N10HDD18*C22</f>
        <v>2706329.3877681256</v>
      </c>
      <c r="M22">
        <f>N10CDD18*D22</f>
        <v>28664867.289732542</v>
      </c>
      <c r="N22">
        <f>StatDays*E22</f>
        <v>1060769.0657758482</v>
      </c>
      <c r="O22">
        <f>MonthDays*F22</f>
        <v>83562954.07130973</v>
      </c>
      <c r="P22">
        <f>PeakDays*G22</f>
        <v>-17022268.536940731</v>
      </c>
      <c r="Q22">
        <f>OntarioGDP*H22</f>
        <v>-68801292.540168464</v>
      </c>
      <c r="R22">
        <f>LondonPop*I22</f>
        <v>162497571.9967376</v>
      </c>
      <c r="S22">
        <f t="shared" si="0"/>
        <v>98065257.67222403</v>
      </c>
    </row>
    <row r="23" spans="1:19" x14ac:dyDescent="0.25">
      <c r="A23">
        <v>43374</v>
      </c>
      <c r="B23">
        <v>80857467.329999998</v>
      </c>
      <c r="C23">
        <v>285.89999999999998</v>
      </c>
      <c r="D23">
        <v>10.1</v>
      </c>
      <c r="E23">
        <v>1</v>
      </c>
      <c r="F23">
        <v>31</v>
      </c>
      <c r="G23">
        <v>22</v>
      </c>
      <c r="H23">
        <v>1.1436089780000001</v>
      </c>
      <c r="I23">
        <v>1.0725329720000001</v>
      </c>
      <c r="K23">
        <f>RES_kWh</f>
        <v>-94603673.061990619</v>
      </c>
      <c r="L23">
        <f>N10HDD18*C23</f>
        <v>12439542.957603008</v>
      </c>
      <c r="M23">
        <f>N10CDD18*D23</f>
        <v>4552125.1513568964</v>
      </c>
      <c r="N23">
        <f>StatDays*E23</f>
        <v>1060769.0657758482</v>
      </c>
      <c r="O23">
        <f>MonthDays*F23</f>
        <v>86348385.873686731</v>
      </c>
      <c r="P23">
        <f>PeakDays*G23</f>
        <v>-19709995.148036636</v>
      </c>
      <c r="Q23">
        <f>OntarioGDP*H23</f>
        <v>-68958198.102497518</v>
      </c>
      <c r="R23">
        <f>LondonPop*I23</f>
        <v>162794975.38485456</v>
      </c>
      <c r="S23">
        <f t="shared" si="0"/>
        <v>83923932.120752245</v>
      </c>
    </row>
    <row r="24" spans="1:19" x14ac:dyDescent="0.25">
      <c r="A24">
        <v>43405</v>
      </c>
      <c r="B24">
        <v>87977332.379999995</v>
      </c>
      <c r="C24">
        <v>517.70000000000005</v>
      </c>
      <c r="D24">
        <v>0</v>
      </c>
      <c r="E24">
        <v>0</v>
      </c>
      <c r="F24">
        <v>30</v>
      </c>
      <c r="G24">
        <v>22</v>
      </c>
      <c r="H24">
        <v>1.1462170490000001</v>
      </c>
      <c r="I24">
        <v>1.074495923</v>
      </c>
      <c r="K24">
        <f>RES_kWh</f>
        <v>-94603673.061990619</v>
      </c>
      <c r="L24">
        <f>N10HDD18*C24</f>
        <v>22525188.489510592</v>
      </c>
      <c r="M24">
        <f>N10CDD18*D24</f>
        <v>0</v>
      </c>
      <c r="N24">
        <f>StatDays*E24</f>
        <v>0</v>
      </c>
      <c r="O24">
        <f>MonthDays*F24</f>
        <v>83562954.07130973</v>
      </c>
      <c r="P24">
        <f>PeakDays*G24</f>
        <v>-19709995.148036636</v>
      </c>
      <c r="Q24">
        <f>OntarioGDP*H24</f>
        <v>-69115461.537940204</v>
      </c>
      <c r="R24">
        <f>LondonPop*I24</f>
        <v>163092922.92406237</v>
      </c>
      <c r="S24">
        <f t="shared" si="0"/>
        <v>85751935.736915231</v>
      </c>
    </row>
    <row r="25" spans="1:19" x14ac:dyDescent="0.25">
      <c r="A25">
        <v>43435</v>
      </c>
      <c r="B25">
        <v>99924056.579999998</v>
      </c>
      <c r="C25">
        <v>564.1</v>
      </c>
      <c r="D25">
        <v>0</v>
      </c>
      <c r="E25">
        <v>2</v>
      </c>
      <c r="F25">
        <v>31</v>
      </c>
      <c r="G25">
        <v>19</v>
      </c>
      <c r="H25">
        <v>1.1488310669999999</v>
      </c>
      <c r="I25">
        <v>1.076462467</v>
      </c>
      <c r="K25">
        <f>RES_kWh</f>
        <v>-94603673.061990619</v>
      </c>
      <c r="L25">
        <f>N10HDD18*C25</f>
        <v>24544058.000643082</v>
      </c>
      <c r="M25">
        <f>N10CDD18*D25</f>
        <v>0</v>
      </c>
      <c r="N25">
        <f>StatDays*E25</f>
        <v>2121538.1315516965</v>
      </c>
      <c r="O25">
        <f>MonthDays*F25</f>
        <v>86348385.873686731</v>
      </c>
      <c r="P25">
        <f>PeakDays*G25</f>
        <v>-17022268.536940731</v>
      </c>
      <c r="Q25">
        <f>OntarioGDP*H25</f>
        <v>-69273083.570081577</v>
      </c>
      <c r="R25">
        <f>LondonPop*I25</f>
        <v>163391415.82864529</v>
      </c>
      <c r="S25">
        <f t="shared" si="0"/>
        <v>95506372.665513873</v>
      </c>
    </row>
    <row r="26" spans="1:19" x14ac:dyDescent="0.25">
      <c r="A26">
        <v>43466</v>
      </c>
      <c r="B26">
        <v>103497313.90000001</v>
      </c>
      <c r="C26">
        <v>768.1</v>
      </c>
      <c r="D26">
        <v>0</v>
      </c>
      <c r="E26">
        <v>1</v>
      </c>
      <c r="F26">
        <v>31</v>
      </c>
      <c r="G26">
        <v>22</v>
      </c>
      <c r="H26">
        <v>1.1507832179999999</v>
      </c>
      <c r="I26">
        <v>1.078053248</v>
      </c>
      <c r="K26">
        <f>RES_kWh</f>
        <v>-94603673.061990619</v>
      </c>
      <c r="L26">
        <f>N10HDD18*C26</f>
        <v>33420122.230622143</v>
      </c>
      <c r="M26">
        <f>N10CDD18*D26</f>
        <v>0</v>
      </c>
      <c r="N26">
        <f>StatDays*E26</f>
        <v>1060769.0657758482</v>
      </c>
      <c r="O26">
        <f>MonthDays*F26</f>
        <v>86348385.873686731</v>
      </c>
      <c r="P26">
        <f>PeakDays*G26</f>
        <v>-19709995.148036636</v>
      </c>
      <c r="Q26">
        <f>OntarioGDP*H26</f>
        <v>-69390795.845845118</v>
      </c>
      <c r="R26">
        <f>LondonPop*I26</f>
        <v>163632873.35069683</v>
      </c>
      <c r="S26">
        <f t="shared" si="0"/>
        <v>100757686.46490918</v>
      </c>
    </row>
    <row r="27" spans="1:19" x14ac:dyDescent="0.25">
      <c r="A27">
        <v>43497</v>
      </c>
      <c r="B27">
        <v>87728214.739999995</v>
      </c>
      <c r="C27">
        <v>627.1</v>
      </c>
      <c r="D27">
        <v>0</v>
      </c>
      <c r="E27">
        <v>1</v>
      </c>
      <c r="F27">
        <v>28</v>
      </c>
      <c r="G27">
        <v>19</v>
      </c>
      <c r="H27">
        <v>1.152738686</v>
      </c>
      <c r="I27">
        <v>1.0796463789999999</v>
      </c>
      <c r="K27">
        <f>RES_kWh</f>
        <v>-94603673.061990619</v>
      </c>
      <c r="L27">
        <f>N10HDD18*C27</f>
        <v>27285195.483430736</v>
      </c>
      <c r="M27">
        <f>N10CDD18*D27</f>
        <v>0</v>
      </c>
      <c r="N27">
        <f>StatDays*E27</f>
        <v>1060769.0657758482</v>
      </c>
      <c r="O27">
        <f>MonthDays*F27</f>
        <v>77992090.466555744</v>
      </c>
      <c r="P27">
        <f>PeakDays*G27</f>
        <v>-17022268.536940731</v>
      </c>
      <c r="Q27">
        <f>OntarioGDP*H27</f>
        <v>-69508708.132580504</v>
      </c>
      <c r="R27">
        <f>LondonPop*I27</f>
        <v>163874687.5687215</v>
      </c>
      <c r="S27">
        <f t="shared" si="0"/>
        <v>89078092.852971986</v>
      </c>
    </row>
    <row r="28" spans="1:19" x14ac:dyDescent="0.25">
      <c r="A28">
        <v>43525</v>
      </c>
      <c r="B28">
        <v>92318232.069999993</v>
      </c>
      <c r="C28">
        <v>606.79999999999995</v>
      </c>
      <c r="D28">
        <v>0</v>
      </c>
      <c r="E28">
        <v>0</v>
      </c>
      <c r="F28">
        <v>31</v>
      </c>
      <c r="G28">
        <v>21</v>
      </c>
      <c r="H28">
        <v>1.154697477</v>
      </c>
      <c r="I28">
        <v>1.081241865</v>
      </c>
      <c r="K28">
        <f>RES_kWh</f>
        <v>-94603673.061990619</v>
      </c>
      <c r="L28">
        <f>N10HDD18*C28</f>
        <v>26401940.072310265</v>
      </c>
      <c r="M28">
        <f>N10CDD18*D28</f>
        <v>0</v>
      </c>
      <c r="N28">
        <f>StatDays*E28</f>
        <v>0</v>
      </c>
      <c r="O28">
        <f>MonthDays*F28</f>
        <v>86348385.873686731</v>
      </c>
      <c r="P28">
        <f>PeakDays*G28</f>
        <v>-18814086.277671337</v>
      </c>
      <c r="Q28">
        <f>OntarioGDP*H28</f>
        <v>-69626820.792080268</v>
      </c>
      <c r="R28">
        <f>LondonPop*I28</f>
        <v>164116859.24164689</v>
      </c>
      <c r="S28">
        <f t="shared" si="0"/>
        <v>93822605.055901662</v>
      </c>
    </row>
    <row r="29" spans="1:19" x14ac:dyDescent="0.25">
      <c r="A29">
        <v>43556</v>
      </c>
      <c r="B29">
        <v>77421527.939999998</v>
      </c>
      <c r="C29">
        <v>349.3</v>
      </c>
      <c r="D29">
        <v>0</v>
      </c>
      <c r="E29">
        <v>0</v>
      </c>
      <c r="F29">
        <v>30</v>
      </c>
      <c r="G29">
        <v>21</v>
      </c>
      <c r="H29">
        <v>1.1566595959999999</v>
      </c>
      <c r="I29">
        <v>1.0828397089999999</v>
      </c>
      <c r="K29">
        <f>RES_kWh</f>
        <v>-94603673.061990619</v>
      </c>
      <c r="L29">
        <f>N10HDD18*C29</f>
        <v>15198084.487900423</v>
      </c>
      <c r="M29">
        <f>N10CDD18*D29</f>
        <v>0</v>
      </c>
      <c r="N29">
        <f>StatDays*E29</f>
        <v>0</v>
      </c>
      <c r="O29">
        <f>MonthDays*F29</f>
        <v>83562954.07130973</v>
      </c>
      <c r="P29">
        <f>PeakDays*G29</f>
        <v>-18814086.277671337</v>
      </c>
      <c r="Q29">
        <f>OntarioGDP*H29</f>
        <v>-69745134.12583819</v>
      </c>
      <c r="R29">
        <f>LondonPop*I29</f>
        <v>164359388.82482955</v>
      </c>
      <c r="S29">
        <f t="shared" si="0"/>
        <v>79957533.918539554</v>
      </c>
    </row>
    <row r="30" spans="1:19" x14ac:dyDescent="0.25">
      <c r="A30">
        <v>43586</v>
      </c>
      <c r="B30">
        <v>73910939.069999993</v>
      </c>
      <c r="C30">
        <v>177.1</v>
      </c>
      <c r="D30">
        <v>2.5</v>
      </c>
      <c r="E30">
        <v>1</v>
      </c>
      <c r="F30">
        <v>31</v>
      </c>
      <c r="G30">
        <v>22</v>
      </c>
      <c r="H30">
        <v>1.1586250499999999</v>
      </c>
      <c r="I30">
        <v>1.0844399140000001</v>
      </c>
      <c r="K30">
        <f>RES_kWh</f>
        <v>-94603673.061990619</v>
      </c>
      <c r="L30">
        <f>N10HDD18*C30</f>
        <v>7705642.0349475089</v>
      </c>
      <c r="M30">
        <f>N10CDD18*D30</f>
        <v>1126763.6513259646</v>
      </c>
      <c r="N30">
        <f>StatDays*E30</f>
        <v>1060769.0657758482</v>
      </c>
      <c r="O30">
        <f>MonthDays*F30</f>
        <v>86348385.873686731</v>
      </c>
      <c r="P30">
        <f>PeakDays*G30</f>
        <v>-19709995.148036636</v>
      </c>
      <c r="Q30">
        <f>OntarioGDP*H30</f>
        <v>-69863648.55594556</v>
      </c>
      <c r="R30">
        <f>LondonPop*I30</f>
        <v>164602276.77362609</v>
      </c>
      <c r="S30">
        <f t="shared" si="0"/>
        <v>76666520.633389324</v>
      </c>
    </row>
    <row r="31" spans="1:19" x14ac:dyDescent="0.25">
      <c r="A31">
        <v>43617</v>
      </c>
      <c r="B31">
        <v>85908774.150000006</v>
      </c>
      <c r="C31">
        <v>35.799999999999997</v>
      </c>
      <c r="D31">
        <v>37.5</v>
      </c>
      <c r="E31">
        <v>0</v>
      </c>
      <c r="F31">
        <v>30</v>
      </c>
      <c r="G31">
        <v>20</v>
      </c>
      <c r="H31">
        <v>1.160593843</v>
      </c>
      <c r="I31">
        <v>1.086042484</v>
      </c>
      <c r="K31">
        <f>RES_kWh</f>
        <v>-94603673.061990619</v>
      </c>
      <c r="L31">
        <f>N10HDD18*C31</f>
        <v>1557662.2521237764</v>
      </c>
      <c r="M31">
        <f>N10CDD18*D31</f>
        <v>16901454.76988947</v>
      </c>
      <c r="N31">
        <f>StatDays*E31</f>
        <v>0</v>
      </c>
      <c r="O31">
        <f>MonthDays*F31</f>
        <v>83562954.07130973</v>
      </c>
      <c r="P31">
        <f>PeakDays*G31</f>
        <v>-17918177.407306034</v>
      </c>
      <c r="Q31">
        <f>OntarioGDP*H31</f>
        <v>-69982364.323597416</v>
      </c>
      <c r="R31">
        <f>LondonPop*I31</f>
        <v>164845523.69517857</v>
      </c>
      <c r="S31">
        <f t="shared" si="0"/>
        <v>84363379.99560748</v>
      </c>
    </row>
    <row r="32" spans="1:19" x14ac:dyDescent="0.25">
      <c r="A32">
        <v>43647</v>
      </c>
      <c r="B32">
        <v>125398832.3</v>
      </c>
      <c r="C32">
        <v>0</v>
      </c>
      <c r="D32">
        <v>136.5</v>
      </c>
      <c r="E32">
        <v>1</v>
      </c>
      <c r="F32">
        <v>31</v>
      </c>
      <c r="G32">
        <v>22</v>
      </c>
      <c r="H32">
        <v>1.162565981</v>
      </c>
      <c r="I32">
        <v>1.0876474220000001</v>
      </c>
      <c r="K32">
        <f>RES_kWh</f>
        <v>-94603673.061990619</v>
      </c>
      <c r="L32">
        <f>N10HDD18*C32</f>
        <v>0</v>
      </c>
      <c r="M32">
        <f>N10CDD18*D32</f>
        <v>61521295.362397671</v>
      </c>
      <c r="N32">
        <f>StatDays*E32</f>
        <v>1060769.0657758482</v>
      </c>
      <c r="O32">
        <f>MonthDays*F32</f>
        <v>86348385.873686731</v>
      </c>
      <c r="P32">
        <f>PeakDays*G32</f>
        <v>-19709995.148036636</v>
      </c>
      <c r="Q32">
        <f>OntarioGDP*H32</f>
        <v>-70101281.790586263</v>
      </c>
      <c r="R32">
        <f>LondonPop*I32</f>
        <v>165089130.04484352</v>
      </c>
      <c r="S32">
        <f t="shared" si="0"/>
        <v>129604630.34609026</v>
      </c>
    </row>
    <row r="33" spans="1:19" x14ac:dyDescent="0.25">
      <c r="A33">
        <v>43678</v>
      </c>
      <c r="B33">
        <v>107850037.90000001</v>
      </c>
      <c r="C33">
        <v>10.5</v>
      </c>
      <c r="D33">
        <v>75.8</v>
      </c>
      <c r="E33">
        <v>1</v>
      </c>
      <c r="F33">
        <v>31</v>
      </c>
      <c r="G33">
        <v>21</v>
      </c>
      <c r="H33">
        <v>1.1645414709999999</v>
      </c>
      <c r="I33">
        <v>1.0892547319999999</v>
      </c>
      <c r="K33">
        <f>RES_kWh</f>
        <v>-94603673.061990619</v>
      </c>
      <c r="L33">
        <f>N10HDD18*C33</f>
        <v>456856.24713127525</v>
      </c>
      <c r="M33">
        <f>N10CDD18*D33</f>
        <v>34163473.908203244</v>
      </c>
      <c r="N33">
        <f>StatDays*E33</f>
        <v>1060769.0657758482</v>
      </c>
      <c r="O33">
        <f>MonthDays*F33</f>
        <v>86348385.873686731</v>
      </c>
      <c r="P33">
        <f>PeakDays*G33</f>
        <v>-18814086.277671337</v>
      </c>
      <c r="Q33">
        <f>OntarioGDP*H33</f>
        <v>-70220401.379003391</v>
      </c>
      <c r="R33">
        <f>LondonPop*I33</f>
        <v>165333096.42976299</v>
      </c>
      <c r="S33">
        <f t="shared" si="0"/>
        <v>103724420.80589473</v>
      </c>
    </row>
    <row r="34" spans="1:19" x14ac:dyDescent="0.25">
      <c r="A34">
        <v>43709</v>
      </c>
      <c r="B34">
        <v>84855749.75</v>
      </c>
      <c r="C34">
        <v>42.9</v>
      </c>
      <c r="D34">
        <v>23.4</v>
      </c>
      <c r="E34">
        <v>1</v>
      </c>
      <c r="F34">
        <v>30</v>
      </c>
      <c r="G34">
        <v>20</v>
      </c>
      <c r="H34">
        <v>1.1665203179999999</v>
      </c>
      <c r="I34">
        <v>1.0908644169999999</v>
      </c>
      <c r="K34">
        <f>RES_kWh</f>
        <v>-94603673.061990619</v>
      </c>
      <c r="L34">
        <f>N10HDD18*C34</f>
        <v>1866584.0954220672</v>
      </c>
      <c r="M34">
        <f>N10CDD18*D34</f>
        <v>10546507.776411029</v>
      </c>
      <c r="N34">
        <f>StatDays*E34</f>
        <v>1060769.0657758482</v>
      </c>
      <c r="O34">
        <f>MonthDays*F34</f>
        <v>83562954.07130973</v>
      </c>
      <c r="P34">
        <f>PeakDays*G34</f>
        <v>-17918177.407306034</v>
      </c>
      <c r="Q34">
        <f>OntarioGDP*H34</f>
        <v>-70339723.390342593</v>
      </c>
      <c r="R34">
        <f>LondonPop*I34</f>
        <v>165577423.30529365</v>
      </c>
      <c r="S34">
        <f t="shared" si="0"/>
        <v>79752664.45457308</v>
      </c>
    </row>
    <row r="35" spans="1:19" x14ac:dyDescent="0.25">
      <c r="A35">
        <v>43739</v>
      </c>
      <c r="B35">
        <v>76946008.599999994</v>
      </c>
      <c r="C35">
        <v>244.3</v>
      </c>
      <c r="D35">
        <v>4.5</v>
      </c>
      <c r="E35">
        <v>1</v>
      </c>
      <c r="F35">
        <v>31</v>
      </c>
      <c r="G35">
        <v>22</v>
      </c>
      <c r="H35">
        <v>1.168502527</v>
      </c>
      <c r="I35">
        <v>1.09247648</v>
      </c>
      <c r="K35">
        <f>RES_kWh</f>
        <v>-94603673.061990619</v>
      </c>
      <c r="L35">
        <f>N10HDD18*C35</f>
        <v>10629522.016587671</v>
      </c>
      <c r="M35">
        <f>N10CDD18*D35</f>
        <v>2028174.5723867363</v>
      </c>
      <c r="N35">
        <f>StatDays*E35</f>
        <v>1060769.0657758482</v>
      </c>
      <c r="O35">
        <f>MonthDays*F35</f>
        <v>86348385.873686731</v>
      </c>
      <c r="P35">
        <f>PeakDays*G35</f>
        <v>-19709995.148036636</v>
      </c>
      <c r="Q35">
        <f>OntarioGDP*H35</f>
        <v>-70459248.126097649</v>
      </c>
      <c r="R35">
        <f>LondonPop*I35</f>
        <v>165822111.12679201</v>
      </c>
      <c r="S35">
        <f t="shared" si="0"/>
        <v>81116046.319104105</v>
      </c>
    </row>
    <row r="36" spans="1:19" x14ac:dyDescent="0.25">
      <c r="A36">
        <v>43770</v>
      </c>
      <c r="B36">
        <v>86788003.140000001</v>
      </c>
      <c r="C36">
        <v>518.6</v>
      </c>
      <c r="D36">
        <v>0</v>
      </c>
      <c r="E36">
        <v>0</v>
      </c>
      <c r="F36">
        <v>30</v>
      </c>
      <c r="G36">
        <v>21</v>
      </c>
      <c r="H36">
        <v>1.170488105</v>
      </c>
      <c r="I36">
        <v>1.094090926</v>
      </c>
      <c r="K36">
        <f>RES_kWh</f>
        <v>-94603673.061990619</v>
      </c>
      <c r="L36">
        <f>N10HDD18*C36</f>
        <v>22564347.596407555</v>
      </c>
      <c r="M36">
        <f>N10CDD18*D36</f>
        <v>0</v>
      </c>
      <c r="N36">
        <f>StatDays*E36</f>
        <v>0</v>
      </c>
      <c r="O36">
        <f>MonthDays*F36</f>
        <v>83562954.07130973</v>
      </c>
      <c r="P36">
        <f>PeakDays*G36</f>
        <v>-18814086.277671337</v>
      </c>
      <c r="Q36">
        <f>OntarioGDP*H36</f>
        <v>-70578976.008359835</v>
      </c>
      <c r="R36">
        <f>LondonPop*I36</f>
        <v>166067160.6531857</v>
      </c>
      <c r="S36">
        <f t="shared" si="0"/>
        <v>88197726.972881198</v>
      </c>
    </row>
    <row r="37" spans="1:19" x14ac:dyDescent="0.25">
      <c r="A37">
        <v>43800</v>
      </c>
      <c r="B37">
        <v>97209614.719999999</v>
      </c>
      <c r="C37">
        <v>566.6</v>
      </c>
      <c r="D37">
        <v>0</v>
      </c>
      <c r="E37">
        <v>2</v>
      </c>
      <c r="F37">
        <v>31</v>
      </c>
      <c r="G37">
        <v>20</v>
      </c>
      <c r="H37">
        <v>1.172477056</v>
      </c>
      <c r="I37">
        <v>1.0957077580000001</v>
      </c>
      <c r="K37">
        <f>RES_kWh</f>
        <v>-94603673.061990619</v>
      </c>
      <c r="L37">
        <f>N10HDD18*C37</f>
        <v>24652833.297579102</v>
      </c>
      <c r="M37">
        <f>N10CDD18*D37</f>
        <v>0</v>
      </c>
      <c r="N37">
        <f>StatDays*E37</f>
        <v>2121538.1315516965</v>
      </c>
      <c r="O37">
        <f>MonthDays*F37</f>
        <v>86348385.873686731</v>
      </c>
      <c r="P37">
        <f>PeakDays*G37</f>
        <v>-17918177.407306034</v>
      </c>
      <c r="Q37">
        <f>OntarioGDP*H37</f>
        <v>-70698907.278324172</v>
      </c>
      <c r="R37">
        <f>LondonPop*I37</f>
        <v>166312572.3398312</v>
      </c>
      <c r="S37">
        <f t="shared" si="0"/>
        <v>96214571.895027921</v>
      </c>
    </row>
    <row r="38" spans="1:19" x14ac:dyDescent="0.25">
      <c r="A38">
        <v>43831</v>
      </c>
      <c r="B38">
        <v>95489466.010000005</v>
      </c>
      <c r="C38">
        <v>594.5</v>
      </c>
      <c r="D38">
        <v>0</v>
      </c>
      <c r="E38">
        <v>1</v>
      </c>
      <c r="F38">
        <v>31</v>
      </c>
      <c r="G38">
        <v>22</v>
      </c>
      <c r="H38">
        <v>1.1667567640000001</v>
      </c>
      <c r="I38">
        <v>1.0971337210000001</v>
      </c>
      <c r="K38">
        <f>RES_kWh</f>
        <v>-94603673.061990619</v>
      </c>
      <c r="L38">
        <f>N10HDD18*C38</f>
        <v>25866765.611385059</v>
      </c>
      <c r="M38">
        <f>N10CDD18*D38</f>
        <v>0</v>
      </c>
      <c r="N38">
        <f>StatDays*E38</f>
        <v>1060769.0657758482</v>
      </c>
      <c r="O38">
        <f>MonthDays*F38</f>
        <v>86348385.873686731</v>
      </c>
      <c r="P38">
        <f>PeakDays*G38</f>
        <v>-19709995.148036636</v>
      </c>
      <c r="Q38">
        <f>OntarioGDP*H38</f>
        <v>-70353980.789875314</v>
      </c>
      <c r="R38">
        <f>LondonPop*I38</f>
        <v>166529012.87596861</v>
      </c>
      <c r="S38">
        <f t="shared" si="0"/>
        <v>95137284.426913679</v>
      </c>
    </row>
    <row r="39" spans="1:19" x14ac:dyDescent="0.25">
      <c r="A39">
        <v>43862</v>
      </c>
      <c r="B39">
        <v>89338388.469999999</v>
      </c>
      <c r="C39">
        <v>617.6</v>
      </c>
      <c r="D39">
        <v>0</v>
      </c>
      <c r="E39">
        <v>1</v>
      </c>
      <c r="F39">
        <v>29</v>
      </c>
      <c r="G39">
        <v>19</v>
      </c>
      <c r="H39">
        <v>1.16106438</v>
      </c>
      <c r="I39">
        <v>1.0985615399999999</v>
      </c>
      <c r="K39">
        <f>RES_kWh</f>
        <v>-94603673.061990619</v>
      </c>
      <c r="L39">
        <f>N10HDD18*C39</f>
        <v>26871849.355073866</v>
      </c>
      <c r="M39">
        <f>N10CDD18*D39</f>
        <v>0</v>
      </c>
      <c r="N39">
        <f>StatDays*E39</f>
        <v>1060769.0657758482</v>
      </c>
      <c r="O39">
        <f>MonthDays*F39</f>
        <v>80777522.268932745</v>
      </c>
      <c r="P39">
        <f>PeakDays*G39</f>
        <v>-17022268.536940731</v>
      </c>
      <c r="Q39">
        <f>OntarioGDP*H39</f>
        <v>-70010737.119093731</v>
      </c>
      <c r="R39">
        <f>LondonPop*I39</f>
        <v>166745735.12603199</v>
      </c>
      <c r="S39">
        <f t="shared" si="0"/>
        <v>93819197.097789377</v>
      </c>
    </row>
    <row r="40" spans="1:19" x14ac:dyDescent="0.25">
      <c r="A40">
        <v>43891</v>
      </c>
      <c r="B40">
        <v>89463347.719999999</v>
      </c>
      <c r="C40">
        <v>456.3</v>
      </c>
      <c r="D40">
        <v>0</v>
      </c>
      <c r="E40">
        <v>0</v>
      </c>
      <c r="F40">
        <v>31</v>
      </c>
      <c r="G40">
        <v>22</v>
      </c>
      <c r="H40">
        <v>1.1553997680000001</v>
      </c>
      <c r="I40">
        <v>1.0999912169999999</v>
      </c>
      <c r="K40">
        <f>RES_kWh</f>
        <v>-94603673.061990619</v>
      </c>
      <c r="L40">
        <f>N10HDD18*C40</f>
        <v>19853667.196761988</v>
      </c>
      <c r="M40">
        <f>N10CDD18*D40</f>
        <v>0</v>
      </c>
      <c r="N40">
        <f>StatDays*E40</f>
        <v>0</v>
      </c>
      <c r="O40">
        <f>MonthDays*F40</f>
        <v>86348385.873686731</v>
      </c>
      <c r="P40">
        <f>PeakDays*G40</f>
        <v>-19709995.148036636</v>
      </c>
      <c r="Q40">
        <f>OntarioGDP*H40</f>
        <v>-69669168.065348715</v>
      </c>
      <c r="R40">
        <f>LondonPop*I40</f>
        <v>166962739.39359242</v>
      </c>
      <c r="S40">
        <f t="shared" si="0"/>
        <v>89181956.188665181</v>
      </c>
    </row>
    <row r="41" spans="1:19" x14ac:dyDescent="0.25">
      <c r="A41">
        <v>43922</v>
      </c>
      <c r="B41">
        <v>83623686.5</v>
      </c>
      <c r="C41">
        <v>377.6</v>
      </c>
      <c r="D41">
        <v>0</v>
      </c>
      <c r="E41">
        <v>0</v>
      </c>
      <c r="F41">
        <v>30</v>
      </c>
      <c r="G41">
        <v>21</v>
      </c>
      <c r="H41">
        <v>1.1497627930000001</v>
      </c>
      <c r="I41">
        <v>1.1014227539999999</v>
      </c>
      <c r="K41">
        <f>RES_kWh</f>
        <v>-94603673.061990619</v>
      </c>
      <c r="L41">
        <f>N10HDD18*C41</f>
        <v>16429420.849216146</v>
      </c>
      <c r="M41">
        <f>N10CDD18*D41</f>
        <v>0</v>
      </c>
      <c r="N41">
        <f>StatDays*E41</f>
        <v>0</v>
      </c>
      <c r="O41">
        <f>MonthDays*F41</f>
        <v>83562954.07130973</v>
      </c>
      <c r="P41">
        <f>PeakDays*G41</f>
        <v>-18814086.277671337</v>
      </c>
      <c r="Q41">
        <f>OntarioGDP*H41</f>
        <v>-69329265.488308236</v>
      </c>
      <c r="R41">
        <f>LondonPop*I41</f>
        <v>167180025.98222098</v>
      </c>
      <c r="S41">
        <f t="shared" si="0"/>
        <v>84425376.074776664</v>
      </c>
    </row>
    <row r="42" spans="1:19" x14ac:dyDescent="0.25">
      <c r="A42">
        <v>43952</v>
      </c>
      <c r="B42">
        <v>89990443.390000001</v>
      </c>
      <c r="C42">
        <v>205</v>
      </c>
      <c r="D42">
        <v>23.4</v>
      </c>
      <c r="E42">
        <v>1</v>
      </c>
      <c r="F42">
        <v>31</v>
      </c>
      <c r="G42">
        <v>20</v>
      </c>
      <c r="H42">
        <v>1.1441533189999999</v>
      </c>
      <c r="I42">
        <v>1.1028561539999999</v>
      </c>
      <c r="K42">
        <f>RES_kWh</f>
        <v>-94603673.061990619</v>
      </c>
      <c r="L42">
        <f>N10HDD18*C42</f>
        <v>8919574.3487534691</v>
      </c>
      <c r="M42">
        <f>N10CDD18*D42</f>
        <v>10546507.776411029</v>
      </c>
      <c r="N42">
        <f>StatDays*E42</f>
        <v>1060769.0657758482</v>
      </c>
      <c r="O42">
        <f>MonthDays*F42</f>
        <v>86348385.873686731</v>
      </c>
      <c r="P42">
        <f>PeakDays*G42</f>
        <v>-17918177.407306034</v>
      </c>
      <c r="Q42">
        <f>OntarioGDP*H42</f>
        <v>-68991021.187341556</v>
      </c>
      <c r="R42">
        <f>LondonPop*I42</f>
        <v>167397595.34727415</v>
      </c>
      <c r="S42">
        <f t="shared" si="0"/>
        <v>92759960.755263016</v>
      </c>
    </row>
    <row r="43" spans="1:19" x14ac:dyDescent="0.25">
      <c r="A43">
        <v>43983</v>
      </c>
      <c r="B43">
        <v>110563474.40000001</v>
      </c>
      <c r="C43">
        <v>25.2</v>
      </c>
      <c r="D43">
        <v>71</v>
      </c>
      <c r="E43">
        <v>0</v>
      </c>
      <c r="F43">
        <v>30</v>
      </c>
      <c r="G43">
        <v>22</v>
      </c>
      <c r="H43">
        <v>1.1385712130000001</v>
      </c>
      <c r="I43">
        <v>1.10429142</v>
      </c>
      <c r="K43">
        <f>RES_kWh</f>
        <v>-94603673.061990619</v>
      </c>
      <c r="L43">
        <f>N10HDD18*C43</f>
        <v>1096454.9931150605</v>
      </c>
      <c r="M43">
        <f>N10CDD18*D43</f>
        <v>32000087.697657395</v>
      </c>
      <c r="N43">
        <f>StatDays*E43</f>
        <v>0</v>
      </c>
      <c r="O43">
        <f>MonthDays*F43</f>
        <v>83562954.07130973</v>
      </c>
      <c r="P43">
        <f>PeakDays*G43</f>
        <v>-19709995.148036636</v>
      </c>
      <c r="Q43">
        <f>OntarioGDP*H43</f>
        <v>-68654427.142714247</v>
      </c>
      <c r="R43">
        <f>LondonPop*I43</f>
        <v>167615447.94410858</v>
      </c>
      <c r="S43">
        <f t="shared" si="0"/>
        <v>101306849.35344926</v>
      </c>
    </row>
    <row r="44" spans="1:19" x14ac:dyDescent="0.25">
      <c r="A44">
        <v>44013</v>
      </c>
      <c r="B44">
        <v>144579083.69999999</v>
      </c>
      <c r="C44">
        <v>0</v>
      </c>
      <c r="D44">
        <v>168.3</v>
      </c>
      <c r="E44">
        <v>1</v>
      </c>
      <c r="F44">
        <v>31</v>
      </c>
      <c r="G44">
        <v>22</v>
      </c>
      <c r="H44">
        <v>1.133016341</v>
      </c>
      <c r="I44">
        <v>1.1057285539999999</v>
      </c>
      <c r="K44">
        <f>RES_kWh</f>
        <v>-94603673.061990619</v>
      </c>
      <c r="L44">
        <f>N10HDD18*C44</f>
        <v>0</v>
      </c>
      <c r="M44">
        <f>N10CDD18*D44</f>
        <v>75853729.007263944</v>
      </c>
      <c r="N44">
        <f>StatDays*E44</f>
        <v>1060769.0657758482</v>
      </c>
      <c r="O44">
        <f>MonthDays*F44</f>
        <v>86348385.873686731</v>
      </c>
      <c r="P44">
        <f>PeakDays*G44</f>
        <v>-19709995.148036636</v>
      </c>
      <c r="Q44">
        <f>OntarioGDP*H44</f>
        <v>-68319475.274393022</v>
      </c>
      <c r="R44">
        <f>LondonPop*I44</f>
        <v>167833584.07629523</v>
      </c>
      <c r="S44">
        <f t="shared" si="0"/>
        <v>148463324.53860149</v>
      </c>
    </row>
    <row r="45" spans="1:19" x14ac:dyDescent="0.25">
      <c r="A45">
        <v>44044</v>
      </c>
      <c r="B45">
        <v>118626758.7</v>
      </c>
      <c r="C45">
        <v>4.4000000000000004</v>
      </c>
      <c r="D45">
        <v>82</v>
      </c>
      <c r="E45">
        <v>1</v>
      </c>
      <c r="F45">
        <v>31</v>
      </c>
      <c r="G45">
        <v>20</v>
      </c>
      <c r="H45">
        <v>1.1274885699999999</v>
      </c>
      <c r="I45">
        <v>1.107167558</v>
      </c>
      <c r="K45">
        <f>RES_kWh</f>
        <v>-94603673.061990619</v>
      </c>
      <c r="L45">
        <f>N10HDD18*C45</f>
        <v>191444.52260739155</v>
      </c>
      <c r="M45">
        <f>N10CDD18*D45</f>
        <v>36957847.763491638</v>
      </c>
      <c r="N45">
        <f>StatDays*E45</f>
        <v>1060769.0657758482</v>
      </c>
      <c r="O45">
        <f>MonthDays*F45</f>
        <v>86348385.873686731</v>
      </c>
      <c r="P45">
        <f>PeakDays*G45</f>
        <v>-17918177.407306034</v>
      </c>
      <c r="Q45">
        <f>OntarioGDP*H45</f>
        <v>-67986157.562643439</v>
      </c>
      <c r="R45">
        <f>LondonPop*I45</f>
        <v>168052004.04740518</v>
      </c>
      <c r="S45">
        <f t="shared" si="0"/>
        <v>112102443.2410267</v>
      </c>
    </row>
    <row r="46" spans="1:19" x14ac:dyDescent="0.25">
      <c r="A46">
        <v>44075</v>
      </c>
      <c r="B46">
        <v>85439279.140000001</v>
      </c>
      <c r="C46">
        <v>84.9</v>
      </c>
      <c r="D46">
        <v>11</v>
      </c>
      <c r="E46">
        <v>1</v>
      </c>
      <c r="F46">
        <v>30</v>
      </c>
      <c r="G46">
        <v>21</v>
      </c>
      <c r="H46">
        <v>1.121987769</v>
      </c>
      <c r="I46">
        <v>1.108608434</v>
      </c>
      <c r="K46">
        <f>RES_kWh</f>
        <v>-94603673.061990619</v>
      </c>
      <c r="L46">
        <f>N10HDD18*C46</f>
        <v>3694009.0839471687</v>
      </c>
      <c r="M46">
        <f>N10CDD18*D46</f>
        <v>4957760.0658342447</v>
      </c>
      <c r="N46">
        <f>StatDays*E46</f>
        <v>1060769.0657758482</v>
      </c>
      <c r="O46">
        <f>MonthDays*F46</f>
        <v>83562954.07130973</v>
      </c>
      <c r="P46">
        <f>PeakDays*G46</f>
        <v>-18814086.277671337</v>
      </c>
      <c r="Q46">
        <f>OntarioGDP*H46</f>
        <v>-67654466.108328521</v>
      </c>
      <c r="R46">
        <f>LondonPop*I46</f>
        <v>168270708.16100946</v>
      </c>
      <c r="S46">
        <f t="shared" si="0"/>
        <v>80473974.999885961</v>
      </c>
    </row>
    <row r="47" spans="1:19" x14ac:dyDescent="0.25">
      <c r="A47">
        <v>44105</v>
      </c>
      <c r="B47">
        <v>81314726.310000002</v>
      </c>
      <c r="C47">
        <v>281.8</v>
      </c>
      <c r="D47">
        <v>0</v>
      </c>
      <c r="E47">
        <v>1</v>
      </c>
      <c r="F47">
        <v>31</v>
      </c>
      <c r="G47">
        <v>21</v>
      </c>
      <c r="H47">
        <v>1.116513804</v>
      </c>
      <c r="I47">
        <v>1.110051186</v>
      </c>
      <c r="K47">
        <f>RES_kWh</f>
        <v>-94603673.061990619</v>
      </c>
      <c r="L47">
        <f>N10HDD18*C47</f>
        <v>12261151.470627939</v>
      </c>
      <c r="M47">
        <f>N10CDD18*D47</f>
        <v>0</v>
      </c>
      <c r="N47">
        <f>StatDays*E47</f>
        <v>1060769.0657758482</v>
      </c>
      <c r="O47">
        <f>MonthDays*F47</f>
        <v>86348385.873686731</v>
      </c>
      <c r="P47">
        <f>PeakDays*G47</f>
        <v>-18814086.277671337</v>
      </c>
      <c r="Q47">
        <f>OntarioGDP*H47</f>
        <v>-67324392.831415042</v>
      </c>
      <c r="R47">
        <f>LondonPop*I47</f>
        <v>168489697.02425015</v>
      </c>
      <c r="S47">
        <f t="shared" si="0"/>
        <v>87417851.263263658</v>
      </c>
    </row>
    <row r="48" spans="1:19" x14ac:dyDescent="0.25">
      <c r="A48">
        <v>44136</v>
      </c>
      <c r="B48">
        <v>84094610.439999998</v>
      </c>
      <c r="C48">
        <v>350.5</v>
      </c>
      <c r="D48">
        <v>0</v>
      </c>
      <c r="E48">
        <v>0</v>
      </c>
      <c r="F48">
        <v>30</v>
      </c>
      <c r="G48">
        <v>21</v>
      </c>
      <c r="H48">
        <v>1.111066546</v>
      </c>
      <c r="I48">
        <v>1.1114958159999999</v>
      </c>
      <c r="K48">
        <f>RES_kWh</f>
        <v>-94603673.061990619</v>
      </c>
      <c r="L48">
        <f>N10HDD18*C48</f>
        <v>15250296.630429711</v>
      </c>
      <c r="M48">
        <f>N10CDD18*D48</f>
        <v>0</v>
      </c>
      <c r="N48">
        <f>StatDays*E48</f>
        <v>0</v>
      </c>
      <c r="O48">
        <f>MonthDays*F48</f>
        <v>83562954.07130973</v>
      </c>
      <c r="P48">
        <f>PeakDays*G48</f>
        <v>-18814086.277671337</v>
      </c>
      <c r="Q48">
        <f>OntarioGDP*H48</f>
        <v>-66995929.953363538</v>
      </c>
      <c r="R48">
        <f>LondonPop*I48</f>
        <v>168708970.9406983</v>
      </c>
      <c r="S48">
        <f t="shared" si="0"/>
        <v>87108532.349412248</v>
      </c>
    </row>
    <row r="49" spans="1:19" x14ac:dyDescent="0.25">
      <c r="A49">
        <v>44166</v>
      </c>
      <c r="B49">
        <v>102047485.90000001</v>
      </c>
      <c r="C49">
        <v>579.1</v>
      </c>
      <c r="D49">
        <v>0</v>
      </c>
      <c r="E49">
        <v>2</v>
      </c>
      <c r="F49">
        <v>31</v>
      </c>
      <c r="G49">
        <v>21</v>
      </c>
      <c r="H49">
        <v>1.105645864</v>
      </c>
      <c r="I49">
        <v>1.1129423249999999</v>
      </c>
      <c r="K49">
        <f>RES_kWh</f>
        <v>-94603673.061990619</v>
      </c>
      <c r="L49">
        <f>N10HDD18*C49</f>
        <v>25196709.782259189</v>
      </c>
      <c r="M49">
        <f>N10CDD18*D49</f>
        <v>0</v>
      </c>
      <c r="N49">
        <f>StatDays*E49</f>
        <v>2121538.1315516965</v>
      </c>
      <c r="O49">
        <f>MonthDays*F49</f>
        <v>86348385.873686731</v>
      </c>
      <c r="P49">
        <f>PeakDays*G49</f>
        <v>-18814086.277671337</v>
      </c>
      <c r="Q49">
        <f>OntarioGDP*H49</f>
        <v>-66669069.575037055</v>
      </c>
      <c r="R49">
        <f>LondonPop*I49</f>
        <v>168928530.06213945</v>
      </c>
      <c r="S49">
        <f t="shared" si="0"/>
        <v>102508334.93493807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B4E9B-C01E-4A1E-A955-EBB27C99A7FF}">
  <dimension ref="A1:E50"/>
  <sheetViews>
    <sheetView workbookViewId="0"/>
  </sheetViews>
  <sheetFormatPr defaultRowHeight="15" x14ac:dyDescent="0.25"/>
  <cols>
    <col min="1" max="1" width="8.7109375" bestFit="1" customWidth="1"/>
    <col min="2" max="2" width="8.7109375" customWidth="1"/>
    <col min="3" max="4" width="13.5703125" bestFit="1" customWidth="1"/>
  </cols>
  <sheetData>
    <row r="1" spans="1:5" x14ac:dyDescent="0.25">
      <c r="A1" t="s">
        <v>1</v>
      </c>
      <c r="B1" t="s">
        <v>0</v>
      </c>
      <c r="C1" t="s">
        <v>9</v>
      </c>
      <c r="D1" t="s">
        <v>31</v>
      </c>
      <c r="E1" t="s">
        <v>32</v>
      </c>
    </row>
    <row r="2" spans="1:5" x14ac:dyDescent="0.25">
      <c r="A2">
        <v>42736</v>
      </c>
      <c r="B2" s="19">
        <f t="shared" ref="B2:B49" si="0">YEAR(A2)</f>
        <v>2017</v>
      </c>
      <c r="C2">
        <v>95873581.459999993</v>
      </c>
      <c r="D2">
        <v>92243942.547206119</v>
      </c>
      <c r="E2" s="6">
        <f t="shared" ref="E2:E49" si="1">ABS(D2-C2)/C2</f>
        <v>3.7858593134003436E-2</v>
      </c>
    </row>
    <row r="3" spans="1:5" x14ac:dyDescent="0.25">
      <c r="A3">
        <v>42767</v>
      </c>
      <c r="B3" s="19">
        <f t="shared" si="0"/>
        <v>2017</v>
      </c>
      <c r="C3">
        <v>80558289.409999996</v>
      </c>
      <c r="D3">
        <v>80595334.209901482</v>
      </c>
      <c r="E3" s="6">
        <f t="shared" si="1"/>
        <v>4.5985087534501369E-4</v>
      </c>
    </row>
    <row r="4" spans="1:5" x14ac:dyDescent="0.25">
      <c r="A4">
        <v>42795</v>
      </c>
      <c r="B4" s="19">
        <f t="shared" si="0"/>
        <v>2017</v>
      </c>
      <c r="C4">
        <v>87149622.299999997</v>
      </c>
      <c r="D4">
        <v>86946214.255096108</v>
      </c>
      <c r="E4" s="6">
        <f t="shared" si="1"/>
        <v>2.3340094831815388E-3</v>
      </c>
    </row>
    <row r="5" spans="1:5" x14ac:dyDescent="0.25">
      <c r="A5">
        <v>42826</v>
      </c>
      <c r="B5" s="19">
        <f t="shared" si="0"/>
        <v>2017</v>
      </c>
      <c r="C5">
        <v>72157765.840000004</v>
      </c>
      <c r="D5">
        <v>74389161.510371432</v>
      </c>
      <c r="E5" s="6">
        <f t="shared" si="1"/>
        <v>3.0923846441133496E-2</v>
      </c>
    </row>
    <row r="6" spans="1:5" x14ac:dyDescent="0.25">
      <c r="A6">
        <v>42856</v>
      </c>
      <c r="B6" s="19">
        <f t="shared" si="0"/>
        <v>2017</v>
      </c>
      <c r="C6">
        <v>73173599.390000001</v>
      </c>
      <c r="D6">
        <v>76821430.835638642</v>
      </c>
      <c r="E6" s="6">
        <f t="shared" si="1"/>
        <v>4.9851742651013546E-2</v>
      </c>
    </row>
    <row r="7" spans="1:5" x14ac:dyDescent="0.25">
      <c r="A7">
        <v>42887</v>
      </c>
      <c r="B7" s="19">
        <f t="shared" si="0"/>
        <v>2017</v>
      </c>
      <c r="C7">
        <v>90036465.730000004</v>
      </c>
      <c r="D7">
        <v>92357171.654242933</v>
      </c>
      <c r="E7" s="6">
        <f t="shared" si="1"/>
        <v>2.5775177928487627E-2</v>
      </c>
    </row>
    <row r="8" spans="1:5" x14ac:dyDescent="0.25">
      <c r="A8">
        <v>42917</v>
      </c>
      <c r="B8" s="19">
        <f t="shared" si="0"/>
        <v>2017</v>
      </c>
      <c r="C8">
        <v>107049192.2</v>
      </c>
      <c r="D8">
        <v>109076265.13035062</v>
      </c>
      <c r="E8" s="6">
        <f t="shared" si="1"/>
        <v>1.8935901230935366E-2</v>
      </c>
    </row>
    <row r="9" spans="1:5" x14ac:dyDescent="0.25">
      <c r="A9">
        <v>42948</v>
      </c>
      <c r="B9" s="19">
        <f t="shared" si="0"/>
        <v>2017</v>
      </c>
      <c r="C9">
        <v>94105752.569999993</v>
      </c>
      <c r="D9">
        <v>88637066.497239649</v>
      </c>
      <c r="E9" s="6">
        <f t="shared" si="1"/>
        <v>5.811213367315133E-2</v>
      </c>
    </row>
    <row r="10" spans="1:5" x14ac:dyDescent="0.25">
      <c r="A10">
        <v>42979</v>
      </c>
      <c r="B10" s="19">
        <f t="shared" si="0"/>
        <v>2017</v>
      </c>
      <c r="C10">
        <v>87805189.939999998</v>
      </c>
      <c r="D10">
        <v>92421484.538400248</v>
      </c>
      <c r="E10" s="6">
        <f t="shared" si="1"/>
        <v>5.2574279510752234E-2</v>
      </c>
    </row>
    <row r="11" spans="1:5" x14ac:dyDescent="0.25">
      <c r="A11">
        <v>43009</v>
      </c>
      <c r="B11" s="19">
        <f t="shared" si="0"/>
        <v>2017</v>
      </c>
      <c r="C11">
        <v>76066657.640000001</v>
      </c>
      <c r="D11">
        <v>76263427.863181889</v>
      </c>
      <c r="E11" s="6">
        <f t="shared" si="1"/>
        <v>2.5868130569525107E-3</v>
      </c>
    </row>
    <row r="12" spans="1:5" x14ac:dyDescent="0.25">
      <c r="A12">
        <v>43040</v>
      </c>
      <c r="B12" s="19">
        <f t="shared" si="0"/>
        <v>2017</v>
      </c>
      <c r="C12">
        <v>82898269.260000005</v>
      </c>
      <c r="D12">
        <v>81383541.631703466</v>
      </c>
      <c r="E12" s="6">
        <f t="shared" si="1"/>
        <v>1.827212608680389E-2</v>
      </c>
    </row>
    <row r="13" spans="1:5" x14ac:dyDescent="0.25">
      <c r="A13">
        <v>43070</v>
      </c>
      <c r="B13" s="19">
        <f t="shared" si="0"/>
        <v>2017</v>
      </c>
      <c r="C13">
        <v>101119281.7</v>
      </c>
      <c r="D13">
        <v>100546164.58329993</v>
      </c>
      <c r="E13" s="6">
        <f t="shared" si="1"/>
        <v>5.6677332657523033E-3</v>
      </c>
    </row>
    <row r="14" spans="1:5" x14ac:dyDescent="0.25">
      <c r="A14">
        <v>43101</v>
      </c>
      <c r="B14" s="19">
        <f t="shared" si="0"/>
        <v>2018</v>
      </c>
      <c r="C14">
        <v>103110214.40000001</v>
      </c>
      <c r="D14">
        <v>98646444.162802964</v>
      </c>
      <c r="E14" s="6">
        <f t="shared" si="1"/>
        <v>4.3291251629838927E-2</v>
      </c>
    </row>
    <row r="15" spans="1:5" x14ac:dyDescent="0.25">
      <c r="A15">
        <v>43132</v>
      </c>
      <c r="B15" s="19">
        <f t="shared" si="0"/>
        <v>2018</v>
      </c>
      <c r="C15">
        <v>86184597.510000005</v>
      </c>
      <c r="D15">
        <v>85254609.171852887</v>
      </c>
      <c r="E15" s="6">
        <f t="shared" si="1"/>
        <v>1.0790655929433471E-2</v>
      </c>
    </row>
    <row r="16" spans="1:5" x14ac:dyDescent="0.25">
      <c r="A16">
        <v>43160</v>
      </c>
      <c r="B16" s="19">
        <f t="shared" si="0"/>
        <v>2018</v>
      </c>
      <c r="C16">
        <v>90024514.269999996</v>
      </c>
      <c r="D16">
        <v>90240912.023958534</v>
      </c>
      <c r="E16" s="6">
        <f t="shared" si="1"/>
        <v>2.4037647491162431E-3</v>
      </c>
    </row>
    <row r="17" spans="1:5" x14ac:dyDescent="0.25">
      <c r="A17">
        <v>43191</v>
      </c>
      <c r="B17" s="19">
        <f t="shared" si="0"/>
        <v>2018</v>
      </c>
      <c r="C17">
        <v>81914583.140000001</v>
      </c>
      <c r="D17">
        <v>83290912.906316757</v>
      </c>
      <c r="E17" s="6">
        <f t="shared" si="1"/>
        <v>1.6802011480232706E-2</v>
      </c>
    </row>
    <row r="18" spans="1:5" x14ac:dyDescent="0.25">
      <c r="A18">
        <v>43221</v>
      </c>
      <c r="B18" s="19">
        <f t="shared" si="0"/>
        <v>2018</v>
      </c>
      <c r="C18">
        <v>82919300.189999998</v>
      </c>
      <c r="D18">
        <v>86737950.178081006</v>
      </c>
      <c r="E18" s="6">
        <f t="shared" si="1"/>
        <v>4.6052607527210347E-2</v>
      </c>
    </row>
    <row r="19" spans="1:5" x14ac:dyDescent="0.25">
      <c r="A19">
        <v>43252</v>
      </c>
      <c r="B19" s="19">
        <f t="shared" si="0"/>
        <v>2018</v>
      </c>
      <c r="C19">
        <v>94394407.189999998</v>
      </c>
      <c r="D19">
        <v>88485812.020941481</v>
      </c>
      <c r="E19" s="6">
        <f t="shared" si="1"/>
        <v>6.2594759000557235E-2</v>
      </c>
    </row>
    <row r="20" spans="1:5" x14ac:dyDescent="0.25">
      <c r="A20">
        <v>43282</v>
      </c>
      <c r="B20" s="19">
        <f t="shared" si="0"/>
        <v>2018</v>
      </c>
      <c r="C20">
        <v>118664613.5</v>
      </c>
      <c r="D20">
        <v>115644215.37336396</v>
      </c>
      <c r="E20" s="6">
        <f t="shared" si="1"/>
        <v>2.5453233592978779E-2</v>
      </c>
    </row>
    <row r="21" spans="1:5" x14ac:dyDescent="0.25">
      <c r="A21">
        <v>43313</v>
      </c>
      <c r="B21" s="19">
        <f t="shared" si="0"/>
        <v>2018</v>
      </c>
      <c r="C21">
        <v>117220317.59999999</v>
      </c>
      <c r="D21">
        <v>120583164.09176657</v>
      </c>
      <c r="E21" s="6">
        <f t="shared" si="1"/>
        <v>2.8688256102853044E-2</v>
      </c>
    </row>
    <row r="22" spans="1:5" x14ac:dyDescent="0.25">
      <c r="A22">
        <v>43344</v>
      </c>
      <c r="B22" s="19">
        <f t="shared" si="0"/>
        <v>2018</v>
      </c>
      <c r="C22">
        <v>96184617.829999998</v>
      </c>
      <c r="D22">
        <v>98065257.67222403</v>
      </c>
      <c r="E22" s="6">
        <f t="shared" si="1"/>
        <v>1.9552397094803029E-2</v>
      </c>
    </row>
    <row r="23" spans="1:5" x14ac:dyDescent="0.25">
      <c r="A23">
        <v>43374</v>
      </c>
      <c r="B23" s="19">
        <f t="shared" si="0"/>
        <v>2018</v>
      </c>
      <c r="C23">
        <v>80857467.329999998</v>
      </c>
      <c r="D23">
        <v>83923932.120752245</v>
      </c>
      <c r="E23" s="6">
        <f t="shared" si="1"/>
        <v>3.7924324023620726E-2</v>
      </c>
    </row>
    <row r="24" spans="1:5" x14ac:dyDescent="0.25">
      <c r="A24">
        <v>43405</v>
      </c>
      <c r="B24" s="19">
        <f t="shared" si="0"/>
        <v>2018</v>
      </c>
      <c r="C24">
        <v>87977332.379999995</v>
      </c>
      <c r="D24">
        <v>85751935.736915231</v>
      </c>
      <c r="E24" s="6">
        <f t="shared" si="1"/>
        <v>2.5295113899028231E-2</v>
      </c>
    </row>
    <row r="25" spans="1:5" x14ac:dyDescent="0.25">
      <c r="A25">
        <v>43435</v>
      </c>
      <c r="B25" s="19">
        <f t="shared" si="0"/>
        <v>2018</v>
      </c>
      <c r="C25">
        <v>99924056.579999998</v>
      </c>
      <c r="D25">
        <v>95506372.665513873</v>
      </c>
      <c r="E25" s="6">
        <f t="shared" si="1"/>
        <v>4.4210414045283399E-2</v>
      </c>
    </row>
    <row r="26" spans="1:5" x14ac:dyDescent="0.25">
      <c r="A26">
        <v>43466</v>
      </c>
      <c r="B26" s="19">
        <f t="shared" si="0"/>
        <v>2019</v>
      </c>
      <c r="C26">
        <v>103497313.90000001</v>
      </c>
      <c r="D26">
        <v>100757686.46490918</v>
      </c>
      <c r="E26" s="6">
        <f t="shared" si="1"/>
        <v>2.6470517270988082E-2</v>
      </c>
    </row>
    <row r="27" spans="1:5" x14ac:dyDescent="0.25">
      <c r="A27">
        <v>43497</v>
      </c>
      <c r="B27" s="19">
        <f t="shared" si="0"/>
        <v>2019</v>
      </c>
      <c r="C27">
        <v>87728214.739999995</v>
      </c>
      <c r="D27">
        <v>89078092.852971986</v>
      </c>
      <c r="E27" s="6">
        <f t="shared" si="1"/>
        <v>1.5387046424831777E-2</v>
      </c>
    </row>
    <row r="28" spans="1:5" x14ac:dyDescent="0.25">
      <c r="A28">
        <v>43525</v>
      </c>
      <c r="B28" s="19">
        <f t="shared" si="0"/>
        <v>2019</v>
      </c>
      <c r="C28">
        <v>92318232.069999993</v>
      </c>
      <c r="D28">
        <v>93822605.055901662</v>
      </c>
      <c r="E28" s="6">
        <f t="shared" si="1"/>
        <v>1.6295513379859603E-2</v>
      </c>
    </row>
    <row r="29" spans="1:5" x14ac:dyDescent="0.25">
      <c r="A29">
        <v>43556</v>
      </c>
      <c r="B29" s="19">
        <f t="shared" si="0"/>
        <v>2019</v>
      </c>
      <c r="C29">
        <v>77421527.939999998</v>
      </c>
      <c r="D29">
        <v>79957533.918539554</v>
      </c>
      <c r="E29" s="6">
        <f t="shared" si="1"/>
        <v>3.2755824458862472E-2</v>
      </c>
    </row>
    <row r="30" spans="1:5" x14ac:dyDescent="0.25">
      <c r="A30">
        <v>43586</v>
      </c>
      <c r="B30" s="19">
        <f t="shared" si="0"/>
        <v>2019</v>
      </c>
      <c r="C30">
        <v>73910939.069999993</v>
      </c>
      <c r="D30">
        <v>76666520.633389324</v>
      </c>
      <c r="E30" s="6">
        <f t="shared" si="1"/>
        <v>3.7282459106351758E-2</v>
      </c>
    </row>
    <row r="31" spans="1:5" x14ac:dyDescent="0.25">
      <c r="A31">
        <v>43617</v>
      </c>
      <c r="B31" s="19">
        <f t="shared" si="0"/>
        <v>2019</v>
      </c>
      <c r="C31">
        <v>85908774.150000006</v>
      </c>
      <c r="D31">
        <v>84363379.99560748</v>
      </c>
      <c r="E31" s="6">
        <f t="shared" si="1"/>
        <v>1.7988781351881571E-2</v>
      </c>
    </row>
    <row r="32" spans="1:5" x14ac:dyDescent="0.25">
      <c r="A32">
        <v>43647</v>
      </c>
      <c r="B32" s="19">
        <f t="shared" si="0"/>
        <v>2019</v>
      </c>
      <c r="C32">
        <v>125398832.3</v>
      </c>
      <c r="D32">
        <v>129604630.34609026</v>
      </c>
      <c r="E32" s="6">
        <f t="shared" si="1"/>
        <v>3.3539371690706407E-2</v>
      </c>
    </row>
    <row r="33" spans="1:5" x14ac:dyDescent="0.25">
      <c r="A33">
        <v>43678</v>
      </c>
      <c r="B33" s="19">
        <f t="shared" si="0"/>
        <v>2019</v>
      </c>
      <c r="C33">
        <v>107850037.90000001</v>
      </c>
      <c r="D33">
        <v>103724420.80589473</v>
      </c>
      <c r="E33" s="6">
        <f t="shared" si="1"/>
        <v>3.8253274402467993E-2</v>
      </c>
    </row>
    <row r="34" spans="1:5" x14ac:dyDescent="0.25">
      <c r="A34">
        <v>43709</v>
      </c>
      <c r="B34" s="19">
        <f t="shared" si="0"/>
        <v>2019</v>
      </c>
      <c r="C34">
        <v>84855749.75</v>
      </c>
      <c r="D34">
        <v>79752664.45457308</v>
      </c>
      <c r="E34" s="6">
        <f t="shared" si="1"/>
        <v>6.0138356097984041E-2</v>
      </c>
    </row>
    <row r="35" spans="1:5" x14ac:dyDescent="0.25">
      <c r="A35">
        <v>43739</v>
      </c>
      <c r="B35" s="19">
        <f t="shared" si="0"/>
        <v>2019</v>
      </c>
      <c r="C35">
        <v>76946008.599999994</v>
      </c>
      <c r="D35">
        <v>81116046.319104105</v>
      </c>
      <c r="E35" s="6">
        <f t="shared" si="1"/>
        <v>5.4194334377782288E-2</v>
      </c>
    </row>
    <row r="36" spans="1:5" x14ac:dyDescent="0.25">
      <c r="A36">
        <v>43770</v>
      </c>
      <c r="B36" s="19">
        <f t="shared" si="0"/>
        <v>2019</v>
      </c>
      <c r="C36">
        <v>86788003.140000001</v>
      </c>
      <c r="D36">
        <v>88197726.972881198</v>
      </c>
      <c r="E36" s="6">
        <f t="shared" si="1"/>
        <v>1.6243303012826955E-2</v>
      </c>
    </row>
    <row r="37" spans="1:5" x14ac:dyDescent="0.25">
      <c r="A37">
        <v>43800</v>
      </c>
      <c r="B37" s="19">
        <f t="shared" si="0"/>
        <v>2019</v>
      </c>
      <c r="C37">
        <v>97209614.719999999</v>
      </c>
      <c r="D37">
        <v>96214571.895027921</v>
      </c>
      <c r="E37" s="6">
        <f t="shared" si="1"/>
        <v>1.0236053582129435E-2</v>
      </c>
    </row>
    <row r="38" spans="1:5" x14ac:dyDescent="0.25">
      <c r="A38">
        <v>43831</v>
      </c>
      <c r="B38" s="19">
        <f t="shared" si="0"/>
        <v>2020</v>
      </c>
      <c r="C38">
        <v>95489466.010000005</v>
      </c>
      <c r="D38">
        <v>95137284.426913679</v>
      </c>
      <c r="E38" s="6">
        <f t="shared" si="1"/>
        <v>3.6881720864314496E-3</v>
      </c>
    </row>
    <row r="39" spans="1:5" x14ac:dyDescent="0.25">
      <c r="A39">
        <v>43862</v>
      </c>
      <c r="B39" s="19">
        <f t="shared" si="0"/>
        <v>2020</v>
      </c>
      <c r="C39">
        <v>89338388.469999999</v>
      </c>
      <c r="D39">
        <v>93819197.097789377</v>
      </c>
      <c r="E39" s="6">
        <f t="shared" si="1"/>
        <v>5.0155467369931823E-2</v>
      </c>
    </row>
    <row r="40" spans="1:5" x14ac:dyDescent="0.25">
      <c r="A40">
        <v>43891</v>
      </c>
      <c r="B40" s="19">
        <f t="shared" si="0"/>
        <v>2020</v>
      </c>
      <c r="C40">
        <v>89463347.719999999</v>
      </c>
      <c r="D40">
        <v>89181956.188665181</v>
      </c>
      <c r="E40" s="6">
        <f t="shared" si="1"/>
        <v>3.1453275392232037E-3</v>
      </c>
    </row>
    <row r="41" spans="1:5" x14ac:dyDescent="0.25">
      <c r="A41">
        <v>43922</v>
      </c>
      <c r="B41" s="19">
        <f t="shared" si="0"/>
        <v>2020</v>
      </c>
      <c r="C41">
        <v>83623686.5</v>
      </c>
      <c r="D41">
        <v>84425376.074776664</v>
      </c>
      <c r="E41" s="6">
        <f t="shared" si="1"/>
        <v>9.5868719537575559E-3</v>
      </c>
    </row>
    <row r="42" spans="1:5" x14ac:dyDescent="0.25">
      <c r="A42">
        <v>43952</v>
      </c>
      <c r="B42" s="19">
        <f t="shared" si="0"/>
        <v>2020</v>
      </c>
      <c r="C42">
        <v>89990443.390000001</v>
      </c>
      <c r="D42">
        <v>92759960.755263016</v>
      </c>
      <c r="E42" s="6">
        <f t="shared" si="1"/>
        <v>3.0775683071817956E-2</v>
      </c>
    </row>
    <row r="43" spans="1:5" x14ac:dyDescent="0.25">
      <c r="A43">
        <v>43983</v>
      </c>
      <c r="B43" s="19">
        <f t="shared" si="0"/>
        <v>2020</v>
      </c>
      <c r="C43">
        <v>110563474.40000001</v>
      </c>
      <c r="D43">
        <v>101306849.35344926</v>
      </c>
      <c r="E43" s="6">
        <f t="shared" si="1"/>
        <v>8.3722269915847997E-2</v>
      </c>
    </row>
    <row r="44" spans="1:5" x14ac:dyDescent="0.25">
      <c r="A44">
        <v>44013</v>
      </c>
      <c r="B44" s="19">
        <f t="shared" si="0"/>
        <v>2020</v>
      </c>
      <c r="C44">
        <v>144579083.69999999</v>
      </c>
      <c r="D44">
        <v>148463324.53860149</v>
      </c>
      <c r="E44" s="6">
        <f t="shared" si="1"/>
        <v>2.6865855967528864E-2</v>
      </c>
    </row>
    <row r="45" spans="1:5" x14ac:dyDescent="0.25">
      <c r="A45">
        <v>44044</v>
      </c>
      <c r="B45" s="19">
        <f t="shared" si="0"/>
        <v>2020</v>
      </c>
      <c r="C45">
        <v>118626758.7</v>
      </c>
      <c r="D45">
        <v>112102443.2410267</v>
      </c>
      <c r="E45" s="6">
        <f t="shared" si="1"/>
        <v>5.4998682678946899E-2</v>
      </c>
    </row>
    <row r="46" spans="1:5" x14ac:dyDescent="0.25">
      <c r="A46">
        <v>44075</v>
      </c>
      <c r="B46" s="19">
        <f t="shared" si="0"/>
        <v>2020</v>
      </c>
      <c r="C46">
        <v>85439279.140000001</v>
      </c>
      <c r="D46">
        <v>80473974.999885961</v>
      </c>
      <c r="E46" s="6">
        <f t="shared" si="1"/>
        <v>5.8115005066673588E-2</v>
      </c>
    </row>
    <row r="47" spans="1:5" x14ac:dyDescent="0.25">
      <c r="A47">
        <v>44105</v>
      </c>
      <c r="B47" s="19">
        <f t="shared" si="0"/>
        <v>2020</v>
      </c>
      <c r="C47">
        <v>81314726.310000002</v>
      </c>
      <c r="D47">
        <v>87417851.263263658</v>
      </c>
      <c r="E47" s="6">
        <f t="shared" si="1"/>
        <v>7.5055592390441322E-2</v>
      </c>
    </row>
    <row r="48" spans="1:5" x14ac:dyDescent="0.25">
      <c r="A48">
        <v>44136</v>
      </c>
      <c r="B48" s="19">
        <f t="shared" si="0"/>
        <v>2020</v>
      </c>
      <c r="C48">
        <v>84094610.439999998</v>
      </c>
      <c r="D48">
        <v>87108532.349412248</v>
      </c>
      <c r="E48" s="6">
        <f t="shared" si="1"/>
        <v>3.5839655997486654E-2</v>
      </c>
    </row>
    <row r="49" spans="1:5" x14ac:dyDescent="0.25">
      <c r="A49">
        <v>44166</v>
      </c>
      <c r="B49" s="19">
        <f t="shared" si="0"/>
        <v>2020</v>
      </c>
      <c r="C49">
        <v>102047485.90000001</v>
      </c>
      <c r="D49">
        <v>102508334.93493807</v>
      </c>
      <c r="E49" s="6">
        <f t="shared" si="1"/>
        <v>4.5160253667559207E-3</v>
      </c>
    </row>
    <row r="50" spans="1:5" x14ac:dyDescent="0.25">
      <c r="E50" s="9">
        <f>AVERAGE(E2:E49)</f>
        <v>3.0451259186958003E-2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AD25B-B289-4A0A-A234-4C0752490944}">
  <dimension ref="A2:D9"/>
  <sheetViews>
    <sheetView workbookViewId="0">
      <selection activeCell="A3" sqref="A3"/>
    </sheetView>
  </sheetViews>
  <sheetFormatPr defaultRowHeight="15" x14ac:dyDescent="0.25"/>
  <cols>
    <col min="1" max="1" width="5" bestFit="1" customWidth="1"/>
    <col min="2" max="2" width="13.28515625" bestFit="1" customWidth="1"/>
    <col min="3" max="3" width="15.7109375" bestFit="1" customWidth="1"/>
    <col min="4" max="4" width="26.7109375" bestFit="1" customWidth="1"/>
  </cols>
  <sheetData>
    <row r="2" spans="1:4" x14ac:dyDescent="0.25">
      <c r="A2" s="11" t="s">
        <v>37</v>
      </c>
    </row>
    <row r="3" spans="1:4" x14ac:dyDescent="0.25">
      <c r="B3" t="s">
        <v>34</v>
      </c>
      <c r="C3" t="s">
        <v>35</v>
      </c>
      <c r="D3" t="s">
        <v>36</v>
      </c>
    </row>
    <row r="4" spans="1:4" x14ac:dyDescent="0.25">
      <c r="A4" s="7">
        <v>2017</v>
      </c>
      <c r="B4" s="8">
        <v>1047993667.4400002</v>
      </c>
      <c r="C4" s="8">
        <v>1051681205.2566328</v>
      </c>
      <c r="D4" s="9">
        <v>3.5186642163978037E-3</v>
      </c>
    </row>
    <row r="5" spans="1:4" x14ac:dyDescent="0.25">
      <c r="A5" s="7">
        <v>2018</v>
      </c>
      <c r="B5" s="8">
        <v>1139376021.9200001</v>
      </c>
      <c r="C5" s="8">
        <v>1132131518.1244895</v>
      </c>
      <c r="D5" s="9">
        <v>6.3583081056090493E-3</v>
      </c>
    </row>
    <row r="6" spans="1:4" x14ac:dyDescent="0.25">
      <c r="A6" s="7">
        <v>2019</v>
      </c>
      <c r="B6" s="8">
        <v>1099833248.28</v>
      </c>
      <c r="C6" s="8">
        <v>1103255879.7148905</v>
      </c>
      <c r="D6" s="9">
        <v>3.1119548715617309E-3</v>
      </c>
    </row>
    <row r="7" spans="1:4" x14ac:dyDescent="0.25">
      <c r="A7" s="7">
        <v>2020</v>
      </c>
      <c r="B7" s="8">
        <v>1174570750.6800003</v>
      </c>
      <c r="C7" s="8">
        <v>1174705085.2239852</v>
      </c>
      <c r="D7" s="9">
        <v>1.1436905261528008E-4</v>
      </c>
    </row>
    <row r="8" spans="1:4" x14ac:dyDescent="0.25">
      <c r="C8" s="12" t="s">
        <v>38</v>
      </c>
      <c r="D8" s="10">
        <f>AVERAGE(D4:D7)</f>
        <v>3.2758240615459659E-3</v>
      </c>
    </row>
    <row r="9" spans="1:4" x14ac:dyDescent="0.25">
      <c r="C9" s="12" t="s">
        <v>39</v>
      </c>
      <c r="D9" s="10">
        <v>3.0451259186958003E-2</v>
      </c>
    </row>
  </sheetData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49298-D6CD-4891-8E0A-397827E40EF9}">
  <dimension ref="A3:C7"/>
  <sheetViews>
    <sheetView workbookViewId="0">
      <selection activeCell="A3" sqref="A3"/>
    </sheetView>
  </sheetViews>
  <sheetFormatPr defaultRowHeight="15" x14ac:dyDescent="0.25"/>
  <cols>
    <col min="1" max="1" width="5" bestFit="1" customWidth="1"/>
    <col min="2" max="2" width="16" bestFit="1" customWidth="1"/>
    <col min="3" max="3" width="22.140625" bestFit="1" customWidth="1"/>
  </cols>
  <sheetData>
    <row r="3" spans="1:3" x14ac:dyDescent="0.25">
      <c r="B3" t="s">
        <v>40</v>
      </c>
      <c r="C3" t="s">
        <v>33</v>
      </c>
    </row>
    <row r="4" spans="1:3" x14ac:dyDescent="0.25">
      <c r="A4" s="7">
        <v>2017</v>
      </c>
      <c r="B4" s="8">
        <v>1047993667.4400002</v>
      </c>
      <c r="C4" s="8">
        <v>1051681205.2566328</v>
      </c>
    </row>
    <row r="5" spans="1:3" x14ac:dyDescent="0.25">
      <c r="A5" s="7">
        <v>2018</v>
      </c>
      <c r="B5" s="8">
        <v>1139376021.9200001</v>
      </c>
      <c r="C5" s="8">
        <v>1132131518.1244895</v>
      </c>
    </row>
    <row r="6" spans="1:3" x14ac:dyDescent="0.25">
      <c r="A6" s="7">
        <v>2019</v>
      </c>
      <c r="B6" s="8">
        <v>1099833248.28</v>
      </c>
      <c r="C6" s="8">
        <v>1103255879.7148905</v>
      </c>
    </row>
    <row r="7" spans="1:3" x14ac:dyDescent="0.25">
      <c r="A7" s="7">
        <v>2020</v>
      </c>
      <c r="B7" s="8">
        <v>1174570750.6800003</v>
      </c>
      <c r="C7" s="8">
        <v>1174705085.2239852</v>
      </c>
    </row>
  </sheetData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24D44-E33D-4D77-8B0A-4A43EFD2ED02}">
  <dimension ref="A1:S73"/>
  <sheetViews>
    <sheetView workbookViewId="0">
      <selection activeCell="L1" sqref="L1:R1"/>
    </sheetView>
  </sheetViews>
  <sheetFormatPr defaultRowHeight="15" x14ac:dyDescent="0.25"/>
  <cols>
    <col min="1" max="1" width="8.7109375" bestFit="1" customWidth="1"/>
    <col min="2" max="2" width="13.5703125" bestFit="1" customWidth="1"/>
    <col min="3" max="3" width="10.28515625" bestFit="1" customWidth="1"/>
    <col min="4" max="4" width="10.140625" bestFit="1" customWidth="1"/>
    <col min="5" max="5" width="8.5703125" bestFit="1" customWidth="1"/>
    <col min="6" max="6" width="11.140625" bestFit="1" customWidth="1"/>
    <col min="7" max="7" width="9.42578125" bestFit="1" customWidth="1"/>
    <col min="8" max="8" width="11.5703125" bestFit="1" customWidth="1"/>
    <col min="9" max="9" width="11" bestFit="1" customWidth="1"/>
    <col min="10" max="10" width="13.5703125" bestFit="1" customWidth="1"/>
  </cols>
  <sheetData>
    <row r="1" spans="1:19" x14ac:dyDescent="0.25">
      <c r="A1" t="s">
        <v>1</v>
      </c>
      <c r="B1" t="s">
        <v>9</v>
      </c>
      <c r="C1" t="s">
        <v>4</v>
      </c>
      <c r="D1" t="s">
        <v>5</v>
      </c>
      <c r="E1" t="s">
        <v>6</v>
      </c>
      <c r="F1" t="s">
        <v>2</v>
      </c>
      <c r="G1" t="s">
        <v>3</v>
      </c>
      <c r="H1" t="s">
        <v>7</v>
      </c>
      <c r="I1" t="s">
        <v>8</v>
      </c>
      <c r="K1" t="s">
        <v>9</v>
      </c>
      <c r="L1" t="s">
        <v>4</v>
      </c>
      <c r="M1" t="s">
        <v>5</v>
      </c>
      <c r="N1" t="s">
        <v>6</v>
      </c>
      <c r="O1" t="s">
        <v>2</v>
      </c>
      <c r="P1" t="s">
        <v>3</v>
      </c>
      <c r="Q1" t="s">
        <v>7</v>
      </c>
      <c r="R1" t="s">
        <v>8</v>
      </c>
      <c r="S1" t="s">
        <v>41</v>
      </c>
    </row>
    <row r="2" spans="1:19" x14ac:dyDescent="0.25">
      <c r="A2">
        <v>42736</v>
      </c>
      <c r="B2">
        <v>95873581.459999993</v>
      </c>
      <c r="C2">
        <v>620.29999999999995</v>
      </c>
      <c r="D2">
        <v>0</v>
      </c>
      <c r="E2">
        <v>1</v>
      </c>
      <c r="F2">
        <v>31</v>
      </c>
      <c r="G2">
        <v>21</v>
      </c>
      <c r="H2">
        <v>1.089731308</v>
      </c>
      <c r="I2">
        <v>1.0341741520000001</v>
      </c>
      <c r="K2">
        <f>RES_kWh</f>
        <v>-94603673.061990619</v>
      </c>
      <c r="L2">
        <f>N10HDD18*C2</f>
        <v>26989326.675764762</v>
      </c>
      <c r="M2">
        <f>N10CDD18*D2</f>
        <v>0</v>
      </c>
      <c r="N2">
        <f>StatDays*E2</f>
        <v>1060769.0657758482</v>
      </c>
      <c r="O2">
        <f>MonthDays*F2</f>
        <v>86348385.873686731</v>
      </c>
      <c r="P2">
        <f>PeakDays*G2</f>
        <v>-18814086.277671337</v>
      </c>
      <c r="Q2">
        <f>OntarioGDP*H2</f>
        <v>-65709441.654591255</v>
      </c>
      <c r="R2">
        <f>LondonPop*I2</f>
        <v>156972661.92623198</v>
      </c>
      <c r="S2">
        <f t="shared" ref="S2:S33" si="0">SUM(K2:R2)</f>
        <v>92243942.547206119</v>
      </c>
    </row>
    <row r="3" spans="1:19" x14ac:dyDescent="0.25">
      <c r="A3">
        <v>42767</v>
      </c>
      <c r="B3">
        <v>80558289.409999996</v>
      </c>
      <c r="C3">
        <v>501</v>
      </c>
      <c r="D3">
        <v>0</v>
      </c>
      <c r="E3">
        <v>1</v>
      </c>
      <c r="F3">
        <v>28</v>
      </c>
      <c r="G3">
        <v>19</v>
      </c>
      <c r="H3">
        <v>1.0922582709999999</v>
      </c>
      <c r="I3">
        <v>1.0358805019999999</v>
      </c>
      <c r="K3">
        <f>RES_kWh</f>
        <v>-94603673.061990619</v>
      </c>
      <c r="L3">
        <f>N10HDD18*C3</f>
        <v>21798569.505977988</v>
      </c>
      <c r="M3">
        <f>N10CDD18*D3</f>
        <v>0</v>
      </c>
      <c r="N3">
        <f>StatDays*E3</f>
        <v>1060769.0657758482</v>
      </c>
      <c r="O3">
        <f>MonthDays*F3</f>
        <v>77992090.466555744</v>
      </c>
      <c r="P3">
        <f>PeakDays*G3</f>
        <v>-17022268.536940731</v>
      </c>
      <c r="Q3">
        <f>OntarioGDP*H3</f>
        <v>-65861814.378576353</v>
      </c>
      <c r="R3">
        <f>LondonPop*I3</f>
        <v>157231661.14909962</v>
      </c>
      <c r="S3">
        <f t="shared" si="0"/>
        <v>80595334.209901482</v>
      </c>
    </row>
    <row r="4" spans="1:19" x14ac:dyDescent="0.25">
      <c r="A4">
        <v>42795</v>
      </c>
      <c r="B4">
        <v>87149622.299999997</v>
      </c>
      <c r="C4">
        <v>559.20000000000005</v>
      </c>
      <c r="D4">
        <v>0</v>
      </c>
      <c r="E4">
        <v>0</v>
      </c>
      <c r="F4">
        <v>31</v>
      </c>
      <c r="G4">
        <v>23</v>
      </c>
      <c r="H4">
        <v>1.0947910940000001</v>
      </c>
      <c r="I4">
        <v>1.0375896659999999</v>
      </c>
      <c r="K4">
        <f>RES_kWh</f>
        <v>-94603673.061990619</v>
      </c>
      <c r="L4">
        <f>N10HDD18*C4</f>
        <v>24330858.418648489</v>
      </c>
      <c r="M4">
        <f>N10CDD18*D4</f>
        <v>0</v>
      </c>
      <c r="N4">
        <f>StatDays*E4</f>
        <v>0</v>
      </c>
      <c r="O4">
        <f>MonthDays*F4</f>
        <v>86348385.873686731</v>
      </c>
      <c r="P4">
        <f>PeakDays*G4</f>
        <v>-20605904.018401939</v>
      </c>
      <c r="Q4">
        <f>OntarioGDP*H4</f>
        <v>-66014540.453268446</v>
      </c>
      <c r="R4">
        <f>LondonPop*I4</f>
        <v>157491087.4964219</v>
      </c>
      <c r="S4">
        <f t="shared" si="0"/>
        <v>86946214.255096108</v>
      </c>
    </row>
    <row r="5" spans="1:19" x14ac:dyDescent="0.25">
      <c r="A5">
        <v>42826</v>
      </c>
      <c r="B5">
        <v>72157765.840000004</v>
      </c>
      <c r="C5">
        <v>249.8</v>
      </c>
      <c r="D5">
        <v>0</v>
      </c>
      <c r="E5">
        <v>0</v>
      </c>
      <c r="F5">
        <v>30</v>
      </c>
      <c r="G5">
        <v>19</v>
      </c>
      <c r="H5">
        <v>1.0973297900000001</v>
      </c>
      <c r="I5">
        <v>1.0393016509999999</v>
      </c>
      <c r="K5">
        <f>RES_kWh</f>
        <v>-94603673.061990619</v>
      </c>
      <c r="L5">
        <f>N10HDD18*C5</f>
        <v>10868827.669846911</v>
      </c>
      <c r="M5">
        <f>N10CDD18*D5</f>
        <v>0</v>
      </c>
      <c r="N5">
        <f>StatDays*E5</f>
        <v>0</v>
      </c>
      <c r="O5">
        <f>MonthDays*F5</f>
        <v>83562954.07130973</v>
      </c>
      <c r="P5">
        <f>PeakDays*G5</f>
        <v>-17022268.536940731</v>
      </c>
      <c r="Q5">
        <f>OntarioGDP*H5</f>
        <v>-66167620.662551321</v>
      </c>
      <c r="R5">
        <f>LondonPop*I5</f>
        <v>157750942.03069746</v>
      </c>
      <c r="S5">
        <f t="shared" si="0"/>
        <v>74389161.510371432</v>
      </c>
    </row>
    <row r="6" spans="1:19" x14ac:dyDescent="0.25">
      <c r="A6">
        <v>42856</v>
      </c>
      <c r="B6">
        <v>73173599.390000001</v>
      </c>
      <c r="C6">
        <v>186.5</v>
      </c>
      <c r="D6">
        <v>8.6999999999999993</v>
      </c>
      <c r="E6">
        <v>1</v>
      </c>
      <c r="F6">
        <v>31</v>
      </c>
      <c r="G6">
        <v>22</v>
      </c>
      <c r="H6">
        <v>1.0998743740000001</v>
      </c>
      <c r="I6">
        <v>1.0410164609999999</v>
      </c>
      <c r="K6">
        <f>RES_kWh</f>
        <v>-94603673.061990619</v>
      </c>
      <c r="L6">
        <f>N10HDD18*C6</f>
        <v>8114637.1514269365</v>
      </c>
      <c r="M6">
        <f>N10CDD18*D6</f>
        <v>3921137.5066143563</v>
      </c>
      <c r="N6">
        <f>StatDays*E6</f>
        <v>1060769.0657758482</v>
      </c>
      <c r="O6">
        <f>MonthDays*F6</f>
        <v>86348385.873686731</v>
      </c>
      <c r="P6">
        <f>PeakDays*G6</f>
        <v>-19709995.148036636</v>
      </c>
      <c r="Q6">
        <f>OntarioGDP*H6</f>
        <v>-66321055.91090633</v>
      </c>
      <c r="R6">
        <f>LondonPop*I6</f>
        <v>158011225.35906836</v>
      </c>
      <c r="S6">
        <f t="shared" si="0"/>
        <v>76821430.835638642</v>
      </c>
    </row>
    <row r="7" spans="1:19" x14ac:dyDescent="0.25">
      <c r="A7">
        <v>42887</v>
      </c>
      <c r="B7">
        <v>90036465.730000004</v>
      </c>
      <c r="C7">
        <v>28.7</v>
      </c>
      <c r="D7">
        <v>66.7</v>
      </c>
      <c r="E7">
        <v>0</v>
      </c>
      <c r="F7">
        <v>30</v>
      </c>
      <c r="G7">
        <v>22</v>
      </c>
      <c r="H7">
        <v>1.102424858</v>
      </c>
      <c r="I7">
        <v>1.0427341000000001</v>
      </c>
      <c r="K7">
        <f>RES_kWh</f>
        <v>-94603673.061990619</v>
      </c>
      <c r="L7">
        <f>N10HDD18*C7</f>
        <v>1248740.4088254855</v>
      </c>
      <c r="M7">
        <f>N10CDD18*D7</f>
        <v>30062054.217376735</v>
      </c>
      <c r="N7">
        <f>StatDays*E7</f>
        <v>0</v>
      </c>
      <c r="O7">
        <f>MonthDays*F7</f>
        <v>83562954.07130973</v>
      </c>
      <c r="P7">
        <f>PeakDays*G7</f>
        <v>-19709995.148036636</v>
      </c>
      <c r="Q7">
        <f>OntarioGDP*H7</f>
        <v>-66474846.921918526</v>
      </c>
      <c r="R7">
        <f>LondonPop*I7</f>
        <v>158271938.08867675</v>
      </c>
      <c r="S7">
        <f t="shared" si="0"/>
        <v>92357171.654242933</v>
      </c>
    </row>
    <row r="8" spans="1:19" x14ac:dyDescent="0.25">
      <c r="A8">
        <v>42917</v>
      </c>
      <c r="B8">
        <v>107049192.2</v>
      </c>
      <c r="C8">
        <v>0.2</v>
      </c>
      <c r="D8">
        <v>93.8</v>
      </c>
      <c r="E8">
        <v>1</v>
      </c>
      <c r="F8">
        <v>31</v>
      </c>
      <c r="G8">
        <v>20</v>
      </c>
      <c r="H8">
        <v>1.1049812560000001</v>
      </c>
      <c r="I8">
        <v>1.0444545730000001</v>
      </c>
      <c r="K8">
        <f>RES_kWh</f>
        <v>-94603673.061990619</v>
      </c>
      <c r="L8">
        <f>N10HDD18*C8</f>
        <v>8702.023754881433</v>
      </c>
      <c r="M8">
        <f>N10CDD18*D8</f>
        <v>42276172.197750188</v>
      </c>
      <c r="N8">
        <f>StatDays*E8</f>
        <v>1060769.0657758482</v>
      </c>
      <c r="O8">
        <f>MonthDays*F8</f>
        <v>86348385.873686731</v>
      </c>
      <c r="P8">
        <f>PeakDays*G8</f>
        <v>-17918177.407306034</v>
      </c>
      <c r="Q8">
        <f>OntarioGDP*H8</f>
        <v>-66628994.539770499</v>
      </c>
      <c r="R8">
        <f>LondonPop*I8</f>
        <v>158533080.97845012</v>
      </c>
      <c r="S8">
        <f t="shared" si="0"/>
        <v>109076265.13035062</v>
      </c>
    </row>
    <row r="9" spans="1:19" x14ac:dyDescent="0.25">
      <c r="A9">
        <v>42948</v>
      </c>
      <c r="B9">
        <v>94105752.569999993</v>
      </c>
      <c r="C9">
        <v>20.8</v>
      </c>
      <c r="D9">
        <v>50.2</v>
      </c>
      <c r="E9">
        <v>1</v>
      </c>
      <c r="F9">
        <v>31</v>
      </c>
      <c r="G9">
        <v>22</v>
      </c>
      <c r="H9">
        <v>1.1075435819999999</v>
      </c>
      <c r="I9">
        <v>1.0461778850000001</v>
      </c>
      <c r="K9">
        <f>RES_kWh</f>
        <v>-94603673.061990619</v>
      </c>
      <c r="L9">
        <f>N10HDD18*C9</f>
        <v>905010.47050766903</v>
      </c>
      <c r="M9">
        <f>N10CDD18*D9</f>
        <v>22625414.118625369</v>
      </c>
      <c r="N9">
        <f>StatDays*E9</f>
        <v>1060769.0657758482</v>
      </c>
      <c r="O9">
        <f>MonthDays*F9</f>
        <v>86348385.873686731</v>
      </c>
      <c r="P9">
        <f>PeakDays*G9</f>
        <v>-19709995.148036636</v>
      </c>
      <c r="Q9">
        <f>OntarioGDP*H9</f>
        <v>-66783499.608644813</v>
      </c>
      <c r="R9">
        <f>LondonPop*I9</f>
        <v>158794654.78731611</v>
      </c>
      <c r="S9">
        <f t="shared" si="0"/>
        <v>88637066.497239649</v>
      </c>
    </row>
    <row r="10" spans="1:19" x14ac:dyDescent="0.25">
      <c r="A10">
        <v>42979</v>
      </c>
      <c r="B10">
        <v>87805189.939999998</v>
      </c>
      <c r="C10">
        <v>66</v>
      </c>
      <c r="D10">
        <v>56.2</v>
      </c>
      <c r="E10">
        <v>1</v>
      </c>
      <c r="F10">
        <v>30</v>
      </c>
      <c r="G10">
        <v>20</v>
      </c>
      <c r="H10">
        <v>1.11011185</v>
      </c>
      <c r="I10">
        <v>1.0479040399999999</v>
      </c>
      <c r="K10">
        <f>RES_kWh</f>
        <v>-94603673.061990619</v>
      </c>
      <c r="L10">
        <f>N10HDD18*C10</f>
        <v>2871667.8391108727</v>
      </c>
      <c r="M10">
        <f>N10CDD18*D10</f>
        <v>25329646.881807685</v>
      </c>
      <c r="N10">
        <f>StatDays*E10</f>
        <v>1060769.0657758482</v>
      </c>
      <c r="O10">
        <f>MonthDays*F10</f>
        <v>83562954.07130973</v>
      </c>
      <c r="P10">
        <f>PeakDays*G10</f>
        <v>-17918177.407306034</v>
      </c>
      <c r="Q10">
        <f>OntarioGDP*H10</f>
        <v>-66938362.972724058</v>
      </c>
      <c r="R10">
        <f>LondonPop*I10</f>
        <v>159056660.12241682</v>
      </c>
      <c r="S10">
        <f t="shared" si="0"/>
        <v>92421484.538400248</v>
      </c>
    </row>
    <row r="11" spans="1:19" x14ac:dyDescent="0.25">
      <c r="A11">
        <v>43009</v>
      </c>
      <c r="B11">
        <v>76066657.640000001</v>
      </c>
      <c r="C11">
        <v>176</v>
      </c>
      <c r="D11">
        <v>5.3</v>
      </c>
      <c r="E11">
        <v>1</v>
      </c>
      <c r="F11">
        <v>31</v>
      </c>
      <c r="G11">
        <v>21</v>
      </c>
      <c r="H11">
        <v>1.112686074</v>
      </c>
      <c r="I11">
        <v>1.0496330439999999</v>
      </c>
      <c r="K11">
        <f>RES_kWh</f>
        <v>-94603673.061990619</v>
      </c>
      <c r="L11">
        <f>N10HDD18*C11</f>
        <v>7657780.9042956606</v>
      </c>
      <c r="M11">
        <f>N10CDD18*D11</f>
        <v>2388738.940811045</v>
      </c>
      <c r="N11">
        <f>StatDays*E11</f>
        <v>1060769.0657758482</v>
      </c>
      <c r="O11">
        <f>MonthDays*F11</f>
        <v>86348385.873686731</v>
      </c>
      <c r="P11">
        <f>PeakDays*G11</f>
        <v>-18814086.277671337</v>
      </c>
      <c r="Q11">
        <f>OntarioGDP*H11</f>
        <v>-67093585.476190798</v>
      </c>
      <c r="R11">
        <f>LondonPop*I11</f>
        <v>159319097.89446539</v>
      </c>
      <c r="S11">
        <f t="shared" si="0"/>
        <v>76263427.863181889</v>
      </c>
    </row>
    <row r="12" spans="1:19" x14ac:dyDescent="0.25">
      <c r="A12">
        <v>43040</v>
      </c>
      <c r="B12">
        <v>82898269.260000005</v>
      </c>
      <c r="C12">
        <v>455.1</v>
      </c>
      <c r="D12">
        <v>0</v>
      </c>
      <c r="E12">
        <v>0</v>
      </c>
      <c r="F12">
        <v>30</v>
      </c>
      <c r="G12">
        <v>22</v>
      </c>
      <c r="H12">
        <v>1.1152662659999999</v>
      </c>
      <c r="I12">
        <v>1.0513649</v>
      </c>
      <c r="K12">
        <f>RES_kWh</f>
        <v>-94603673.061990619</v>
      </c>
      <c r="L12">
        <f>N10HDD18*C12</f>
        <v>19801455.054232702</v>
      </c>
      <c r="M12">
        <f>N10CDD18*D12</f>
        <v>0</v>
      </c>
      <c r="N12">
        <f>StatDays*E12</f>
        <v>0</v>
      </c>
      <c r="O12">
        <f>MonthDays*F12</f>
        <v>83562954.07130973</v>
      </c>
      <c r="P12">
        <f>PeakDays*G12</f>
        <v>-19709995.148036636</v>
      </c>
      <c r="Q12">
        <f>OntarioGDP*H12</f>
        <v>-67249167.842630103</v>
      </c>
      <c r="R12">
        <f>LondonPop*I12</f>
        <v>159581968.5588184</v>
      </c>
      <c r="S12">
        <f t="shared" si="0"/>
        <v>81383541.631703466</v>
      </c>
    </row>
    <row r="13" spans="1:19" x14ac:dyDescent="0.25">
      <c r="A13">
        <v>43070</v>
      </c>
      <c r="B13">
        <v>101119281.7</v>
      </c>
      <c r="C13">
        <v>718.5</v>
      </c>
      <c r="D13">
        <v>0</v>
      </c>
      <c r="E13">
        <v>2</v>
      </c>
      <c r="F13">
        <v>31</v>
      </c>
      <c r="G13">
        <v>19</v>
      </c>
      <c r="H13">
        <v>1.117852442</v>
      </c>
      <c r="I13">
        <v>1.0530996130000001</v>
      </c>
      <c r="K13">
        <f>RES_kWh</f>
        <v>-94603673.061990619</v>
      </c>
      <c r="L13">
        <f>N10HDD18*C13</f>
        <v>31262020.339411549</v>
      </c>
      <c r="M13">
        <f>N10CDD18*D13</f>
        <v>0</v>
      </c>
      <c r="N13">
        <f>StatDays*E13</f>
        <v>2121538.1315516965</v>
      </c>
      <c r="O13">
        <f>MonthDays*F13</f>
        <v>86348385.873686731</v>
      </c>
      <c r="P13">
        <f>PeakDays*G13</f>
        <v>-17022268.536940731</v>
      </c>
      <c r="Q13">
        <f>OntarioGDP*H13</f>
        <v>-67405111.036822081</v>
      </c>
      <c r="R13">
        <f>LondonPop*I13</f>
        <v>159845272.87440339</v>
      </c>
      <c r="S13">
        <f t="shared" si="0"/>
        <v>100546164.58329993</v>
      </c>
    </row>
    <row r="14" spans="1:19" x14ac:dyDescent="0.25">
      <c r="A14">
        <v>43101</v>
      </c>
      <c r="B14">
        <v>103110214.40000001</v>
      </c>
      <c r="C14">
        <v>757.8</v>
      </c>
      <c r="D14">
        <v>0</v>
      </c>
      <c r="E14">
        <v>1</v>
      </c>
      <c r="F14">
        <v>31</v>
      </c>
      <c r="G14">
        <v>22</v>
      </c>
      <c r="H14">
        <v>1.1204017740000001</v>
      </c>
      <c r="I14">
        <v>1.055026998</v>
      </c>
      <c r="K14">
        <f>RES_kWh</f>
        <v>-94603673.061990619</v>
      </c>
      <c r="L14">
        <f>N10HDD18*C14</f>
        <v>32971968.007245749</v>
      </c>
      <c r="M14">
        <f>N10CDD18*D14</f>
        <v>0</v>
      </c>
      <c r="N14">
        <f>StatDays*E14</f>
        <v>1060769.0657758482</v>
      </c>
      <c r="O14">
        <f>MonthDays*F14</f>
        <v>86348385.873686731</v>
      </c>
      <c r="P14">
        <f>PeakDays*G14</f>
        <v>-19709995.148036636</v>
      </c>
      <c r="Q14">
        <f>OntarioGDP*H14</f>
        <v>-67558832.583667994</v>
      </c>
      <c r="R14">
        <f>LondonPop*I14</f>
        <v>160137822.00978988</v>
      </c>
      <c r="S14">
        <f t="shared" si="0"/>
        <v>98646444.162802964</v>
      </c>
    </row>
    <row r="15" spans="1:19" x14ac:dyDescent="0.25">
      <c r="A15">
        <v>43132</v>
      </c>
      <c r="B15">
        <v>86184597.510000005</v>
      </c>
      <c r="C15">
        <v>577.1</v>
      </c>
      <c r="D15">
        <v>0</v>
      </c>
      <c r="E15">
        <v>1</v>
      </c>
      <c r="F15">
        <v>28</v>
      </c>
      <c r="G15">
        <v>19</v>
      </c>
      <c r="H15">
        <v>1.1229569189999999</v>
      </c>
      <c r="I15">
        <v>1.0569579090000001</v>
      </c>
      <c r="K15">
        <f>RES_kWh</f>
        <v>-94603673.061990619</v>
      </c>
      <c r="L15">
        <f>N10HDD18*C15</f>
        <v>25109689.544710375</v>
      </c>
      <c r="M15">
        <f>N10CDD18*D15</f>
        <v>0</v>
      </c>
      <c r="N15">
        <f>StatDays*E15</f>
        <v>1060769.0657758482</v>
      </c>
      <c r="O15">
        <f>MonthDays*F15</f>
        <v>77992090.466555744</v>
      </c>
      <c r="P15">
        <f>PeakDays*G15</f>
        <v>-17022268.536940731</v>
      </c>
      <c r="Q15">
        <f>OntarioGDP*H15</f>
        <v>-67712904.647179365</v>
      </c>
      <c r="R15">
        <f>LondonPop*I15</f>
        <v>160430906.34092164</v>
      </c>
      <c r="S15">
        <f t="shared" si="0"/>
        <v>85254609.171852887</v>
      </c>
    </row>
    <row r="16" spans="1:19" x14ac:dyDescent="0.25">
      <c r="A16">
        <v>43160</v>
      </c>
      <c r="B16">
        <v>90024514.269999996</v>
      </c>
      <c r="C16">
        <v>582.6</v>
      </c>
      <c r="D16">
        <v>0</v>
      </c>
      <c r="E16">
        <v>0</v>
      </c>
      <c r="F16">
        <v>31</v>
      </c>
      <c r="G16">
        <v>22</v>
      </c>
      <c r="H16">
        <v>1.1255178910000001</v>
      </c>
      <c r="I16">
        <v>1.058892355</v>
      </c>
      <c r="K16">
        <f>RES_kWh</f>
        <v>-94603673.061990619</v>
      </c>
      <c r="L16">
        <f>N10HDD18*C16</f>
        <v>25348995.197969615</v>
      </c>
      <c r="M16">
        <f>N10CDD18*D16</f>
        <v>0</v>
      </c>
      <c r="N16">
        <f>StatDays*E16</f>
        <v>0</v>
      </c>
      <c r="O16">
        <f>MonthDays*F16</f>
        <v>86348385.873686731</v>
      </c>
      <c r="P16">
        <f>PeakDays*G16</f>
        <v>-19709995.148036636</v>
      </c>
      <c r="Q16">
        <f>OntarioGDP*H16</f>
        <v>-67867328.071538806</v>
      </c>
      <c r="R16">
        <f>LondonPop*I16</f>
        <v>160724527.23386824</v>
      </c>
      <c r="S16">
        <f t="shared" si="0"/>
        <v>90240912.023958534</v>
      </c>
    </row>
    <row r="17" spans="1:19" x14ac:dyDescent="0.25">
      <c r="A17">
        <v>43191</v>
      </c>
      <c r="B17">
        <v>81914583.140000001</v>
      </c>
      <c r="C17">
        <v>442.5</v>
      </c>
      <c r="D17">
        <v>0</v>
      </c>
      <c r="E17">
        <v>0</v>
      </c>
      <c r="F17">
        <v>30</v>
      </c>
      <c r="G17">
        <v>20</v>
      </c>
      <c r="H17">
        <v>1.1280847039999999</v>
      </c>
      <c r="I17">
        <v>1.060830341</v>
      </c>
      <c r="K17">
        <f>RES_kWh</f>
        <v>-94603673.061990619</v>
      </c>
      <c r="L17">
        <f>N10HDD18*C17</f>
        <v>19253227.557675172</v>
      </c>
      <c r="M17">
        <f>N10CDD18*D17</f>
        <v>0</v>
      </c>
      <c r="N17">
        <f>StatDays*E17</f>
        <v>0</v>
      </c>
      <c r="O17">
        <f>MonthDays*F17</f>
        <v>83562954.07130973</v>
      </c>
      <c r="P17">
        <f>PeakDays*G17</f>
        <v>-17918177.407306034</v>
      </c>
      <c r="Q17">
        <f>OntarioGDP*H17</f>
        <v>-68022103.700928852</v>
      </c>
      <c r="R17">
        <f>LondonPop*I17</f>
        <v>161018685.44755736</v>
      </c>
      <c r="S17">
        <f t="shared" si="0"/>
        <v>83290912.906316757</v>
      </c>
    </row>
    <row r="18" spans="1:19" x14ac:dyDescent="0.25">
      <c r="A18">
        <v>43221</v>
      </c>
      <c r="B18">
        <v>82919300.189999998</v>
      </c>
      <c r="C18">
        <v>75.599999999999994</v>
      </c>
      <c r="D18">
        <v>38.200000000000003</v>
      </c>
      <c r="E18">
        <v>1</v>
      </c>
      <c r="F18">
        <v>31</v>
      </c>
      <c r="G18">
        <v>22</v>
      </c>
      <c r="H18">
        <v>1.1306573710000001</v>
      </c>
      <c r="I18">
        <v>1.0627718749999999</v>
      </c>
      <c r="K18">
        <f>RES_kWh</f>
        <v>-94603673.061990619</v>
      </c>
      <c r="L18">
        <f>N10HDD18*C18</f>
        <v>3289364.9793451815</v>
      </c>
      <c r="M18">
        <f>N10CDD18*D18</f>
        <v>17216948.592260741</v>
      </c>
      <c r="N18">
        <f>StatDays*E18</f>
        <v>1060769.0657758482</v>
      </c>
      <c r="O18">
        <f>MonthDays*F18</f>
        <v>86348385.873686731</v>
      </c>
      <c r="P18">
        <f>PeakDays*G18</f>
        <v>-19709995.148036636</v>
      </c>
      <c r="Q18">
        <f>OntarioGDP*H18</f>
        <v>-68177232.319233358</v>
      </c>
      <c r="R18">
        <f>LondonPop*I18</f>
        <v>161313382.19627312</v>
      </c>
      <c r="S18">
        <f t="shared" si="0"/>
        <v>86737950.178081006</v>
      </c>
    </row>
    <row r="19" spans="1:19" x14ac:dyDescent="0.25">
      <c r="A19">
        <v>43252</v>
      </c>
      <c r="B19">
        <v>94394407.189999998</v>
      </c>
      <c r="C19">
        <v>16.7</v>
      </c>
      <c r="D19">
        <v>54</v>
      </c>
      <c r="E19">
        <v>0</v>
      </c>
      <c r="F19">
        <v>30</v>
      </c>
      <c r="G19">
        <v>21</v>
      </c>
      <c r="H19">
        <v>1.133235904</v>
      </c>
      <c r="I19">
        <v>1.064716961</v>
      </c>
      <c r="K19">
        <f>RES_kWh</f>
        <v>-94603673.061990619</v>
      </c>
      <c r="L19">
        <f>N10HDD18*C19</f>
        <v>726618.98353259964</v>
      </c>
      <c r="M19">
        <f>N10CDD18*D19</f>
        <v>24338094.868640836</v>
      </c>
      <c r="N19">
        <f>StatDays*E19</f>
        <v>0</v>
      </c>
      <c r="O19">
        <f>MonthDays*F19</f>
        <v>83562954.07130973</v>
      </c>
      <c r="P19">
        <f>PeakDays*G19</f>
        <v>-18814086.277671337</v>
      </c>
      <c r="Q19">
        <f>OntarioGDP*H19</f>
        <v>-68332714.650037363</v>
      </c>
      <c r="R19">
        <f>LondonPop*I19</f>
        <v>161608618.08715764</v>
      </c>
      <c r="S19">
        <f t="shared" si="0"/>
        <v>88485812.020941481</v>
      </c>
    </row>
    <row r="20" spans="1:19" x14ac:dyDescent="0.25">
      <c r="A20">
        <v>43282</v>
      </c>
      <c r="B20">
        <v>118664613.5</v>
      </c>
      <c r="C20">
        <v>1.3</v>
      </c>
      <c r="D20">
        <v>106.9</v>
      </c>
      <c r="E20">
        <v>1</v>
      </c>
      <c r="F20">
        <v>31</v>
      </c>
      <c r="G20">
        <v>21</v>
      </c>
      <c r="H20">
        <v>1.1358203179999999</v>
      </c>
      <c r="I20">
        <v>1.0666656080000001</v>
      </c>
      <c r="K20">
        <f>RES_kWh</f>
        <v>-94603673.061990619</v>
      </c>
      <c r="L20">
        <f>N10HDD18*C20</f>
        <v>56563.154406729314</v>
      </c>
      <c r="M20">
        <f>N10CDD18*D20</f>
        <v>48180413.73069825</v>
      </c>
      <c r="N20">
        <f>StatDays*E20</f>
        <v>1060769.0657758482</v>
      </c>
      <c r="O20">
        <f>MonthDays*F20</f>
        <v>86348385.873686731</v>
      </c>
      <c r="P20">
        <f>PeakDays*G20</f>
        <v>-18814086.277671337</v>
      </c>
      <c r="Q20">
        <f>OntarioGDP*H20</f>
        <v>-68488551.597822204</v>
      </c>
      <c r="R20">
        <f>LondonPop*I20</f>
        <v>161904394.48628056</v>
      </c>
      <c r="S20">
        <f t="shared" si="0"/>
        <v>115644215.37336396</v>
      </c>
    </row>
    <row r="21" spans="1:19" x14ac:dyDescent="0.25">
      <c r="A21">
        <v>43313</v>
      </c>
      <c r="B21">
        <v>117220317.59999999</v>
      </c>
      <c r="C21">
        <v>2.7</v>
      </c>
      <c r="D21">
        <v>119.4</v>
      </c>
      <c r="E21">
        <v>1</v>
      </c>
      <c r="F21">
        <v>31</v>
      </c>
      <c r="G21">
        <v>22</v>
      </c>
      <c r="H21">
        <v>1.138410626</v>
      </c>
      <c r="I21">
        <v>1.0686178200000001</v>
      </c>
      <c r="K21">
        <f>RES_kWh</f>
        <v>-94603673.061990619</v>
      </c>
      <c r="L21">
        <f>N10HDD18*C21</f>
        <v>117477.32069089936</v>
      </c>
      <c r="M21">
        <f>N10CDD18*D21</f>
        <v>53814231.987328075</v>
      </c>
      <c r="N21">
        <f>StatDays*E21</f>
        <v>1060769.0657758482</v>
      </c>
      <c r="O21">
        <f>MonthDays*F21</f>
        <v>86348385.873686731</v>
      </c>
      <c r="P21">
        <f>PeakDays*G21</f>
        <v>-19709995.148036636</v>
      </c>
      <c r="Q21">
        <f>OntarioGDP*H21</f>
        <v>-68644743.946471721</v>
      </c>
      <c r="R21">
        <f>LondonPop*I21</f>
        <v>162200712.00078398</v>
      </c>
      <c r="S21">
        <f t="shared" si="0"/>
        <v>120583164.09176657</v>
      </c>
    </row>
    <row r="22" spans="1:19" x14ac:dyDescent="0.25">
      <c r="A22">
        <v>43344</v>
      </c>
      <c r="B22">
        <v>96184617.829999998</v>
      </c>
      <c r="C22">
        <v>62.2</v>
      </c>
      <c r="D22">
        <v>63.6</v>
      </c>
      <c r="E22">
        <v>1</v>
      </c>
      <c r="F22">
        <v>30</v>
      </c>
      <c r="G22">
        <v>19</v>
      </c>
      <c r="H22">
        <v>1.1410068419999999</v>
      </c>
      <c r="I22">
        <v>1.070573606</v>
      </c>
      <c r="K22">
        <f>RES_kWh</f>
        <v>-94603673.061990619</v>
      </c>
      <c r="L22">
        <f>N10HDD18*C22</f>
        <v>2706329.3877681256</v>
      </c>
      <c r="M22">
        <f>N10CDD18*D22</f>
        <v>28664867.289732542</v>
      </c>
      <c r="N22">
        <f>StatDays*E22</f>
        <v>1060769.0657758482</v>
      </c>
      <c r="O22">
        <f>MonthDays*F22</f>
        <v>83562954.07130973</v>
      </c>
      <c r="P22">
        <f>PeakDays*G22</f>
        <v>-17022268.536940731</v>
      </c>
      <c r="Q22">
        <f>OntarioGDP*H22</f>
        <v>-68801292.540168464</v>
      </c>
      <c r="R22">
        <f>LondonPop*I22</f>
        <v>162497571.9967376</v>
      </c>
      <c r="S22">
        <f t="shared" si="0"/>
        <v>98065257.67222403</v>
      </c>
    </row>
    <row r="23" spans="1:19" x14ac:dyDescent="0.25">
      <c r="A23">
        <v>43374</v>
      </c>
      <c r="B23">
        <v>80857467.329999998</v>
      </c>
      <c r="C23">
        <v>285.89999999999998</v>
      </c>
      <c r="D23">
        <v>10.1</v>
      </c>
      <c r="E23">
        <v>1</v>
      </c>
      <c r="F23">
        <v>31</v>
      </c>
      <c r="G23">
        <v>22</v>
      </c>
      <c r="H23">
        <v>1.1436089780000001</v>
      </c>
      <c r="I23">
        <v>1.0725329720000001</v>
      </c>
      <c r="K23">
        <f>RES_kWh</f>
        <v>-94603673.061990619</v>
      </c>
      <c r="L23">
        <f>N10HDD18*C23</f>
        <v>12439542.957603008</v>
      </c>
      <c r="M23">
        <f>N10CDD18*D23</f>
        <v>4552125.1513568964</v>
      </c>
      <c r="N23">
        <f>StatDays*E23</f>
        <v>1060769.0657758482</v>
      </c>
      <c r="O23">
        <f>MonthDays*F23</f>
        <v>86348385.873686731</v>
      </c>
      <c r="P23">
        <f>PeakDays*G23</f>
        <v>-19709995.148036636</v>
      </c>
      <c r="Q23">
        <f>OntarioGDP*H23</f>
        <v>-68958198.102497518</v>
      </c>
      <c r="R23">
        <f>LondonPop*I23</f>
        <v>162794975.38485456</v>
      </c>
      <c r="S23">
        <f t="shared" si="0"/>
        <v>83923932.120752245</v>
      </c>
    </row>
    <row r="24" spans="1:19" x14ac:dyDescent="0.25">
      <c r="A24">
        <v>43405</v>
      </c>
      <c r="B24">
        <v>87977332.379999995</v>
      </c>
      <c r="C24">
        <v>517.70000000000005</v>
      </c>
      <c r="D24">
        <v>0</v>
      </c>
      <c r="E24">
        <v>0</v>
      </c>
      <c r="F24">
        <v>30</v>
      </c>
      <c r="G24">
        <v>22</v>
      </c>
      <c r="H24">
        <v>1.1462170490000001</v>
      </c>
      <c r="I24">
        <v>1.074495923</v>
      </c>
      <c r="K24">
        <f>RES_kWh</f>
        <v>-94603673.061990619</v>
      </c>
      <c r="L24">
        <f>N10HDD18*C24</f>
        <v>22525188.489510592</v>
      </c>
      <c r="M24">
        <f>N10CDD18*D24</f>
        <v>0</v>
      </c>
      <c r="N24">
        <f>StatDays*E24</f>
        <v>0</v>
      </c>
      <c r="O24">
        <f>MonthDays*F24</f>
        <v>83562954.07130973</v>
      </c>
      <c r="P24">
        <f>PeakDays*G24</f>
        <v>-19709995.148036636</v>
      </c>
      <c r="Q24">
        <f>OntarioGDP*H24</f>
        <v>-69115461.537940204</v>
      </c>
      <c r="R24">
        <f>LondonPop*I24</f>
        <v>163092922.92406237</v>
      </c>
      <c r="S24">
        <f t="shared" si="0"/>
        <v>85751935.736915231</v>
      </c>
    </row>
    <row r="25" spans="1:19" x14ac:dyDescent="0.25">
      <c r="A25">
        <v>43435</v>
      </c>
      <c r="B25">
        <v>99924056.579999998</v>
      </c>
      <c r="C25">
        <v>564.1</v>
      </c>
      <c r="D25">
        <v>0</v>
      </c>
      <c r="E25">
        <v>2</v>
      </c>
      <c r="F25">
        <v>31</v>
      </c>
      <c r="G25">
        <v>19</v>
      </c>
      <c r="H25">
        <v>1.1488310669999999</v>
      </c>
      <c r="I25">
        <v>1.076462467</v>
      </c>
      <c r="K25">
        <f>RES_kWh</f>
        <v>-94603673.061990619</v>
      </c>
      <c r="L25">
        <f>N10HDD18*C25</f>
        <v>24544058.000643082</v>
      </c>
      <c r="M25">
        <f>N10CDD18*D25</f>
        <v>0</v>
      </c>
      <c r="N25">
        <f>StatDays*E25</f>
        <v>2121538.1315516965</v>
      </c>
      <c r="O25">
        <f>MonthDays*F25</f>
        <v>86348385.873686731</v>
      </c>
      <c r="P25">
        <f>PeakDays*G25</f>
        <v>-17022268.536940731</v>
      </c>
      <c r="Q25">
        <f>OntarioGDP*H25</f>
        <v>-69273083.570081577</v>
      </c>
      <c r="R25">
        <f>LondonPop*I25</f>
        <v>163391415.82864529</v>
      </c>
      <c r="S25">
        <f t="shared" si="0"/>
        <v>95506372.665513873</v>
      </c>
    </row>
    <row r="26" spans="1:19" x14ac:dyDescent="0.25">
      <c r="A26">
        <v>43466</v>
      </c>
      <c r="B26">
        <v>103497313.90000001</v>
      </c>
      <c r="C26">
        <v>768.1</v>
      </c>
      <c r="D26">
        <v>0</v>
      </c>
      <c r="E26">
        <v>1</v>
      </c>
      <c r="F26">
        <v>31</v>
      </c>
      <c r="G26">
        <v>22</v>
      </c>
      <c r="H26">
        <v>1.1507832179999999</v>
      </c>
      <c r="I26">
        <v>1.078053248</v>
      </c>
      <c r="K26">
        <f>RES_kWh</f>
        <v>-94603673.061990619</v>
      </c>
      <c r="L26">
        <f>N10HDD18*C26</f>
        <v>33420122.230622143</v>
      </c>
      <c r="M26">
        <f>N10CDD18*D26</f>
        <v>0</v>
      </c>
      <c r="N26">
        <f>StatDays*E26</f>
        <v>1060769.0657758482</v>
      </c>
      <c r="O26">
        <f>MonthDays*F26</f>
        <v>86348385.873686731</v>
      </c>
      <c r="P26">
        <f>PeakDays*G26</f>
        <v>-19709995.148036636</v>
      </c>
      <c r="Q26">
        <f>OntarioGDP*H26</f>
        <v>-69390795.845845118</v>
      </c>
      <c r="R26">
        <f>LondonPop*I26</f>
        <v>163632873.35069683</v>
      </c>
      <c r="S26">
        <f t="shared" si="0"/>
        <v>100757686.46490918</v>
      </c>
    </row>
    <row r="27" spans="1:19" x14ac:dyDescent="0.25">
      <c r="A27">
        <v>43497</v>
      </c>
      <c r="B27">
        <v>87728214.739999995</v>
      </c>
      <c r="C27">
        <v>627.1</v>
      </c>
      <c r="D27">
        <v>0</v>
      </c>
      <c r="E27">
        <v>1</v>
      </c>
      <c r="F27">
        <v>28</v>
      </c>
      <c r="G27">
        <v>19</v>
      </c>
      <c r="H27">
        <v>1.152738686</v>
      </c>
      <c r="I27">
        <v>1.0796463789999999</v>
      </c>
      <c r="K27">
        <f>RES_kWh</f>
        <v>-94603673.061990619</v>
      </c>
      <c r="L27">
        <f>N10HDD18*C27</f>
        <v>27285195.483430736</v>
      </c>
      <c r="M27">
        <f>N10CDD18*D27</f>
        <v>0</v>
      </c>
      <c r="N27">
        <f>StatDays*E27</f>
        <v>1060769.0657758482</v>
      </c>
      <c r="O27">
        <f>MonthDays*F27</f>
        <v>77992090.466555744</v>
      </c>
      <c r="P27">
        <f>PeakDays*G27</f>
        <v>-17022268.536940731</v>
      </c>
      <c r="Q27">
        <f>OntarioGDP*H27</f>
        <v>-69508708.132580504</v>
      </c>
      <c r="R27">
        <f>LondonPop*I27</f>
        <v>163874687.5687215</v>
      </c>
      <c r="S27">
        <f t="shared" si="0"/>
        <v>89078092.852971986</v>
      </c>
    </row>
    <row r="28" spans="1:19" x14ac:dyDescent="0.25">
      <c r="A28">
        <v>43525</v>
      </c>
      <c r="B28">
        <v>92318232.069999993</v>
      </c>
      <c r="C28">
        <v>606.79999999999995</v>
      </c>
      <c r="D28">
        <v>0</v>
      </c>
      <c r="E28">
        <v>0</v>
      </c>
      <c r="F28">
        <v>31</v>
      </c>
      <c r="G28">
        <v>21</v>
      </c>
      <c r="H28">
        <v>1.154697477</v>
      </c>
      <c r="I28">
        <v>1.081241865</v>
      </c>
      <c r="K28">
        <f>RES_kWh</f>
        <v>-94603673.061990619</v>
      </c>
      <c r="L28">
        <f>N10HDD18*C28</f>
        <v>26401940.072310265</v>
      </c>
      <c r="M28">
        <f>N10CDD18*D28</f>
        <v>0</v>
      </c>
      <c r="N28">
        <f>StatDays*E28</f>
        <v>0</v>
      </c>
      <c r="O28">
        <f>MonthDays*F28</f>
        <v>86348385.873686731</v>
      </c>
      <c r="P28">
        <f>PeakDays*G28</f>
        <v>-18814086.277671337</v>
      </c>
      <c r="Q28">
        <f>OntarioGDP*H28</f>
        <v>-69626820.792080268</v>
      </c>
      <c r="R28">
        <f>LondonPop*I28</f>
        <v>164116859.24164689</v>
      </c>
      <c r="S28">
        <f t="shared" si="0"/>
        <v>93822605.055901662</v>
      </c>
    </row>
    <row r="29" spans="1:19" x14ac:dyDescent="0.25">
      <c r="A29">
        <v>43556</v>
      </c>
      <c r="B29">
        <v>77421527.939999998</v>
      </c>
      <c r="C29">
        <v>349.3</v>
      </c>
      <c r="D29">
        <v>0</v>
      </c>
      <c r="E29">
        <v>0</v>
      </c>
      <c r="F29">
        <v>30</v>
      </c>
      <c r="G29">
        <v>21</v>
      </c>
      <c r="H29">
        <v>1.1566595959999999</v>
      </c>
      <c r="I29">
        <v>1.0828397089999999</v>
      </c>
      <c r="K29">
        <f>RES_kWh</f>
        <v>-94603673.061990619</v>
      </c>
      <c r="L29">
        <f>N10HDD18*C29</f>
        <v>15198084.487900423</v>
      </c>
      <c r="M29">
        <f>N10CDD18*D29</f>
        <v>0</v>
      </c>
      <c r="N29">
        <f>StatDays*E29</f>
        <v>0</v>
      </c>
      <c r="O29">
        <f>MonthDays*F29</f>
        <v>83562954.07130973</v>
      </c>
      <c r="P29">
        <f>PeakDays*G29</f>
        <v>-18814086.277671337</v>
      </c>
      <c r="Q29">
        <f>OntarioGDP*H29</f>
        <v>-69745134.12583819</v>
      </c>
      <c r="R29">
        <f>LondonPop*I29</f>
        <v>164359388.82482955</v>
      </c>
      <c r="S29">
        <f t="shared" si="0"/>
        <v>79957533.918539554</v>
      </c>
    </row>
    <row r="30" spans="1:19" x14ac:dyDescent="0.25">
      <c r="A30">
        <v>43586</v>
      </c>
      <c r="B30">
        <v>73910939.069999993</v>
      </c>
      <c r="C30">
        <v>177.1</v>
      </c>
      <c r="D30">
        <v>2.5</v>
      </c>
      <c r="E30">
        <v>1</v>
      </c>
      <c r="F30">
        <v>31</v>
      </c>
      <c r="G30">
        <v>22</v>
      </c>
      <c r="H30">
        <v>1.1586250499999999</v>
      </c>
      <c r="I30">
        <v>1.0844399140000001</v>
      </c>
      <c r="K30">
        <f>RES_kWh</f>
        <v>-94603673.061990619</v>
      </c>
      <c r="L30">
        <f>N10HDD18*C30</f>
        <v>7705642.0349475089</v>
      </c>
      <c r="M30">
        <f>N10CDD18*D30</f>
        <v>1126763.6513259646</v>
      </c>
      <c r="N30">
        <f>StatDays*E30</f>
        <v>1060769.0657758482</v>
      </c>
      <c r="O30">
        <f>MonthDays*F30</f>
        <v>86348385.873686731</v>
      </c>
      <c r="P30">
        <f>PeakDays*G30</f>
        <v>-19709995.148036636</v>
      </c>
      <c r="Q30">
        <f>OntarioGDP*H30</f>
        <v>-69863648.55594556</v>
      </c>
      <c r="R30">
        <f>LondonPop*I30</f>
        <v>164602276.77362609</v>
      </c>
      <c r="S30">
        <f t="shared" si="0"/>
        <v>76666520.633389324</v>
      </c>
    </row>
    <row r="31" spans="1:19" x14ac:dyDescent="0.25">
      <c r="A31">
        <v>43617</v>
      </c>
      <c r="B31">
        <v>85908774.150000006</v>
      </c>
      <c r="C31">
        <v>35.799999999999997</v>
      </c>
      <c r="D31">
        <v>37.5</v>
      </c>
      <c r="E31">
        <v>0</v>
      </c>
      <c r="F31">
        <v>30</v>
      </c>
      <c r="G31">
        <v>20</v>
      </c>
      <c r="H31">
        <v>1.160593843</v>
      </c>
      <c r="I31">
        <v>1.086042484</v>
      </c>
      <c r="K31">
        <f>RES_kWh</f>
        <v>-94603673.061990619</v>
      </c>
      <c r="L31">
        <f>N10HDD18*C31</f>
        <v>1557662.2521237764</v>
      </c>
      <c r="M31">
        <f>N10CDD18*D31</f>
        <v>16901454.76988947</v>
      </c>
      <c r="N31">
        <f>StatDays*E31</f>
        <v>0</v>
      </c>
      <c r="O31">
        <f>MonthDays*F31</f>
        <v>83562954.07130973</v>
      </c>
      <c r="P31">
        <f>PeakDays*G31</f>
        <v>-17918177.407306034</v>
      </c>
      <c r="Q31">
        <f>OntarioGDP*H31</f>
        <v>-69982364.323597416</v>
      </c>
      <c r="R31">
        <f>LondonPop*I31</f>
        <v>164845523.69517857</v>
      </c>
      <c r="S31">
        <f t="shared" si="0"/>
        <v>84363379.99560748</v>
      </c>
    </row>
    <row r="32" spans="1:19" x14ac:dyDescent="0.25">
      <c r="A32">
        <v>43647</v>
      </c>
      <c r="B32">
        <v>125398832.3</v>
      </c>
      <c r="C32">
        <v>0</v>
      </c>
      <c r="D32">
        <v>136.5</v>
      </c>
      <c r="E32">
        <v>1</v>
      </c>
      <c r="F32">
        <v>31</v>
      </c>
      <c r="G32">
        <v>22</v>
      </c>
      <c r="H32">
        <v>1.162565981</v>
      </c>
      <c r="I32">
        <v>1.0876474220000001</v>
      </c>
      <c r="K32">
        <f>RES_kWh</f>
        <v>-94603673.061990619</v>
      </c>
      <c r="L32">
        <f>N10HDD18*C32</f>
        <v>0</v>
      </c>
      <c r="M32">
        <f>N10CDD18*D32</f>
        <v>61521295.362397671</v>
      </c>
      <c r="N32">
        <f>StatDays*E32</f>
        <v>1060769.0657758482</v>
      </c>
      <c r="O32">
        <f>MonthDays*F32</f>
        <v>86348385.873686731</v>
      </c>
      <c r="P32">
        <f>PeakDays*G32</f>
        <v>-19709995.148036636</v>
      </c>
      <c r="Q32">
        <f>OntarioGDP*H32</f>
        <v>-70101281.790586263</v>
      </c>
      <c r="R32">
        <f>LondonPop*I32</f>
        <v>165089130.04484352</v>
      </c>
      <c r="S32">
        <f t="shared" si="0"/>
        <v>129604630.34609026</v>
      </c>
    </row>
    <row r="33" spans="1:19" x14ac:dyDescent="0.25">
      <c r="A33">
        <v>43678</v>
      </c>
      <c r="B33">
        <v>107850037.90000001</v>
      </c>
      <c r="C33">
        <v>10.5</v>
      </c>
      <c r="D33">
        <v>75.8</v>
      </c>
      <c r="E33">
        <v>1</v>
      </c>
      <c r="F33">
        <v>31</v>
      </c>
      <c r="G33">
        <v>21</v>
      </c>
      <c r="H33">
        <v>1.1645414709999999</v>
      </c>
      <c r="I33">
        <v>1.0892547319999999</v>
      </c>
      <c r="K33">
        <f>RES_kWh</f>
        <v>-94603673.061990619</v>
      </c>
      <c r="L33">
        <f>N10HDD18*C33</f>
        <v>456856.24713127525</v>
      </c>
      <c r="M33">
        <f>N10CDD18*D33</f>
        <v>34163473.908203244</v>
      </c>
      <c r="N33">
        <f>StatDays*E33</f>
        <v>1060769.0657758482</v>
      </c>
      <c r="O33">
        <f>MonthDays*F33</f>
        <v>86348385.873686731</v>
      </c>
      <c r="P33">
        <f>PeakDays*G33</f>
        <v>-18814086.277671337</v>
      </c>
      <c r="Q33">
        <f>OntarioGDP*H33</f>
        <v>-70220401.379003391</v>
      </c>
      <c r="R33">
        <f>LondonPop*I33</f>
        <v>165333096.42976299</v>
      </c>
      <c r="S33">
        <f t="shared" si="0"/>
        <v>103724420.80589473</v>
      </c>
    </row>
    <row r="34" spans="1:19" x14ac:dyDescent="0.25">
      <c r="A34">
        <v>43709</v>
      </c>
      <c r="B34">
        <v>84855749.75</v>
      </c>
      <c r="C34">
        <v>42.9</v>
      </c>
      <c r="D34">
        <v>23.4</v>
      </c>
      <c r="E34">
        <v>1</v>
      </c>
      <c r="F34">
        <v>30</v>
      </c>
      <c r="G34">
        <v>20</v>
      </c>
      <c r="H34">
        <v>1.1665203179999999</v>
      </c>
      <c r="I34">
        <v>1.0908644169999999</v>
      </c>
      <c r="K34">
        <f>RES_kWh</f>
        <v>-94603673.061990619</v>
      </c>
      <c r="L34">
        <f>N10HDD18*C34</f>
        <v>1866584.0954220672</v>
      </c>
      <c r="M34">
        <f>N10CDD18*D34</f>
        <v>10546507.776411029</v>
      </c>
      <c r="N34">
        <f>StatDays*E34</f>
        <v>1060769.0657758482</v>
      </c>
      <c r="O34">
        <f>MonthDays*F34</f>
        <v>83562954.07130973</v>
      </c>
      <c r="P34">
        <f>PeakDays*G34</f>
        <v>-17918177.407306034</v>
      </c>
      <c r="Q34">
        <f>OntarioGDP*H34</f>
        <v>-70339723.390342593</v>
      </c>
      <c r="R34">
        <f>LondonPop*I34</f>
        <v>165577423.30529365</v>
      </c>
      <c r="S34">
        <f t="shared" ref="S34:S65" si="1">SUM(K34:R34)</f>
        <v>79752664.45457308</v>
      </c>
    </row>
    <row r="35" spans="1:19" x14ac:dyDescent="0.25">
      <c r="A35">
        <v>43739</v>
      </c>
      <c r="B35">
        <v>76946008.599999994</v>
      </c>
      <c r="C35">
        <v>244.3</v>
      </c>
      <c r="D35">
        <v>4.5</v>
      </c>
      <c r="E35">
        <v>1</v>
      </c>
      <c r="F35">
        <v>31</v>
      </c>
      <c r="G35">
        <v>22</v>
      </c>
      <c r="H35">
        <v>1.168502527</v>
      </c>
      <c r="I35">
        <v>1.09247648</v>
      </c>
      <c r="K35">
        <f>RES_kWh</f>
        <v>-94603673.061990619</v>
      </c>
      <c r="L35">
        <f>N10HDD18*C35</f>
        <v>10629522.016587671</v>
      </c>
      <c r="M35">
        <f>N10CDD18*D35</f>
        <v>2028174.5723867363</v>
      </c>
      <c r="N35">
        <f>StatDays*E35</f>
        <v>1060769.0657758482</v>
      </c>
      <c r="O35">
        <f>MonthDays*F35</f>
        <v>86348385.873686731</v>
      </c>
      <c r="P35">
        <f>PeakDays*G35</f>
        <v>-19709995.148036636</v>
      </c>
      <c r="Q35">
        <f>OntarioGDP*H35</f>
        <v>-70459248.126097649</v>
      </c>
      <c r="R35">
        <f>LondonPop*I35</f>
        <v>165822111.12679201</v>
      </c>
      <c r="S35">
        <f t="shared" si="1"/>
        <v>81116046.319104105</v>
      </c>
    </row>
    <row r="36" spans="1:19" x14ac:dyDescent="0.25">
      <c r="A36">
        <v>43770</v>
      </c>
      <c r="B36">
        <v>86788003.140000001</v>
      </c>
      <c r="C36">
        <v>518.6</v>
      </c>
      <c r="D36">
        <v>0</v>
      </c>
      <c r="E36">
        <v>0</v>
      </c>
      <c r="F36">
        <v>30</v>
      </c>
      <c r="G36">
        <v>21</v>
      </c>
      <c r="H36">
        <v>1.170488105</v>
      </c>
      <c r="I36">
        <v>1.094090926</v>
      </c>
      <c r="K36">
        <f>RES_kWh</f>
        <v>-94603673.061990619</v>
      </c>
      <c r="L36">
        <f>N10HDD18*C36</f>
        <v>22564347.596407555</v>
      </c>
      <c r="M36">
        <f>N10CDD18*D36</f>
        <v>0</v>
      </c>
      <c r="N36">
        <f>StatDays*E36</f>
        <v>0</v>
      </c>
      <c r="O36">
        <f>MonthDays*F36</f>
        <v>83562954.07130973</v>
      </c>
      <c r="P36">
        <f>PeakDays*G36</f>
        <v>-18814086.277671337</v>
      </c>
      <c r="Q36">
        <f>OntarioGDP*H36</f>
        <v>-70578976.008359835</v>
      </c>
      <c r="R36">
        <f>LondonPop*I36</f>
        <v>166067160.6531857</v>
      </c>
      <c r="S36">
        <f t="shared" si="1"/>
        <v>88197726.972881198</v>
      </c>
    </row>
    <row r="37" spans="1:19" x14ac:dyDescent="0.25">
      <c r="A37">
        <v>43800</v>
      </c>
      <c r="B37">
        <v>97209614.719999999</v>
      </c>
      <c r="C37">
        <v>566.6</v>
      </c>
      <c r="D37">
        <v>0</v>
      </c>
      <c r="E37">
        <v>2</v>
      </c>
      <c r="F37">
        <v>31</v>
      </c>
      <c r="G37">
        <v>20</v>
      </c>
      <c r="H37">
        <v>1.172477056</v>
      </c>
      <c r="I37">
        <v>1.0957077580000001</v>
      </c>
      <c r="K37">
        <f>RES_kWh</f>
        <v>-94603673.061990619</v>
      </c>
      <c r="L37">
        <f>N10HDD18*C37</f>
        <v>24652833.297579102</v>
      </c>
      <c r="M37">
        <f>N10CDD18*D37</f>
        <v>0</v>
      </c>
      <c r="N37">
        <f>StatDays*E37</f>
        <v>2121538.1315516965</v>
      </c>
      <c r="O37">
        <f>MonthDays*F37</f>
        <v>86348385.873686731</v>
      </c>
      <c r="P37">
        <f>PeakDays*G37</f>
        <v>-17918177.407306034</v>
      </c>
      <c r="Q37">
        <f>OntarioGDP*H37</f>
        <v>-70698907.278324172</v>
      </c>
      <c r="R37">
        <f>LondonPop*I37</f>
        <v>166312572.3398312</v>
      </c>
      <c r="S37">
        <f t="shared" si="1"/>
        <v>96214571.895027921</v>
      </c>
    </row>
    <row r="38" spans="1:19" x14ac:dyDescent="0.25">
      <c r="A38">
        <v>43831</v>
      </c>
      <c r="B38">
        <v>95489466.010000005</v>
      </c>
      <c r="C38">
        <v>594.5</v>
      </c>
      <c r="D38">
        <v>0</v>
      </c>
      <c r="E38">
        <v>1</v>
      </c>
      <c r="F38">
        <v>31</v>
      </c>
      <c r="G38">
        <v>22</v>
      </c>
      <c r="H38">
        <v>1.1667567640000001</v>
      </c>
      <c r="I38">
        <v>1.0971337210000001</v>
      </c>
      <c r="K38">
        <f>RES_kWh</f>
        <v>-94603673.061990619</v>
      </c>
      <c r="L38">
        <f>N10HDD18*C38</f>
        <v>25866765.611385059</v>
      </c>
      <c r="M38">
        <f>N10CDD18*D38</f>
        <v>0</v>
      </c>
      <c r="N38">
        <f>StatDays*E38</f>
        <v>1060769.0657758482</v>
      </c>
      <c r="O38">
        <f>MonthDays*F38</f>
        <v>86348385.873686731</v>
      </c>
      <c r="P38">
        <f>PeakDays*G38</f>
        <v>-19709995.148036636</v>
      </c>
      <c r="Q38">
        <f>OntarioGDP*H38</f>
        <v>-70353980.789875314</v>
      </c>
      <c r="R38">
        <f>LondonPop*I38</f>
        <v>166529012.87596861</v>
      </c>
      <c r="S38">
        <f t="shared" si="1"/>
        <v>95137284.426913679</v>
      </c>
    </row>
    <row r="39" spans="1:19" x14ac:dyDescent="0.25">
      <c r="A39">
        <v>43862</v>
      </c>
      <c r="B39">
        <v>89338388.469999999</v>
      </c>
      <c r="C39">
        <v>617.6</v>
      </c>
      <c r="D39">
        <v>0</v>
      </c>
      <c r="E39">
        <v>1</v>
      </c>
      <c r="F39">
        <v>29</v>
      </c>
      <c r="G39">
        <v>19</v>
      </c>
      <c r="H39">
        <v>1.16106438</v>
      </c>
      <c r="I39">
        <v>1.0985615399999999</v>
      </c>
      <c r="K39">
        <f>RES_kWh</f>
        <v>-94603673.061990619</v>
      </c>
      <c r="L39">
        <f>N10HDD18*C39</f>
        <v>26871849.355073866</v>
      </c>
      <c r="M39">
        <f>N10CDD18*D39</f>
        <v>0</v>
      </c>
      <c r="N39">
        <f>StatDays*E39</f>
        <v>1060769.0657758482</v>
      </c>
      <c r="O39">
        <f>MonthDays*F39</f>
        <v>80777522.268932745</v>
      </c>
      <c r="P39">
        <f>PeakDays*G39</f>
        <v>-17022268.536940731</v>
      </c>
      <c r="Q39">
        <f>OntarioGDP*H39</f>
        <v>-70010737.119093731</v>
      </c>
      <c r="R39">
        <f>LondonPop*I39</f>
        <v>166745735.12603199</v>
      </c>
      <c r="S39">
        <f t="shared" si="1"/>
        <v>93819197.097789377</v>
      </c>
    </row>
    <row r="40" spans="1:19" x14ac:dyDescent="0.25">
      <c r="A40">
        <v>43891</v>
      </c>
      <c r="B40">
        <v>89463347.719999999</v>
      </c>
      <c r="C40">
        <v>456.3</v>
      </c>
      <c r="D40">
        <v>0</v>
      </c>
      <c r="E40">
        <v>0</v>
      </c>
      <c r="F40">
        <v>31</v>
      </c>
      <c r="G40">
        <v>22</v>
      </c>
      <c r="H40">
        <v>1.1553997680000001</v>
      </c>
      <c r="I40">
        <v>1.0999912169999999</v>
      </c>
      <c r="K40">
        <f>RES_kWh</f>
        <v>-94603673.061990619</v>
      </c>
      <c r="L40">
        <f>N10HDD18*C40</f>
        <v>19853667.196761988</v>
      </c>
      <c r="M40">
        <f>N10CDD18*D40</f>
        <v>0</v>
      </c>
      <c r="N40">
        <f>StatDays*E40</f>
        <v>0</v>
      </c>
      <c r="O40">
        <f>MonthDays*F40</f>
        <v>86348385.873686731</v>
      </c>
      <c r="P40">
        <f>PeakDays*G40</f>
        <v>-19709995.148036636</v>
      </c>
      <c r="Q40">
        <f>OntarioGDP*H40</f>
        <v>-69669168.065348715</v>
      </c>
      <c r="R40">
        <f>LondonPop*I40</f>
        <v>166962739.39359242</v>
      </c>
      <c r="S40">
        <f t="shared" si="1"/>
        <v>89181956.188665181</v>
      </c>
    </row>
    <row r="41" spans="1:19" x14ac:dyDescent="0.25">
      <c r="A41">
        <v>43922</v>
      </c>
      <c r="B41">
        <v>83623686.5</v>
      </c>
      <c r="C41">
        <v>377.6</v>
      </c>
      <c r="D41">
        <v>0</v>
      </c>
      <c r="E41">
        <v>0</v>
      </c>
      <c r="F41">
        <v>30</v>
      </c>
      <c r="G41">
        <v>21</v>
      </c>
      <c r="H41">
        <v>1.1497627930000001</v>
      </c>
      <c r="I41">
        <v>1.1014227539999999</v>
      </c>
      <c r="K41">
        <f>RES_kWh</f>
        <v>-94603673.061990619</v>
      </c>
      <c r="L41">
        <f>N10HDD18*C41</f>
        <v>16429420.849216146</v>
      </c>
      <c r="M41">
        <f>N10CDD18*D41</f>
        <v>0</v>
      </c>
      <c r="N41">
        <f>StatDays*E41</f>
        <v>0</v>
      </c>
      <c r="O41">
        <f>MonthDays*F41</f>
        <v>83562954.07130973</v>
      </c>
      <c r="P41">
        <f>PeakDays*G41</f>
        <v>-18814086.277671337</v>
      </c>
      <c r="Q41">
        <f>OntarioGDP*H41</f>
        <v>-69329265.488308236</v>
      </c>
      <c r="R41">
        <f>LondonPop*I41</f>
        <v>167180025.98222098</v>
      </c>
      <c r="S41">
        <f t="shared" si="1"/>
        <v>84425376.074776664</v>
      </c>
    </row>
    <row r="42" spans="1:19" x14ac:dyDescent="0.25">
      <c r="A42">
        <v>43952</v>
      </c>
      <c r="B42">
        <v>89990443.390000001</v>
      </c>
      <c r="C42">
        <v>205</v>
      </c>
      <c r="D42">
        <v>23.4</v>
      </c>
      <c r="E42">
        <v>1</v>
      </c>
      <c r="F42">
        <v>31</v>
      </c>
      <c r="G42">
        <v>20</v>
      </c>
      <c r="H42">
        <v>1.1441533189999999</v>
      </c>
      <c r="I42">
        <v>1.1028561539999999</v>
      </c>
      <c r="K42">
        <f>RES_kWh</f>
        <v>-94603673.061990619</v>
      </c>
      <c r="L42">
        <f>N10HDD18*C42</f>
        <v>8919574.3487534691</v>
      </c>
      <c r="M42">
        <f>N10CDD18*D42</f>
        <v>10546507.776411029</v>
      </c>
      <c r="N42">
        <f>StatDays*E42</f>
        <v>1060769.0657758482</v>
      </c>
      <c r="O42">
        <f>MonthDays*F42</f>
        <v>86348385.873686731</v>
      </c>
      <c r="P42">
        <f>PeakDays*G42</f>
        <v>-17918177.407306034</v>
      </c>
      <c r="Q42">
        <f>OntarioGDP*H42</f>
        <v>-68991021.187341556</v>
      </c>
      <c r="R42">
        <f>LondonPop*I42</f>
        <v>167397595.34727415</v>
      </c>
      <c r="S42">
        <f t="shared" si="1"/>
        <v>92759960.755263016</v>
      </c>
    </row>
    <row r="43" spans="1:19" x14ac:dyDescent="0.25">
      <c r="A43">
        <v>43983</v>
      </c>
      <c r="B43">
        <v>110563474.40000001</v>
      </c>
      <c r="C43">
        <v>25.2</v>
      </c>
      <c r="D43">
        <v>71</v>
      </c>
      <c r="E43">
        <v>0</v>
      </c>
      <c r="F43">
        <v>30</v>
      </c>
      <c r="G43">
        <v>22</v>
      </c>
      <c r="H43">
        <v>1.1385712130000001</v>
      </c>
      <c r="I43">
        <v>1.10429142</v>
      </c>
      <c r="K43">
        <f>RES_kWh</f>
        <v>-94603673.061990619</v>
      </c>
      <c r="L43">
        <f>N10HDD18*C43</f>
        <v>1096454.9931150605</v>
      </c>
      <c r="M43">
        <f>N10CDD18*D43</f>
        <v>32000087.697657395</v>
      </c>
      <c r="N43">
        <f>StatDays*E43</f>
        <v>0</v>
      </c>
      <c r="O43">
        <f>MonthDays*F43</f>
        <v>83562954.07130973</v>
      </c>
      <c r="P43">
        <f>PeakDays*G43</f>
        <v>-19709995.148036636</v>
      </c>
      <c r="Q43">
        <f>OntarioGDP*H43</f>
        <v>-68654427.142714247</v>
      </c>
      <c r="R43">
        <f>LondonPop*I43</f>
        <v>167615447.94410858</v>
      </c>
      <c r="S43">
        <f t="shared" si="1"/>
        <v>101306849.35344926</v>
      </c>
    </row>
    <row r="44" spans="1:19" x14ac:dyDescent="0.25">
      <c r="A44">
        <v>44013</v>
      </c>
      <c r="B44">
        <v>144579083.69999999</v>
      </c>
      <c r="C44">
        <v>0</v>
      </c>
      <c r="D44">
        <v>168.3</v>
      </c>
      <c r="E44">
        <v>1</v>
      </c>
      <c r="F44">
        <v>31</v>
      </c>
      <c r="G44">
        <v>22</v>
      </c>
      <c r="H44">
        <v>1.133016341</v>
      </c>
      <c r="I44">
        <v>1.1057285539999999</v>
      </c>
      <c r="K44">
        <f>RES_kWh</f>
        <v>-94603673.061990619</v>
      </c>
      <c r="L44">
        <f>N10HDD18*C44</f>
        <v>0</v>
      </c>
      <c r="M44">
        <f>N10CDD18*D44</f>
        <v>75853729.007263944</v>
      </c>
      <c r="N44">
        <f>StatDays*E44</f>
        <v>1060769.0657758482</v>
      </c>
      <c r="O44">
        <f>MonthDays*F44</f>
        <v>86348385.873686731</v>
      </c>
      <c r="P44">
        <f>PeakDays*G44</f>
        <v>-19709995.148036636</v>
      </c>
      <c r="Q44">
        <f>OntarioGDP*H44</f>
        <v>-68319475.274393022</v>
      </c>
      <c r="R44">
        <f>LondonPop*I44</f>
        <v>167833584.07629523</v>
      </c>
      <c r="S44">
        <f t="shared" si="1"/>
        <v>148463324.53860149</v>
      </c>
    </row>
    <row r="45" spans="1:19" x14ac:dyDescent="0.25">
      <c r="A45">
        <v>44044</v>
      </c>
      <c r="B45">
        <v>118626758.7</v>
      </c>
      <c r="C45">
        <v>4.4000000000000004</v>
      </c>
      <c r="D45">
        <v>82</v>
      </c>
      <c r="E45">
        <v>1</v>
      </c>
      <c r="F45">
        <v>31</v>
      </c>
      <c r="G45">
        <v>20</v>
      </c>
      <c r="H45">
        <v>1.1274885699999999</v>
      </c>
      <c r="I45">
        <v>1.107167558</v>
      </c>
      <c r="K45">
        <f>RES_kWh</f>
        <v>-94603673.061990619</v>
      </c>
      <c r="L45">
        <f>N10HDD18*C45</f>
        <v>191444.52260739155</v>
      </c>
      <c r="M45">
        <f>N10CDD18*D45</f>
        <v>36957847.763491638</v>
      </c>
      <c r="N45">
        <f>StatDays*E45</f>
        <v>1060769.0657758482</v>
      </c>
      <c r="O45">
        <f>MonthDays*F45</f>
        <v>86348385.873686731</v>
      </c>
      <c r="P45">
        <f>PeakDays*G45</f>
        <v>-17918177.407306034</v>
      </c>
      <c r="Q45">
        <f>OntarioGDP*H45</f>
        <v>-67986157.562643439</v>
      </c>
      <c r="R45">
        <f>LondonPop*I45</f>
        <v>168052004.04740518</v>
      </c>
      <c r="S45">
        <f t="shared" si="1"/>
        <v>112102443.2410267</v>
      </c>
    </row>
    <row r="46" spans="1:19" x14ac:dyDescent="0.25">
      <c r="A46">
        <v>44075</v>
      </c>
      <c r="B46">
        <v>85439279.140000001</v>
      </c>
      <c r="C46">
        <v>84.9</v>
      </c>
      <c r="D46">
        <v>11</v>
      </c>
      <c r="E46">
        <v>1</v>
      </c>
      <c r="F46">
        <v>30</v>
      </c>
      <c r="G46">
        <v>21</v>
      </c>
      <c r="H46">
        <v>1.121987769</v>
      </c>
      <c r="I46">
        <v>1.108608434</v>
      </c>
      <c r="K46">
        <f>RES_kWh</f>
        <v>-94603673.061990619</v>
      </c>
      <c r="L46">
        <f>N10HDD18*C46</f>
        <v>3694009.0839471687</v>
      </c>
      <c r="M46">
        <f>N10CDD18*D46</f>
        <v>4957760.0658342447</v>
      </c>
      <c r="N46">
        <f>StatDays*E46</f>
        <v>1060769.0657758482</v>
      </c>
      <c r="O46">
        <f>MonthDays*F46</f>
        <v>83562954.07130973</v>
      </c>
      <c r="P46">
        <f>PeakDays*G46</f>
        <v>-18814086.277671337</v>
      </c>
      <c r="Q46">
        <f>OntarioGDP*H46</f>
        <v>-67654466.108328521</v>
      </c>
      <c r="R46">
        <f>LondonPop*I46</f>
        <v>168270708.16100946</v>
      </c>
      <c r="S46">
        <f t="shared" si="1"/>
        <v>80473974.999885961</v>
      </c>
    </row>
    <row r="47" spans="1:19" x14ac:dyDescent="0.25">
      <c r="A47">
        <v>44105</v>
      </c>
      <c r="B47">
        <v>81314726.310000002</v>
      </c>
      <c r="C47">
        <v>281.8</v>
      </c>
      <c r="D47">
        <v>0</v>
      </c>
      <c r="E47">
        <v>1</v>
      </c>
      <c r="F47">
        <v>31</v>
      </c>
      <c r="G47">
        <v>21</v>
      </c>
      <c r="H47">
        <v>1.116513804</v>
      </c>
      <c r="I47">
        <v>1.110051186</v>
      </c>
      <c r="K47">
        <f>RES_kWh</f>
        <v>-94603673.061990619</v>
      </c>
      <c r="L47">
        <f>N10HDD18*C47</f>
        <v>12261151.470627939</v>
      </c>
      <c r="M47">
        <f>N10CDD18*D47</f>
        <v>0</v>
      </c>
      <c r="N47">
        <f>StatDays*E47</f>
        <v>1060769.0657758482</v>
      </c>
      <c r="O47">
        <f>MonthDays*F47</f>
        <v>86348385.873686731</v>
      </c>
      <c r="P47">
        <f>PeakDays*G47</f>
        <v>-18814086.277671337</v>
      </c>
      <c r="Q47">
        <f>OntarioGDP*H47</f>
        <v>-67324392.831415042</v>
      </c>
      <c r="R47">
        <f>LondonPop*I47</f>
        <v>168489697.02425015</v>
      </c>
      <c r="S47">
        <f t="shared" si="1"/>
        <v>87417851.263263658</v>
      </c>
    </row>
    <row r="48" spans="1:19" x14ac:dyDescent="0.25">
      <c r="A48">
        <v>44136</v>
      </c>
      <c r="B48">
        <v>84094610.439999998</v>
      </c>
      <c r="C48">
        <v>350.5</v>
      </c>
      <c r="D48">
        <v>0</v>
      </c>
      <c r="E48">
        <v>0</v>
      </c>
      <c r="F48">
        <v>30</v>
      </c>
      <c r="G48">
        <v>21</v>
      </c>
      <c r="H48">
        <v>1.111066546</v>
      </c>
      <c r="I48">
        <v>1.1114958159999999</v>
      </c>
      <c r="K48">
        <f>RES_kWh</f>
        <v>-94603673.061990619</v>
      </c>
      <c r="L48">
        <f>N10HDD18*C48</f>
        <v>15250296.630429711</v>
      </c>
      <c r="M48">
        <f>N10CDD18*D48</f>
        <v>0</v>
      </c>
      <c r="N48">
        <f>StatDays*E48</f>
        <v>0</v>
      </c>
      <c r="O48">
        <f>MonthDays*F48</f>
        <v>83562954.07130973</v>
      </c>
      <c r="P48">
        <f>PeakDays*G48</f>
        <v>-18814086.277671337</v>
      </c>
      <c r="Q48">
        <f>OntarioGDP*H48</f>
        <v>-66995929.953363538</v>
      </c>
      <c r="R48">
        <f>LondonPop*I48</f>
        <v>168708970.9406983</v>
      </c>
      <c r="S48">
        <f t="shared" si="1"/>
        <v>87108532.349412248</v>
      </c>
    </row>
    <row r="49" spans="1:19" x14ac:dyDescent="0.25">
      <c r="A49">
        <v>44166</v>
      </c>
      <c r="B49">
        <v>102047485.90000001</v>
      </c>
      <c r="C49">
        <v>579.1</v>
      </c>
      <c r="D49">
        <v>0</v>
      </c>
      <c r="E49">
        <v>2</v>
      </c>
      <c r="F49">
        <v>31</v>
      </c>
      <c r="G49">
        <v>21</v>
      </c>
      <c r="H49">
        <v>1.105645864</v>
      </c>
      <c r="I49">
        <v>1.1129423249999999</v>
      </c>
      <c r="K49">
        <f>RES_kWh</f>
        <v>-94603673.061990619</v>
      </c>
      <c r="L49">
        <f>N10HDD18*C49</f>
        <v>25196709.782259189</v>
      </c>
      <c r="M49">
        <f>N10CDD18*D49</f>
        <v>0</v>
      </c>
      <c r="N49">
        <f>StatDays*E49</f>
        <v>2121538.1315516965</v>
      </c>
      <c r="O49">
        <f>MonthDays*F49</f>
        <v>86348385.873686731</v>
      </c>
      <c r="P49">
        <f>PeakDays*G49</f>
        <v>-18814086.277671337</v>
      </c>
      <c r="Q49">
        <f>OntarioGDP*H49</f>
        <v>-66669069.575037055</v>
      </c>
      <c r="R49">
        <f>LondonPop*I49</f>
        <v>168928530.06213945</v>
      </c>
      <c r="S49">
        <f t="shared" si="1"/>
        <v>102508334.93493807</v>
      </c>
    </row>
    <row r="50" spans="1:19" x14ac:dyDescent="0.25">
      <c r="A50">
        <v>44197</v>
      </c>
      <c r="B50">
        <v>0</v>
      </c>
      <c r="C50">
        <v>719.24</v>
      </c>
      <c r="D50">
        <v>0</v>
      </c>
      <c r="E50">
        <v>1</v>
      </c>
      <c r="F50">
        <v>31</v>
      </c>
      <c r="G50">
        <v>20</v>
      </c>
      <c r="H50">
        <v>1.1092654609999999</v>
      </c>
      <c r="I50">
        <v>1.114406335</v>
      </c>
      <c r="K50">
        <f>RES_kWh</f>
        <v>-94603673.061990619</v>
      </c>
      <c r="L50">
        <f>N10HDD18*C50</f>
        <v>31294217.827304609</v>
      </c>
      <c r="M50">
        <f>N10CDD18*D50</f>
        <v>0</v>
      </c>
      <c r="N50">
        <f>StatDays*E50</f>
        <v>1060769.0657758482</v>
      </c>
      <c r="O50">
        <f>MonthDays*F50</f>
        <v>86348385.873686731</v>
      </c>
      <c r="P50">
        <f>PeakDays*G50</f>
        <v>-17918177.407306034</v>
      </c>
      <c r="Q50">
        <f>OntarioGDP*H50</f>
        <v>-66887326.76939182</v>
      </c>
      <c r="R50">
        <f>LondonPop*I50</f>
        <v>169150745.58197448</v>
      </c>
      <c r="S50">
        <f t="shared" si="1"/>
        <v>108444941.1100532</v>
      </c>
    </row>
    <row r="51" spans="1:19" x14ac:dyDescent="0.25">
      <c r="A51">
        <v>44228</v>
      </c>
      <c r="B51">
        <v>0</v>
      </c>
      <c r="C51">
        <v>661.05</v>
      </c>
      <c r="D51">
        <v>0</v>
      </c>
      <c r="E51">
        <v>1</v>
      </c>
      <c r="F51">
        <v>28</v>
      </c>
      <c r="G51">
        <v>19</v>
      </c>
      <c r="H51">
        <v>1.1128969070000001</v>
      </c>
      <c r="I51">
        <v>1.115872271</v>
      </c>
      <c r="K51">
        <f>RES_kWh</f>
        <v>-94603673.061990619</v>
      </c>
      <c r="L51">
        <f>N10HDD18*C51</f>
        <v>28762364.015821856</v>
      </c>
      <c r="M51">
        <f>N10CDD18*D51</f>
        <v>0</v>
      </c>
      <c r="N51">
        <f>StatDays*E51</f>
        <v>1060769.0657758482</v>
      </c>
      <c r="O51">
        <f>MonthDays*F51</f>
        <v>77992090.466555744</v>
      </c>
      <c r="P51">
        <f>PeakDays*G51</f>
        <v>-17022268.536940731</v>
      </c>
      <c r="Q51">
        <f>OntarioGDP*H51</f>
        <v>-67106298.443700008</v>
      </c>
      <c r="R51">
        <f>LondonPop*I51</f>
        <v>169373253.44072193</v>
      </c>
      <c r="S51">
        <f t="shared" si="1"/>
        <v>98456236.946244031</v>
      </c>
    </row>
    <row r="52" spans="1:19" x14ac:dyDescent="0.25">
      <c r="A52">
        <v>44256</v>
      </c>
      <c r="B52">
        <v>0</v>
      </c>
      <c r="C52">
        <v>553.53</v>
      </c>
      <c r="D52">
        <v>0.22</v>
      </c>
      <c r="E52">
        <v>0</v>
      </c>
      <c r="F52">
        <v>31</v>
      </c>
      <c r="G52">
        <v>23</v>
      </c>
      <c r="H52">
        <v>1.1165402419999999</v>
      </c>
      <c r="I52">
        <v>1.1173401350000001</v>
      </c>
      <c r="K52">
        <f>RES_kWh</f>
        <v>-94603673.061990619</v>
      </c>
      <c r="L52">
        <f>N10HDD18*C52</f>
        <v>24084156.045197599</v>
      </c>
      <c r="M52">
        <f>N10CDD18*D52</f>
        <v>99155.201316684892</v>
      </c>
      <c r="N52">
        <f>StatDays*E52</f>
        <v>0</v>
      </c>
      <c r="O52">
        <f>MonthDays*F52</f>
        <v>86348385.873686731</v>
      </c>
      <c r="P52">
        <f>PeakDays*G52</f>
        <v>-20605904.018401939</v>
      </c>
      <c r="Q52">
        <f>OntarioGDP*H52</f>
        <v>-67325987.009911805</v>
      </c>
      <c r="R52">
        <f>LondonPop*I52</f>
        <v>169596053.94195288</v>
      </c>
      <c r="S52">
        <f t="shared" si="1"/>
        <v>97592186.971849546</v>
      </c>
    </row>
    <row r="53" spans="1:19" x14ac:dyDescent="0.25">
      <c r="A53">
        <v>44287</v>
      </c>
      <c r="B53">
        <v>0</v>
      </c>
      <c r="C53">
        <v>352.08</v>
      </c>
      <c r="D53">
        <v>0</v>
      </c>
      <c r="E53">
        <v>0</v>
      </c>
      <c r="F53">
        <v>30</v>
      </c>
      <c r="G53">
        <v>21</v>
      </c>
      <c r="H53">
        <v>1.120195504</v>
      </c>
      <c r="I53">
        <v>1.1188099300000001</v>
      </c>
      <c r="K53">
        <f>RES_kWh</f>
        <v>-94603673.061990619</v>
      </c>
      <c r="L53">
        <f>N10HDD18*C53</f>
        <v>15319042.618093275</v>
      </c>
      <c r="M53">
        <f>N10CDD18*D53</f>
        <v>0</v>
      </c>
      <c r="N53">
        <f>StatDays*E53</f>
        <v>0</v>
      </c>
      <c r="O53">
        <f>MonthDays*F53</f>
        <v>83562954.07130973</v>
      </c>
      <c r="P53">
        <f>PeakDays*G53</f>
        <v>-18814086.277671337</v>
      </c>
      <c r="Q53">
        <f>OntarioGDP*H53</f>
        <v>-67546394.759379938</v>
      </c>
      <c r="R53">
        <f>LondonPop*I53</f>
        <v>169819147.54102388</v>
      </c>
      <c r="S53">
        <f t="shared" si="1"/>
        <v>87736990.131384999</v>
      </c>
    </row>
    <row r="54" spans="1:19" x14ac:dyDescent="0.25">
      <c r="A54">
        <v>44317</v>
      </c>
      <c r="B54">
        <v>0</v>
      </c>
      <c r="C54">
        <v>137.03</v>
      </c>
      <c r="D54">
        <v>21.89</v>
      </c>
      <c r="E54">
        <v>1</v>
      </c>
      <c r="F54">
        <v>31</v>
      </c>
      <c r="G54">
        <v>20</v>
      </c>
      <c r="H54">
        <v>1.1238627329999999</v>
      </c>
      <c r="I54">
        <v>1.120281659</v>
      </c>
      <c r="K54">
        <f>RES_kWh</f>
        <v>-94603673.061990619</v>
      </c>
      <c r="L54">
        <f>N10HDD18*C54</f>
        <v>5962191.5756570138</v>
      </c>
      <c r="M54">
        <f>N10CDD18*D54</f>
        <v>9865942.5310101472</v>
      </c>
      <c r="N54">
        <f>StatDays*E54</f>
        <v>1060769.0657758482</v>
      </c>
      <c r="O54">
        <f>MonthDays*F54</f>
        <v>86348385.873686731</v>
      </c>
      <c r="P54">
        <f>PeakDays*G54</f>
        <v>-17918177.407306034</v>
      </c>
      <c r="Q54">
        <f>OntarioGDP*H54</f>
        <v>-67767524.104054615</v>
      </c>
      <c r="R54">
        <f>LondonPop*I54</f>
        <v>170042534.69329146</v>
      </c>
      <c r="S54">
        <f t="shared" si="1"/>
        <v>92990449.166069925</v>
      </c>
    </row>
    <row r="55" spans="1:19" x14ac:dyDescent="0.25">
      <c r="A55">
        <v>44348</v>
      </c>
      <c r="B55">
        <v>0</v>
      </c>
      <c r="C55">
        <v>29.01</v>
      </c>
      <c r="D55">
        <v>55.68</v>
      </c>
      <c r="E55">
        <v>0</v>
      </c>
      <c r="F55">
        <v>30</v>
      </c>
      <c r="G55">
        <v>22</v>
      </c>
      <c r="H55">
        <v>1.127541967</v>
      </c>
      <c r="I55">
        <v>1.1217553229999999</v>
      </c>
      <c r="K55">
        <f>RES_kWh</f>
        <v>-94603673.061990619</v>
      </c>
      <c r="L55">
        <f>N10HDD18*C55</f>
        <v>1262228.545645552</v>
      </c>
      <c r="M55">
        <f>N10CDD18*D55</f>
        <v>25095280.042331882</v>
      </c>
      <c r="N55">
        <f>StatDays*E55</f>
        <v>0</v>
      </c>
      <c r="O55">
        <f>MonthDays*F55</f>
        <v>83562954.07130973</v>
      </c>
      <c r="P55">
        <f>PeakDays*G55</f>
        <v>-19709995.148036636</v>
      </c>
      <c r="Q55">
        <f>OntarioGDP*H55</f>
        <v>-67989377.335288554</v>
      </c>
      <c r="R55">
        <f>LondonPop*I55</f>
        <v>170266215.55054116</v>
      </c>
      <c r="S55">
        <f t="shared" si="1"/>
        <v>97883632.664512515</v>
      </c>
    </row>
    <row r="56" spans="1:19" x14ac:dyDescent="0.25">
      <c r="A56">
        <v>44378</v>
      </c>
      <c r="B56">
        <v>0</v>
      </c>
      <c r="C56">
        <v>3.89</v>
      </c>
      <c r="D56">
        <v>118.17</v>
      </c>
      <c r="E56">
        <v>1</v>
      </c>
      <c r="F56">
        <v>31</v>
      </c>
      <c r="G56">
        <v>21</v>
      </c>
      <c r="H56">
        <v>1.1312332460000001</v>
      </c>
      <c r="I56">
        <v>1.123230926</v>
      </c>
      <c r="K56">
        <f>RES_kWh</f>
        <v>-94603673.061990619</v>
      </c>
      <c r="L56">
        <f>N10HDD18*C56</f>
        <v>169254.36203244387</v>
      </c>
      <c r="M56">
        <f>N10CDD18*D56</f>
        <v>53259864.270875692</v>
      </c>
      <c r="N56">
        <f>StatDays*E56</f>
        <v>1060769.0657758482</v>
      </c>
      <c r="O56">
        <f>MonthDays*F56</f>
        <v>86348385.873686731</v>
      </c>
      <c r="P56">
        <f>PeakDays*G56</f>
        <v>-18814086.277671337</v>
      </c>
      <c r="Q56">
        <f>OntarioGDP*H56</f>
        <v>-68211956.865031987</v>
      </c>
      <c r="R56">
        <f>LondonPop*I56</f>
        <v>170490190.71991509</v>
      </c>
      <c r="S56">
        <f t="shared" si="1"/>
        <v>129698748.08759186</v>
      </c>
    </row>
    <row r="57" spans="1:19" x14ac:dyDescent="0.25">
      <c r="A57">
        <v>44409</v>
      </c>
      <c r="B57">
        <v>0</v>
      </c>
      <c r="C57">
        <v>9.49</v>
      </c>
      <c r="D57">
        <v>79.930000000000007</v>
      </c>
      <c r="E57">
        <v>1</v>
      </c>
      <c r="F57">
        <v>31</v>
      </c>
      <c r="G57">
        <v>21</v>
      </c>
      <c r="H57">
        <v>1.1349366089999999</v>
      </c>
      <c r="I57">
        <v>1.1247084700000001</v>
      </c>
      <c r="K57">
        <f>RES_kWh</f>
        <v>-94603673.061990619</v>
      </c>
      <c r="L57">
        <f>N10HDD18*C57</f>
        <v>412911.02716912399</v>
      </c>
      <c r="M57">
        <f>N10CDD18*D57</f>
        <v>36024887.460193746</v>
      </c>
      <c r="N57">
        <f>StatDays*E57</f>
        <v>1060769.0657758482</v>
      </c>
      <c r="O57">
        <f>MonthDays*F57</f>
        <v>86348385.873686731</v>
      </c>
      <c r="P57">
        <f>PeakDays*G57</f>
        <v>-18814086.277671337</v>
      </c>
      <c r="Q57">
        <f>OntarioGDP*H57</f>
        <v>-68435265.044936329</v>
      </c>
      <c r="R57">
        <f>LondonPop*I57</f>
        <v>170714460.50498429</v>
      </c>
      <c r="S57">
        <f t="shared" si="1"/>
        <v>112708389.54721145</v>
      </c>
    </row>
    <row r="58" spans="1:19" x14ac:dyDescent="0.25">
      <c r="A58">
        <v>44440</v>
      </c>
      <c r="B58">
        <v>0</v>
      </c>
      <c r="C58">
        <v>68.5</v>
      </c>
      <c r="D58">
        <v>35.21</v>
      </c>
      <c r="E58">
        <v>1</v>
      </c>
      <c r="F58">
        <v>30</v>
      </c>
      <c r="G58">
        <v>21</v>
      </c>
      <c r="H58">
        <v>1.1386520959999999</v>
      </c>
      <c r="I58">
        <v>1.126187958</v>
      </c>
      <c r="K58">
        <f>RES_kWh</f>
        <v>-94603673.061990619</v>
      </c>
      <c r="L58">
        <f>N10HDD18*C58</f>
        <v>2980443.1360468906</v>
      </c>
      <c r="M58">
        <f>N10CDD18*D58</f>
        <v>15869339.265274886</v>
      </c>
      <c r="N58">
        <f>StatDays*E58</f>
        <v>1060769.0657758482</v>
      </c>
      <c r="O58">
        <f>MonthDays*F58</f>
        <v>83562954.07130973</v>
      </c>
      <c r="P58">
        <f>PeakDays*G58</f>
        <v>-18814086.277671337</v>
      </c>
      <c r="Q58">
        <f>OntarioGDP*H58</f>
        <v>-68659304.28695184</v>
      </c>
      <c r="R58">
        <f>LondonPop*I58</f>
        <v>170939025.36110526</v>
      </c>
      <c r="S58">
        <f t="shared" si="1"/>
        <v>92335467.272898808</v>
      </c>
    </row>
    <row r="59" spans="1:19" x14ac:dyDescent="0.25">
      <c r="A59">
        <v>44470</v>
      </c>
      <c r="B59">
        <v>0</v>
      </c>
      <c r="C59">
        <v>243.2222222</v>
      </c>
      <c r="D59">
        <v>2.71</v>
      </c>
      <c r="E59">
        <v>1</v>
      </c>
      <c r="F59">
        <v>31</v>
      </c>
      <c r="G59">
        <v>20</v>
      </c>
      <c r="H59">
        <v>1.1423797469999999</v>
      </c>
      <c r="I59">
        <v>1.127669392</v>
      </c>
      <c r="K59">
        <f>RES_kWh</f>
        <v>-94603673.061990619</v>
      </c>
      <c r="L59">
        <f>N10HDD18*C59</f>
        <v>10582627.77649725</v>
      </c>
      <c r="M59">
        <f>N10CDD18*D59</f>
        <v>1221411.7980373455</v>
      </c>
      <c r="N59">
        <f>StatDays*E59</f>
        <v>1060769.0657758482</v>
      </c>
      <c r="O59">
        <f>MonthDays*F59</f>
        <v>86348385.873686731</v>
      </c>
      <c r="P59">
        <f>PeakDays*G59</f>
        <v>-17918177.407306034</v>
      </c>
      <c r="Q59">
        <f>OntarioGDP*H59</f>
        <v>-68884077.003028721</v>
      </c>
      <c r="R59">
        <f>LondonPop*I59</f>
        <v>171163885.59184909</v>
      </c>
      <c r="S59">
        <f t="shared" si="1"/>
        <v>88971152.633520886</v>
      </c>
    </row>
    <row r="60" spans="1:19" x14ac:dyDescent="0.25">
      <c r="A60">
        <v>44501</v>
      </c>
      <c r="B60">
        <v>0</v>
      </c>
      <c r="C60">
        <v>434.36111110000002</v>
      </c>
      <c r="D60">
        <v>0</v>
      </c>
      <c r="E60">
        <v>0</v>
      </c>
      <c r="F60">
        <v>30</v>
      </c>
      <c r="G60">
        <v>22</v>
      </c>
      <c r="H60">
        <v>1.1461196010000001</v>
      </c>
      <c r="I60">
        <v>1.129152774</v>
      </c>
      <c r="K60">
        <f>RES_kWh</f>
        <v>-94603673.061990619</v>
      </c>
      <c r="L60">
        <f>N10HDD18*C60</f>
        <v>18899103.534944467</v>
      </c>
      <c r="M60">
        <f>N10CDD18*D60</f>
        <v>0</v>
      </c>
      <c r="N60">
        <f>StatDays*E60</f>
        <v>0</v>
      </c>
      <c r="O60">
        <f>MonthDays*F60</f>
        <v>83562954.07130973</v>
      </c>
      <c r="P60">
        <f>PeakDays*G60</f>
        <v>-19709995.148036636</v>
      </c>
      <c r="Q60">
        <f>OntarioGDP*H60</f>
        <v>-69109585.544818461</v>
      </c>
      <c r="R60">
        <f>LondonPop*I60</f>
        <v>171389041.50078681</v>
      </c>
      <c r="S60">
        <f t="shared" si="1"/>
        <v>90427845.352195293</v>
      </c>
    </row>
    <row r="61" spans="1:19" x14ac:dyDescent="0.25">
      <c r="A61">
        <v>44531</v>
      </c>
      <c r="B61">
        <v>0</v>
      </c>
      <c r="C61">
        <v>585.51</v>
      </c>
      <c r="D61">
        <v>0</v>
      </c>
      <c r="E61">
        <v>2</v>
      </c>
      <c r="F61">
        <v>31</v>
      </c>
      <c r="G61">
        <v>21</v>
      </c>
      <c r="H61">
        <v>1.1498716980000001</v>
      </c>
      <c r="I61">
        <v>1.1306381080000001</v>
      </c>
      <c r="K61">
        <f>RES_kWh</f>
        <v>-94603673.061990619</v>
      </c>
      <c r="L61">
        <f>N10HDD18*C61</f>
        <v>25475609.643603139</v>
      </c>
      <c r="M61">
        <f>N10CDD18*D61</f>
        <v>0</v>
      </c>
      <c r="N61">
        <f>StatDays*E61</f>
        <v>2121538.1315516965</v>
      </c>
      <c r="O61">
        <f>MonthDays*F61</f>
        <v>86348385.873686731</v>
      </c>
      <c r="P61">
        <f>PeakDays*G61</f>
        <v>-18814086.277671337</v>
      </c>
      <c r="Q61">
        <f>OntarioGDP*H61</f>
        <v>-69335832.324271247</v>
      </c>
      <c r="R61">
        <f>LondonPop*I61</f>
        <v>171614493.69506052</v>
      </c>
      <c r="S61">
        <f t="shared" si="1"/>
        <v>102806435.67996889</v>
      </c>
    </row>
    <row r="62" spans="1:19" x14ac:dyDescent="0.25">
      <c r="A62">
        <v>44562</v>
      </c>
      <c r="B62">
        <v>0</v>
      </c>
      <c r="C62">
        <v>719.24</v>
      </c>
      <c r="D62">
        <v>0</v>
      </c>
      <c r="E62">
        <v>1</v>
      </c>
      <c r="F62">
        <v>31</v>
      </c>
      <c r="G62">
        <v>20</v>
      </c>
      <c r="H62">
        <v>1.15391303</v>
      </c>
      <c r="I62">
        <v>1.132301692</v>
      </c>
      <c r="K62">
        <f>RES_kWh</f>
        <v>-94603673.061990619</v>
      </c>
      <c r="L62">
        <f>N10HDD18*C62</f>
        <v>31294217.827304609</v>
      </c>
      <c r="M62">
        <f>N10CDD18*D62</f>
        <v>0</v>
      </c>
      <c r="N62">
        <f>StatDays*E62</f>
        <v>1060769.0657758482</v>
      </c>
      <c r="O62">
        <f>MonthDays*F62</f>
        <v>86348385.873686731</v>
      </c>
      <c r="P62">
        <f>PeakDays*G62</f>
        <v>-17918177.407306034</v>
      </c>
      <c r="Q62">
        <f>OntarioGDP*H62</f>
        <v>-69579519.614258528</v>
      </c>
      <c r="R62">
        <f>LondonPop*I62</f>
        <v>171867001.65835941</v>
      </c>
      <c r="S62">
        <f t="shared" si="1"/>
        <v>108469004.34157142</v>
      </c>
    </row>
    <row r="63" spans="1:19" x14ac:dyDescent="0.25">
      <c r="A63">
        <v>44593</v>
      </c>
      <c r="B63">
        <v>0</v>
      </c>
      <c r="C63">
        <v>661.05</v>
      </c>
      <c r="D63">
        <v>0</v>
      </c>
      <c r="E63">
        <v>1</v>
      </c>
      <c r="F63">
        <v>28</v>
      </c>
      <c r="G63">
        <v>19</v>
      </c>
      <c r="H63">
        <v>1.1579685639999999</v>
      </c>
      <c r="I63">
        <v>1.133967725</v>
      </c>
      <c r="K63">
        <f>RES_kWh</f>
        <v>-94603673.061990619</v>
      </c>
      <c r="L63">
        <f>N10HDD18*C63</f>
        <v>28762364.015821856</v>
      </c>
      <c r="M63">
        <f>N10CDD18*D63</f>
        <v>0</v>
      </c>
      <c r="N63">
        <f>StatDays*E63</f>
        <v>1060769.0657758482</v>
      </c>
      <c r="O63">
        <f>MonthDays*F63</f>
        <v>77992090.466555744</v>
      </c>
      <c r="P63">
        <f>PeakDays*G63</f>
        <v>-17022268.536940731</v>
      </c>
      <c r="Q63">
        <f>OntarioGDP*H63</f>
        <v>-69824063.267170817</v>
      </c>
      <c r="R63">
        <f>LondonPop*I63</f>
        <v>172119881.34439796</v>
      </c>
      <c r="S63">
        <f t="shared" si="1"/>
        <v>98485100.026449248</v>
      </c>
    </row>
    <row r="64" spans="1:19" x14ac:dyDescent="0.25">
      <c r="A64">
        <v>44621</v>
      </c>
      <c r="B64">
        <v>0</v>
      </c>
      <c r="C64">
        <v>553.53</v>
      </c>
      <c r="D64">
        <v>0.22</v>
      </c>
      <c r="E64">
        <v>0</v>
      </c>
      <c r="F64">
        <v>31</v>
      </c>
      <c r="G64">
        <v>23</v>
      </c>
      <c r="H64">
        <v>1.162038353</v>
      </c>
      <c r="I64">
        <v>1.135636208</v>
      </c>
      <c r="K64">
        <f>RES_kWh</f>
        <v>-94603673.061990619</v>
      </c>
      <c r="L64">
        <f>N10HDD18*C64</f>
        <v>24084156.045197599</v>
      </c>
      <c r="M64">
        <f>N10CDD18*D64</f>
        <v>99155.201316684892</v>
      </c>
      <c r="N64">
        <f>StatDays*E64</f>
        <v>0</v>
      </c>
      <c r="O64">
        <f>MonthDays*F64</f>
        <v>86348385.873686731</v>
      </c>
      <c r="P64">
        <f>PeakDays*G64</f>
        <v>-20605904.018401939</v>
      </c>
      <c r="Q64">
        <f>OntarioGDP*H64</f>
        <v>-70069466.478842154</v>
      </c>
      <c r="R64">
        <f>LondonPop*I64</f>
        <v>172373132.90496168</v>
      </c>
      <c r="S64">
        <f t="shared" si="1"/>
        <v>97625786.465927988</v>
      </c>
    </row>
    <row r="65" spans="1:19" x14ac:dyDescent="0.25">
      <c r="A65">
        <v>44652</v>
      </c>
      <c r="B65">
        <v>0</v>
      </c>
      <c r="C65">
        <v>352.08</v>
      </c>
      <c r="D65">
        <v>0</v>
      </c>
      <c r="E65">
        <v>0</v>
      </c>
      <c r="F65">
        <v>30</v>
      </c>
      <c r="G65">
        <v>20</v>
      </c>
      <c r="H65">
        <v>1.1661224450000001</v>
      </c>
      <c r="I65">
        <v>1.1373071459999999</v>
      </c>
      <c r="K65">
        <f>RES_kWh</f>
        <v>-94603673.061990619</v>
      </c>
      <c r="L65">
        <f>N10HDD18*C65</f>
        <v>15319042.618093275</v>
      </c>
      <c r="M65">
        <f>N10CDD18*D65</f>
        <v>0</v>
      </c>
      <c r="N65">
        <f>StatDays*E65</f>
        <v>0</v>
      </c>
      <c r="O65">
        <f>MonthDays*F65</f>
        <v>83562954.07130973</v>
      </c>
      <c r="P65">
        <f>PeakDays*G65</f>
        <v>-17918177.407306034</v>
      </c>
      <c r="Q65">
        <f>OntarioGDP*H65</f>
        <v>-70315732.143612787</v>
      </c>
      <c r="R65">
        <f>LondonPop*I65</f>
        <v>172626757.09897816</v>
      </c>
      <c r="S65">
        <f t="shared" si="1"/>
        <v>88671171.175471738</v>
      </c>
    </row>
    <row r="66" spans="1:19" x14ac:dyDescent="0.25">
      <c r="A66">
        <v>44682</v>
      </c>
      <c r="B66">
        <v>0</v>
      </c>
      <c r="C66">
        <v>137.03</v>
      </c>
      <c r="D66">
        <v>21.89</v>
      </c>
      <c r="E66">
        <v>1</v>
      </c>
      <c r="F66">
        <v>31</v>
      </c>
      <c r="G66">
        <v>21</v>
      </c>
      <c r="H66">
        <v>1.170220891</v>
      </c>
      <c r="I66">
        <v>1.138980543</v>
      </c>
      <c r="K66">
        <f>RES_kWh</f>
        <v>-94603673.061990619</v>
      </c>
      <c r="L66">
        <f>N10HDD18*C66</f>
        <v>5962191.5756570138</v>
      </c>
      <c r="M66">
        <f>N10CDD18*D66</f>
        <v>9865942.5310101472</v>
      </c>
      <c r="N66">
        <f>StatDays*E66</f>
        <v>1060769.0657758482</v>
      </c>
      <c r="O66">
        <f>MonthDays*F66</f>
        <v>86348385.873686731</v>
      </c>
      <c r="P66">
        <f>PeakDays*G66</f>
        <v>-18814086.277671337</v>
      </c>
      <c r="Q66">
        <f>OntarioGDP*H66</f>
        <v>-70562863.33671923</v>
      </c>
      <c r="R66">
        <f>LondonPop*I66</f>
        <v>172880754.53358951</v>
      </c>
      <c r="S66">
        <f t="shared" ref="S66:S97" si="2">SUM(K66:R66)</f>
        <v>92137420.90333806</v>
      </c>
    </row>
    <row r="67" spans="1:19" x14ac:dyDescent="0.25">
      <c r="A67">
        <v>44713</v>
      </c>
      <c r="B67">
        <v>0</v>
      </c>
      <c r="C67">
        <v>29.01</v>
      </c>
      <c r="D67">
        <v>55.68</v>
      </c>
      <c r="E67">
        <v>0</v>
      </c>
      <c r="F67">
        <v>30</v>
      </c>
      <c r="G67">
        <v>22</v>
      </c>
      <c r="H67">
        <v>1.1743337410000001</v>
      </c>
      <c r="I67">
        <v>1.1406564029999999</v>
      </c>
      <c r="K67">
        <f>RES_kWh</f>
        <v>-94603673.061990619</v>
      </c>
      <c r="L67">
        <f>N10HDD18*C67</f>
        <v>1262228.545645552</v>
      </c>
      <c r="M67">
        <f>N10CDD18*D67</f>
        <v>25095280.042331882</v>
      </c>
      <c r="N67">
        <f>StatDays*E67</f>
        <v>0</v>
      </c>
      <c r="O67">
        <f>MonthDays*F67</f>
        <v>83562954.07130973</v>
      </c>
      <c r="P67">
        <f>PeakDays*G67</f>
        <v>-19709995.148036636</v>
      </c>
      <c r="Q67">
        <f>OntarioGDP*H67</f>
        <v>-70810863.073099285</v>
      </c>
      <c r="R67">
        <f>LondonPop*I67</f>
        <v>173135125.81593782</v>
      </c>
      <c r="S67">
        <f t="shared" si="2"/>
        <v>97931057.192098439</v>
      </c>
    </row>
    <row r="68" spans="1:19" x14ac:dyDescent="0.25">
      <c r="A68">
        <v>44743</v>
      </c>
      <c r="B68">
        <v>0</v>
      </c>
      <c r="C68">
        <v>3.89</v>
      </c>
      <c r="D68">
        <v>118.17</v>
      </c>
      <c r="E68">
        <v>1</v>
      </c>
      <c r="F68">
        <v>31</v>
      </c>
      <c r="G68">
        <v>20</v>
      </c>
      <c r="H68">
        <v>1.178461046</v>
      </c>
      <c r="I68">
        <v>1.1423347269999999</v>
      </c>
      <c r="K68">
        <f>RES_kWh</f>
        <v>-94603673.061990619</v>
      </c>
      <c r="L68">
        <f>N10HDD18*C68</f>
        <v>169254.36203244387</v>
      </c>
      <c r="M68">
        <f>N10CDD18*D68</f>
        <v>53259864.270875692</v>
      </c>
      <c r="N68">
        <f>StatDays*E68</f>
        <v>1060769.0657758482</v>
      </c>
      <c r="O68">
        <f>MonthDays*F68</f>
        <v>86348385.873686731</v>
      </c>
      <c r="P68">
        <f>PeakDays*G68</f>
        <v>-17918177.407306034</v>
      </c>
      <c r="Q68">
        <f>OntarioGDP*H68</f>
        <v>-71059734.427989453</v>
      </c>
      <c r="R68">
        <f>LondonPop*I68</f>
        <v>173389871.09780854</v>
      </c>
      <c r="S68">
        <f t="shared" si="2"/>
        <v>130646559.77289315</v>
      </c>
    </row>
    <row r="69" spans="1:19" x14ac:dyDescent="0.25">
      <c r="A69">
        <v>44774</v>
      </c>
      <c r="B69">
        <v>0</v>
      </c>
      <c r="C69">
        <v>9.49</v>
      </c>
      <c r="D69">
        <v>79.930000000000007</v>
      </c>
      <c r="E69">
        <v>1</v>
      </c>
      <c r="F69">
        <v>31</v>
      </c>
      <c r="G69">
        <v>22</v>
      </c>
      <c r="H69">
        <v>1.182602857</v>
      </c>
      <c r="I69">
        <v>1.1440155219999999</v>
      </c>
      <c r="K69">
        <f>RES_kWh</f>
        <v>-94603673.061990619</v>
      </c>
      <c r="L69">
        <f>N10HDD18*C69</f>
        <v>412911.02716912399</v>
      </c>
      <c r="M69">
        <f>N10CDD18*D69</f>
        <v>36024887.460193746</v>
      </c>
      <c r="N69">
        <f>StatDays*E69</f>
        <v>1060769.0657758482</v>
      </c>
      <c r="O69">
        <f>MonthDays*F69</f>
        <v>86348385.873686731</v>
      </c>
      <c r="P69">
        <f>PeakDays*G69</f>
        <v>-19709995.148036636</v>
      </c>
      <c r="Q69">
        <f>OntarioGDP*H69</f>
        <v>-71309480.476626292</v>
      </c>
      <c r="R69">
        <f>LondonPop*I69</f>
        <v>173644991.4417004</v>
      </c>
      <c r="S69">
        <f t="shared" si="2"/>
        <v>111868796.18187231</v>
      </c>
    </row>
    <row r="70" spans="1:19" x14ac:dyDescent="0.25">
      <c r="A70">
        <v>44805</v>
      </c>
      <c r="B70">
        <v>0</v>
      </c>
      <c r="C70">
        <v>68.5</v>
      </c>
      <c r="D70">
        <v>35.21</v>
      </c>
      <c r="E70">
        <v>1</v>
      </c>
      <c r="F70">
        <v>30</v>
      </c>
      <c r="G70">
        <v>21</v>
      </c>
      <c r="H70">
        <v>1.1867592250000001</v>
      </c>
      <c r="I70">
        <v>1.1456987890000001</v>
      </c>
      <c r="K70">
        <f>RES_kWh</f>
        <v>-94603673.061990619</v>
      </c>
      <c r="L70">
        <f>N10HDD18*C70</f>
        <v>2980443.1360468906</v>
      </c>
      <c r="M70">
        <f>N10CDD18*D70</f>
        <v>15869339.265274886</v>
      </c>
      <c r="N70">
        <f>StatDays*E70</f>
        <v>1060769.0657758482</v>
      </c>
      <c r="O70">
        <f>MonthDays*F70</f>
        <v>83562954.07130973</v>
      </c>
      <c r="P70">
        <f>PeakDays*G70</f>
        <v>-18814086.277671337</v>
      </c>
      <c r="Q70">
        <f>OntarioGDP*H70</f>
        <v>-71560104.294246301</v>
      </c>
      <c r="R70">
        <f>LondonPop*I70</f>
        <v>173900486.99939889</v>
      </c>
      <c r="S70">
        <f t="shared" si="2"/>
        <v>92396128.903897971</v>
      </c>
    </row>
    <row r="71" spans="1:19" x14ac:dyDescent="0.25">
      <c r="A71">
        <v>44835</v>
      </c>
      <c r="B71">
        <v>0</v>
      </c>
      <c r="C71">
        <v>243.2222222</v>
      </c>
      <c r="D71">
        <v>2.71</v>
      </c>
      <c r="E71">
        <v>1</v>
      </c>
      <c r="F71">
        <v>31</v>
      </c>
      <c r="G71">
        <v>20</v>
      </c>
      <c r="H71">
        <v>1.190930201</v>
      </c>
      <c r="I71">
        <v>1.1473845330000001</v>
      </c>
      <c r="K71">
        <f>RES_kWh</f>
        <v>-94603673.061990619</v>
      </c>
      <c r="L71">
        <f>N10HDD18*C71</f>
        <v>10582627.77649725</v>
      </c>
      <c r="M71">
        <f>N10CDD18*D71</f>
        <v>1221411.7980373455</v>
      </c>
      <c r="N71">
        <f>StatDays*E71</f>
        <v>1060769.0657758482</v>
      </c>
      <c r="O71">
        <f>MonthDays*F71</f>
        <v>86348385.873686731</v>
      </c>
      <c r="P71">
        <f>PeakDays*G71</f>
        <v>-17918177.407306034</v>
      </c>
      <c r="Q71">
        <f>OntarioGDP*H71</f>
        <v>-71811608.956086025</v>
      </c>
      <c r="R71">
        <f>LondonPop*I71</f>
        <v>174156358.52983159</v>
      </c>
      <c r="S71">
        <f t="shared" si="2"/>
        <v>89036093.618446082</v>
      </c>
    </row>
    <row r="72" spans="1:19" x14ac:dyDescent="0.25">
      <c r="A72">
        <v>44866</v>
      </c>
      <c r="B72">
        <v>0</v>
      </c>
      <c r="C72">
        <v>434.36111110000002</v>
      </c>
      <c r="D72">
        <v>0</v>
      </c>
      <c r="E72">
        <v>0</v>
      </c>
      <c r="F72">
        <v>30</v>
      </c>
      <c r="G72">
        <v>22</v>
      </c>
      <c r="H72">
        <v>1.195115836</v>
      </c>
      <c r="I72">
        <v>1.149072758</v>
      </c>
      <c r="K72">
        <f>RES_kWh</f>
        <v>-94603673.061990619</v>
      </c>
      <c r="L72">
        <f>N10HDD18*C72</f>
        <v>18899103.534944467</v>
      </c>
      <c r="M72">
        <f>N10CDD18*D72</f>
        <v>0</v>
      </c>
      <c r="N72">
        <f>StatDays*E72</f>
        <v>0</v>
      </c>
      <c r="O72">
        <f>MonthDays*F72</f>
        <v>83562954.07130973</v>
      </c>
      <c r="P72">
        <f>PeakDays*G72</f>
        <v>-19709995.148036636</v>
      </c>
      <c r="Q72">
        <f>OntarioGDP*H72</f>
        <v>-72063997.537381992</v>
      </c>
      <c r="R72">
        <f>LondonPop*I72</f>
        <v>174412606.64014056</v>
      </c>
      <c r="S72">
        <f t="shared" si="2"/>
        <v>90496998.498985529</v>
      </c>
    </row>
    <row r="73" spans="1:19" x14ac:dyDescent="0.25">
      <c r="A73">
        <v>44896</v>
      </c>
      <c r="B73">
        <v>0</v>
      </c>
      <c r="C73">
        <v>585.51</v>
      </c>
      <c r="D73">
        <v>0</v>
      </c>
      <c r="E73">
        <v>2</v>
      </c>
      <c r="F73">
        <v>31</v>
      </c>
      <c r="G73">
        <v>20</v>
      </c>
      <c r="H73">
        <v>1.199316182</v>
      </c>
      <c r="I73">
        <v>1.1507634659999999</v>
      </c>
      <c r="K73">
        <f>RES_kWh</f>
        <v>-94603673.061990619</v>
      </c>
      <c r="L73">
        <f>N10HDD18*C73</f>
        <v>25475609.643603139</v>
      </c>
      <c r="M73">
        <f>N10CDD18*D73</f>
        <v>0</v>
      </c>
      <c r="N73">
        <f>StatDays*E73</f>
        <v>2121538.1315516965</v>
      </c>
      <c r="O73">
        <f>MonthDays*F73</f>
        <v>86348385.873686731</v>
      </c>
      <c r="P73">
        <f>PeakDays*G73</f>
        <v>-17918177.407306034</v>
      </c>
      <c r="Q73">
        <f>OntarioGDP*H73</f>
        <v>-72317273.173669472</v>
      </c>
      <c r="R73">
        <f>LondonPop*I73</f>
        <v>174669231.63389692</v>
      </c>
      <c r="S73">
        <f t="shared" si="2"/>
        <v>103775641.63977237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C92C0-69D3-46A0-B589-6E0716521FCB}">
  <dimension ref="A1:D73"/>
  <sheetViews>
    <sheetView workbookViewId="0"/>
  </sheetViews>
  <sheetFormatPr defaultRowHeight="15" x14ac:dyDescent="0.25"/>
  <cols>
    <col min="1" max="1" width="8.7109375" bestFit="1" customWidth="1"/>
    <col min="2" max="2" width="8.7109375" customWidth="1"/>
    <col min="3" max="4" width="13.5703125" bestFit="1" customWidth="1"/>
  </cols>
  <sheetData>
    <row r="1" spans="1:4" x14ac:dyDescent="0.25">
      <c r="A1" t="s">
        <v>1</v>
      </c>
      <c r="B1" t="s">
        <v>0</v>
      </c>
      <c r="C1" t="s">
        <v>9</v>
      </c>
      <c r="D1" t="s">
        <v>41</v>
      </c>
    </row>
    <row r="2" spans="1:4" x14ac:dyDescent="0.25">
      <c r="A2" s="20">
        <v>42736</v>
      </c>
      <c r="B2" s="19">
        <f t="shared" ref="B2:B33" si="0">YEAR(A2)</f>
        <v>2017</v>
      </c>
      <c r="C2">
        <v>95873581.459999993</v>
      </c>
      <c r="D2">
        <v>92243942.547206119</v>
      </c>
    </row>
    <row r="3" spans="1:4" x14ac:dyDescent="0.25">
      <c r="A3" s="20">
        <v>42767</v>
      </c>
      <c r="B3" s="19">
        <f t="shared" si="0"/>
        <v>2017</v>
      </c>
      <c r="C3">
        <v>80558289.409999996</v>
      </c>
      <c r="D3">
        <v>80595334.209901482</v>
      </c>
    </row>
    <row r="4" spans="1:4" x14ac:dyDescent="0.25">
      <c r="A4" s="20">
        <v>42795</v>
      </c>
      <c r="B4" s="19">
        <f t="shared" si="0"/>
        <v>2017</v>
      </c>
      <c r="C4">
        <v>87149622.299999997</v>
      </c>
      <c r="D4">
        <v>86946214.255096108</v>
      </c>
    </row>
    <row r="5" spans="1:4" x14ac:dyDescent="0.25">
      <c r="A5" s="20">
        <v>42826</v>
      </c>
      <c r="B5" s="19">
        <f t="shared" si="0"/>
        <v>2017</v>
      </c>
      <c r="C5">
        <v>72157765.840000004</v>
      </c>
      <c r="D5">
        <v>74389161.510371432</v>
      </c>
    </row>
    <row r="6" spans="1:4" x14ac:dyDescent="0.25">
      <c r="A6" s="20">
        <v>42856</v>
      </c>
      <c r="B6" s="19">
        <f t="shared" si="0"/>
        <v>2017</v>
      </c>
      <c r="C6">
        <v>73173599.390000001</v>
      </c>
      <c r="D6">
        <v>76821430.835638642</v>
      </c>
    </row>
    <row r="7" spans="1:4" x14ac:dyDescent="0.25">
      <c r="A7" s="20">
        <v>42887</v>
      </c>
      <c r="B7" s="19">
        <f t="shared" si="0"/>
        <v>2017</v>
      </c>
      <c r="C7">
        <v>90036465.730000004</v>
      </c>
      <c r="D7">
        <v>92357171.654242933</v>
      </c>
    </row>
    <row r="8" spans="1:4" x14ac:dyDescent="0.25">
      <c r="A8" s="20">
        <v>42917</v>
      </c>
      <c r="B8" s="19">
        <f t="shared" si="0"/>
        <v>2017</v>
      </c>
      <c r="C8">
        <v>107049192.2</v>
      </c>
      <c r="D8">
        <v>109076265.13035062</v>
      </c>
    </row>
    <row r="9" spans="1:4" x14ac:dyDescent="0.25">
      <c r="A9" s="20">
        <v>42948</v>
      </c>
      <c r="B9" s="19">
        <f t="shared" si="0"/>
        <v>2017</v>
      </c>
      <c r="C9">
        <v>94105752.569999993</v>
      </c>
      <c r="D9">
        <v>88637066.497239649</v>
      </c>
    </row>
    <row r="10" spans="1:4" x14ac:dyDescent="0.25">
      <c r="A10" s="20">
        <v>42979</v>
      </c>
      <c r="B10" s="19">
        <f t="shared" si="0"/>
        <v>2017</v>
      </c>
      <c r="C10">
        <v>87805189.939999998</v>
      </c>
      <c r="D10">
        <v>92421484.538400248</v>
      </c>
    </row>
    <row r="11" spans="1:4" x14ac:dyDescent="0.25">
      <c r="A11" s="20">
        <v>43009</v>
      </c>
      <c r="B11" s="19">
        <f t="shared" si="0"/>
        <v>2017</v>
      </c>
      <c r="C11">
        <v>76066657.640000001</v>
      </c>
      <c r="D11">
        <v>76263427.863181889</v>
      </c>
    </row>
    <row r="12" spans="1:4" x14ac:dyDescent="0.25">
      <c r="A12" s="20">
        <v>43040</v>
      </c>
      <c r="B12" s="19">
        <f t="shared" si="0"/>
        <v>2017</v>
      </c>
      <c r="C12">
        <v>82898269.260000005</v>
      </c>
      <c r="D12">
        <v>81383541.631703466</v>
      </c>
    </row>
    <row r="13" spans="1:4" x14ac:dyDescent="0.25">
      <c r="A13" s="20">
        <v>43070</v>
      </c>
      <c r="B13" s="19">
        <f t="shared" si="0"/>
        <v>2017</v>
      </c>
      <c r="C13">
        <v>101119281.7</v>
      </c>
      <c r="D13">
        <v>100546164.58329993</v>
      </c>
    </row>
    <row r="14" spans="1:4" x14ac:dyDescent="0.25">
      <c r="A14" s="20">
        <v>43101</v>
      </c>
      <c r="B14" s="19">
        <f t="shared" si="0"/>
        <v>2018</v>
      </c>
      <c r="C14">
        <v>103110214.40000001</v>
      </c>
      <c r="D14">
        <v>98646444.162802964</v>
      </c>
    </row>
    <row r="15" spans="1:4" x14ac:dyDescent="0.25">
      <c r="A15" s="20">
        <v>43132</v>
      </c>
      <c r="B15" s="19">
        <f t="shared" si="0"/>
        <v>2018</v>
      </c>
      <c r="C15">
        <v>86184597.510000005</v>
      </c>
      <c r="D15">
        <v>85254609.171852887</v>
      </c>
    </row>
    <row r="16" spans="1:4" x14ac:dyDescent="0.25">
      <c r="A16" s="20">
        <v>43160</v>
      </c>
      <c r="B16" s="19">
        <f t="shared" si="0"/>
        <v>2018</v>
      </c>
      <c r="C16">
        <v>90024514.269999996</v>
      </c>
      <c r="D16">
        <v>90240912.023958534</v>
      </c>
    </row>
    <row r="17" spans="1:4" x14ac:dyDescent="0.25">
      <c r="A17" s="20">
        <v>43191</v>
      </c>
      <c r="B17" s="19">
        <f t="shared" si="0"/>
        <v>2018</v>
      </c>
      <c r="C17">
        <v>81914583.140000001</v>
      </c>
      <c r="D17">
        <v>83290912.906316757</v>
      </c>
    </row>
    <row r="18" spans="1:4" x14ac:dyDescent="0.25">
      <c r="A18" s="20">
        <v>43221</v>
      </c>
      <c r="B18" s="19">
        <f t="shared" si="0"/>
        <v>2018</v>
      </c>
      <c r="C18">
        <v>82919300.189999998</v>
      </c>
      <c r="D18">
        <v>86737950.178081006</v>
      </c>
    </row>
    <row r="19" spans="1:4" x14ac:dyDescent="0.25">
      <c r="A19" s="20">
        <v>43252</v>
      </c>
      <c r="B19" s="19">
        <f t="shared" si="0"/>
        <v>2018</v>
      </c>
      <c r="C19">
        <v>94394407.189999998</v>
      </c>
      <c r="D19">
        <v>88485812.020941481</v>
      </c>
    </row>
    <row r="20" spans="1:4" x14ac:dyDescent="0.25">
      <c r="A20" s="20">
        <v>43282</v>
      </c>
      <c r="B20" s="19">
        <f t="shared" si="0"/>
        <v>2018</v>
      </c>
      <c r="C20">
        <v>118664613.5</v>
      </c>
      <c r="D20">
        <v>115644215.37336396</v>
      </c>
    </row>
    <row r="21" spans="1:4" x14ac:dyDescent="0.25">
      <c r="A21" s="20">
        <v>43313</v>
      </c>
      <c r="B21" s="19">
        <f t="shared" si="0"/>
        <v>2018</v>
      </c>
      <c r="C21">
        <v>117220317.59999999</v>
      </c>
      <c r="D21">
        <v>120583164.09176657</v>
      </c>
    </row>
    <row r="22" spans="1:4" x14ac:dyDescent="0.25">
      <c r="A22" s="20">
        <v>43344</v>
      </c>
      <c r="B22" s="19">
        <f t="shared" si="0"/>
        <v>2018</v>
      </c>
      <c r="C22">
        <v>96184617.829999998</v>
      </c>
      <c r="D22">
        <v>98065257.67222403</v>
      </c>
    </row>
    <row r="23" spans="1:4" x14ac:dyDescent="0.25">
      <c r="A23" s="20">
        <v>43374</v>
      </c>
      <c r="B23" s="19">
        <f t="shared" si="0"/>
        <v>2018</v>
      </c>
      <c r="C23">
        <v>80857467.329999998</v>
      </c>
      <c r="D23">
        <v>83923932.120752245</v>
      </c>
    </row>
    <row r="24" spans="1:4" x14ac:dyDescent="0.25">
      <c r="A24" s="20">
        <v>43405</v>
      </c>
      <c r="B24" s="19">
        <f t="shared" si="0"/>
        <v>2018</v>
      </c>
      <c r="C24">
        <v>87977332.379999995</v>
      </c>
      <c r="D24">
        <v>85751935.736915231</v>
      </c>
    </row>
    <row r="25" spans="1:4" x14ac:dyDescent="0.25">
      <c r="A25" s="20">
        <v>43435</v>
      </c>
      <c r="B25" s="19">
        <f t="shared" si="0"/>
        <v>2018</v>
      </c>
      <c r="C25">
        <v>99924056.579999998</v>
      </c>
      <c r="D25">
        <v>95506372.665513873</v>
      </c>
    </row>
    <row r="26" spans="1:4" x14ac:dyDescent="0.25">
      <c r="A26" s="20">
        <v>43466</v>
      </c>
      <c r="B26" s="19">
        <f t="shared" si="0"/>
        <v>2019</v>
      </c>
      <c r="C26">
        <v>103497313.90000001</v>
      </c>
      <c r="D26">
        <v>100757686.46490918</v>
      </c>
    </row>
    <row r="27" spans="1:4" x14ac:dyDescent="0.25">
      <c r="A27" s="20">
        <v>43497</v>
      </c>
      <c r="B27" s="19">
        <f t="shared" si="0"/>
        <v>2019</v>
      </c>
      <c r="C27">
        <v>87728214.739999995</v>
      </c>
      <c r="D27">
        <v>89078092.852971986</v>
      </c>
    </row>
    <row r="28" spans="1:4" x14ac:dyDescent="0.25">
      <c r="A28" s="20">
        <v>43525</v>
      </c>
      <c r="B28" s="19">
        <f t="shared" si="0"/>
        <v>2019</v>
      </c>
      <c r="C28">
        <v>92318232.069999993</v>
      </c>
      <c r="D28">
        <v>93822605.055901662</v>
      </c>
    </row>
    <row r="29" spans="1:4" x14ac:dyDescent="0.25">
      <c r="A29" s="20">
        <v>43556</v>
      </c>
      <c r="B29" s="19">
        <f t="shared" si="0"/>
        <v>2019</v>
      </c>
      <c r="C29">
        <v>77421527.939999998</v>
      </c>
      <c r="D29">
        <v>79957533.918539554</v>
      </c>
    </row>
    <row r="30" spans="1:4" x14ac:dyDescent="0.25">
      <c r="A30" s="20">
        <v>43586</v>
      </c>
      <c r="B30" s="19">
        <f t="shared" si="0"/>
        <v>2019</v>
      </c>
      <c r="C30">
        <v>73910939.069999993</v>
      </c>
      <c r="D30">
        <v>76666520.633389324</v>
      </c>
    </row>
    <row r="31" spans="1:4" x14ac:dyDescent="0.25">
      <c r="A31" s="20">
        <v>43617</v>
      </c>
      <c r="B31" s="19">
        <f t="shared" si="0"/>
        <v>2019</v>
      </c>
      <c r="C31">
        <v>85908774.150000006</v>
      </c>
      <c r="D31">
        <v>84363379.99560748</v>
      </c>
    </row>
    <row r="32" spans="1:4" x14ac:dyDescent="0.25">
      <c r="A32" s="20">
        <v>43647</v>
      </c>
      <c r="B32" s="19">
        <f t="shared" si="0"/>
        <v>2019</v>
      </c>
      <c r="C32">
        <v>125398832.3</v>
      </c>
      <c r="D32">
        <v>129604630.34609026</v>
      </c>
    </row>
    <row r="33" spans="1:4" x14ac:dyDescent="0.25">
      <c r="A33" s="20">
        <v>43678</v>
      </c>
      <c r="B33" s="19">
        <f t="shared" si="0"/>
        <v>2019</v>
      </c>
      <c r="C33">
        <v>107850037.90000001</v>
      </c>
      <c r="D33">
        <v>103724420.80589473</v>
      </c>
    </row>
    <row r="34" spans="1:4" x14ac:dyDescent="0.25">
      <c r="A34" s="20">
        <v>43709</v>
      </c>
      <c r="B34" s="19">
        <f t="shared" ref="B34:B65" si="1">YEAR(A34)</f>
        <v>2019</v>
      </c>
      <c r="C34">
        <v>84855749.75</v>
      </c>
      <c r="D34">
        <v>79752664.45457308</v>
      </c>
    </row>
    <row r="35" spans="1:4" x14ac:dyDescent="0.25">
      <c r="A35" s="20">
        <v>43739</v>
      </c>
      <c r="B35" s="19">
        <f t="shared" si="1"/>
        <v>2019</v>
      </c>
      <c r="C35">
        <v>76946008.599999994</v>
      </c>
      <c r="D35">
        <v>81116046.319104105</v>
      </c>
    </row>
    <row r="36" spans="1:4" x14ac:dyDescent="0.25">
      <c r="A36" s="20">
        <v>43770</v>
      </c>
      <c r="B36" s="19">
        <f t="shared" si="1"/>
        <v>2019</v>
      </c>
      <c r="C36">
        <v>86788003.140000001</v>
      </c>
      <c r="D36">
        <v>88197726.972881198</v>
      </c>
    </row>
    <row r="37" spans="1:4" x14ac:dyDescent="0.25">
      <c r="A37" s="20">
        <v>43800</v>
      </c>
      <c r="B37" s="19">
        <f t="shared" si="1"/>
        <v>2019</v>
      </c>
      <c r="C37">
        <v>97209614.719999999</v>
      </c>
      <c r="D37">
        <v>96214571.895027921</v>
      </c>
    </row>
    <row r="38" spans="1:4" x14ac:dyDescent="0.25">
      <c r="A38" s="20">
        <v>43831</v>
      </c>
      <c r="B38" s="19">
        <f t="shared" si="1"/>
        <v>2020</v>
      </c>
      <c r="C38">
        <v>95489466.010000005</v>
      </c>
      <c r="D38">
        <v>95137284.426913679</v>
      </c>
    </row>
    <row r="39" spans="1:4" x14ac:dyDescent="0.25">
      <c r="A39" s="20">
        <v>43862</v>
      </c>
      <c r="B39" s="19">
        <f t="shared" si="1"/>
        <v>2020</v>
      </c>
      <c r="C39">
        <v>89338388.469999999</v>
      </c>
      <c r="D39">
        <v>93819197.097789377</v>
      </c>
    </row>
    <row r="40" spans="1:4" x14ac:dyDescent="0.25">
      <c r="A40" s="20">
        <v>43891</v>
      </c>
      <c r="B40" s="19">
        <f t="shared" si="1"/>
        <v>2020</v>
      </c>
      <c r="C40">
        <v>89463347.719999999</v>
      </c>
      <c r="D40">
        <v>89181956.188665181</v>
      </c>
    </row>
    <row r="41" spans="1:4" x14ac:dyDescent="0.25">
      <c r="A41" s="20">
        <v>43922</v>
      </c>
      <c r="B41" s="19">
        <f t="shared" si="1"/>
        <v>2020</v>
      </c>
      <c r="C41">
        <v>83623686.5</v>
      </c>
      <c r="D41">
        <v>84425376.074776664</v>
      </c>
    </row>
    <row r="42" spans="1:4" x14ac:dyDescent="0.25">
      <c r="A42" s="20">
        <v>43952</v>
      </c>
      <c r="B42" s="19">
        <f t="shared" si="1"/>
        <v>2020</v>
      </c>
      <c r="C42">
        <v>89990443.390000001</v>
      </c>
      <c r="D42">
        <v>92759960.755263016</v>
      </c>
    </row>
    <row r="43" spans="1:4" x14ac:dyDescent="0.25">
      <c r="A43" s="20">
        <v>43983</v>
      </c>
      <c r="B43" s="19">
        <f t="shared" si="1"/>
        <v>2020</v>
      </c>
      <c r="C43">
        <v>110563474.40000001</v>
      </c>
      <c r="D43">
        <v>101306849.35344926</v>
      </c>
    </row>
    <row r="44" spans="1:4" x14ac:dyDescent="0.25">
      <c r="A44" s="20">
        <v>44013</v>
      </c>
      <c r="B44" s="19">
        <f t="shared" si="1"/>
        <v>2020</v>
      </c>
      <c r="C44">
        <v>144579083.69999999</v>
      </c>
      <c r="D44">
        <v>148463324.53860149</v>
      </c>
    </row>
    <row r="45" spans="1:4" x14ac:dyDescent="0.25">
      <c r="A45" s="20">
        <v>44044</v>
      </c>
      <c r="B45" s="19">
        <f t="shared" si="1"/>
        <v>2020</v>
      </c>
      <c r="C45">
        <v>118626758.7</v>
      </c>
      <c r="D45">
        <v>112102443.2410267</v>
      </c>
    </row>
    <row r="46" spans="1:4" x14ac:dyDescent="0.25">
      <c r="A46" s="20">
        <v>44075</v>
      </c>
      <c r="B46" s="19">
        <f t="shared" si="1"/>
        <v>2020</v>
      </c>
      <c r="C46">
        <v>85439279.140000001</v>
      </c>
      <c r="D46">
        <v>80473974.999885961</v>
      </c>
    </row>
    <row r="47" spans="1:4" x14ac:dyDescent="0.25">
      <c r="A47" s="20">
        <v>44105</v>
      </c>
      <c r="B47" s="19">
        <f t="shared" si="1"/>
        <v>2020</v>
      </c>
      <c r="C47">
        <v>81314726.310000002</v>
      </c>
      <c r="D47">
        <v>87417851.263263658</v>
      </c>
    </row>
    <row r="48" spans="1:4" x14ac:dyDescent="0.25">
      <c r="A48" s="20">
        <v>44136</v>
      </c>
      <c r="B48" s="19">
        <f t="shared" si="1"/>
        <v>2020</v>
      </c>
      <c r="C48">
        <v>84094610.439999998</v>
      </c>
      <c r="D48">
        <v>87108532.349412248</v>
      </c>
    </row>
    <row r="49" spans="1:4" x14ac:dyDescent="0.25">
      <c r="A49" s="20">
        <v>44166</v>
      </c>
      <c r="B49" s="19">
        <f t="shared" si="1"/>
        <v>2020</v>
      </c>
      <c r="C49">
        <v>102047485.90000001</v>
      </c>
      <c r="D49">
        <v>102508334.93493807</v>
      </c>
    </row>
    <row r="50" spans="1:4" x14ac:dyDescent="0.25">
      <c r="A50" s="20">
        <v>44196</v>
      </c>
      <c r="B50" s="19">
        <f t="shared" si="1"/>
        <v>2020</v>
      </c>
      <c r="D50">
        <v>108444941.1100532</v>
      </c>
    </row>
    <row r="51" spans="1:4" x14ac:dyDescent="0.25">
      <c r="A51" s="20">
        <v>44226</v>
      </c>
      <c r="B51" s="19">
        <f t="shared" si="1"/>
        <v>2021</v>
      </c>
      <c r="D51">
        <v>98456236.946244031</v>
      </c>
    </row>
    <row r="52" spans="1:4" x14ac:dyDescent="0.25">
      <c r="A52" s="20">
        <v>44256</v>
      </c>
      <c r="B52" s="19">
        <f t="shared" si="1"/>
        <v>2021</v>
      </c>
      <c r="D52">
        <v>97592186.971849546</v>
      </c>
    </row>
    <row r="53" spans="1:4" x14ac:dyDescent="0.25">
      <c r="A53" s="20">
        <v>44286</v>
      </c>
      <c r="B53" s="19">
        <f t="shared" si="1"/>
        <v>2021</v>
      </c>
      <c r="D53">
        <v>87736990.131384999</v>
      </c>
    </row>
    <row r="54" spans="1:4" x14ac:dyDescent="0.25">
      <c r="A54" s="20">
        <v>44316</v>
      </c>
      <c r="B54" s="19">
        <f t="shared" si="1"/>
        <v>2021</v>
      </c>
      <c r="D54">
        <v>92990449.166069925</v>
      </c>
    </row>
    <row r="55" spans="1:4" x14ac:dyDescent="0.25">
      <c r="A55" s="20">
        <v>44346</v>
      </c>
      <c r="B55" s="19">
        <f t="shared" si="1"/>
        <v>2021</v>
      </c>
      <c r="D55">
        <v>97883632.664512515</v>
      </c>
    </row>
    <row r="56" spans="1:4" x14ac:dyDescent="0.25">
      <c r="A56" s="20">
        <v>44376</v>
      </c>
      <c r="B56" s="19">
        <f t="shared" si="1"/>
        <v>2021</v>
      </c>
      <c r="D56">
        <v>129698748.08759186</v>
      </c>
    </row>
    <row r="57" spans="1:4" x14ac:dyDescent="0.25">
      <c r="A57" s="20">
        <v>44406</v>
      </c>
      <c r="B57" s="19">
        <f t="shared" si="1"/>
        <v>2021</v>
      </c>
      <c r="D57">
        <v>112708389.54721145</v>
      </c>
    </row>
    <row r="58" spans="1:4" x14ac:dyDescent="0.25">
      <c r="A58" s="20">
        <v>44436</v>
      </c>
      <c r="B58" s="19">
        <f t="shared" si="1"/>
        <v>2021</v>
      </c>
      <c r="D58">
        <v>92335467.272898808</v>
      </c>
    </row>
    <row r="59" spans="1:4" x14ac:dyDescent="0.25">
      <c r="A59" s="20">
        <v>44466</v>
      </c>
      <c r="B59" s="19">
        <f t="shared" si="1"/>
        <v>2021</v>
      </c>
      <c r="D59">
        <v>88971152.633520886</v>
      </c>
    </row>
    <row r="60" spans="1:4" x14ac:dyDescent="0.25">
      <c r="A60" s="20">
        <v>44496</v>
      </c>
      <c r="B60" s="19">
        <f t="shared" si="1"/>
        <v>2021</v>
      </c>
      <c r="D60">
        <v>90427845.352195293</v>
      </c>
    </row>
    <row r="61" spans="1:4" x14ac:dyDescent="0.25">
      <c r="A61" s="20">
        <v>44526</v>
      </c>
      <c r="B61" s="19">
        <f t="shared" si="1"/>
        <v>2021</v>
      </c>
      <c r="D61">
        <v>102806435.67996889</v>
      </c>
    </row>
    <row r="62" spans="1:4" x14ac:dyDescent="0.25">
      <c r="A62" s="20">
        <v>44556</v>
      </c>
      <c r="B62" s="19">
        <f t="shared" si="1"/>
        <v>2021</v>
      </c>
      <c r="D62">
        <v>108469004.34157142</v>
      </c>
    </row>
    <row r="63" spans="1:4" x14ac:dyDescent="0.25">
      <c r="A63" s="20">
        <v>44586</v>
      </c>
      <c r="B63" s="19">
        <f t="shared" si="1"/>
        <v>2022</v>
      </c>
      <c r="D63">
        <v>98485100.026449248</v>
      </c>
    </row>
    <row r="64" spans="1:4" x14ac:dyDescent="0.25">
      <c r="A64" s="20">
        <v>44616</v>
      </c>
      <c r="B64" s="19">
        <f t="shared" si="1"/>
        <v>2022</v>
      </c>
      <c r="D64">
        <v>97625786.465927988</v>
      </c>
    </row>
    <row r="65" spans="1:4" x14ac:dyDescent="0.25">
      <c r="A65" s="20">
        <v>44646</v>
      </c>
      <c r="B65" s="19">
        <f t="shared" si="1"/>
        <v>2022</v>
      </c>
      <c r="D65">
        <v>88671171.175471738</v>
      </c>
    </row>
    <row r="66" spans="1:4" x14ac:dyDescent="0.25">
      <c r="A66" s="20">
        <v>44676</v>
      </c>
      <c r="B66" s="19">
        <f t="shared" ref="B66:B97" si="2">YEAR(A66)</f>
        <v>2022</v>
      </c>
      <c r="D66">
        <v>92137420.90333806</v>
      </c>
    </row>
    <row r="67" spans="1:4" x14ac:dyDescent="0.25">
      <c r="A67" s="20">
        <v>44706</v>
      </c>
      <c r="B67" s="19">
        <f t="shared" si="2"/>
        <v>2022</v>
      </c>
      <c r="D67">
        <v>97931057.192098439</v>
      </c>
    </row>
    <row r="68" spans="1:4" x14ac:dyDescent="0.25">
      <c r="A68" s="20">
        <v>44736</v>
      </c>
      <c r="B68" s="19">
        <f t="shared" si="2"/>
        <v>2022</v>
      </c>
      <c r="D68">
        <v>130646559.77289315</v>
      </c>
    </row>
    <row r="69" spans="1:4" x14ac:dyDescent="0.25">
      <c r="A69" s="20">
        <v>44766</v>
      </c>
      <c r="B69" s="19">
        <f t="shared" si="2"/>
        <v>2022</v>
      </c>
      <c r="D69">
        <v>111868796.18187231</v>
      </c>
    </row>
    <row r="70" spans="1:4" x14ac:dyDescent="0.25">
      <c r="A70" s="20">
        <v>44796</v>
      </c>
      <c r="B70" s="19">
        <f t="shared" si="2"/>
        <v>2022</v>
      </c>
      <c r="D70">
        <v>92396128.903897971</v>
      </c>
    </row>
    <row r="71" spans="1:4" x14ac:dyDescent="0.25">
      <c r="A71" s="20">
        <v>44826</v>
      </c>
      <c r="B71" s="19">
        <f t="shared" si="2"/>
        <v>2022</v>
      </c>
      <c r="D71">
        <v>89036093.618446082</v>
      </c>
    </row>
    <row r="72" spans="1:4" x14ac:dyDescent="0.25">
      <c r="A72" s="20">
        <v>44856</v>
      </c>
      <c r="B72" s="19">
        <f t="shared" si="2"/>
        <v>2022</v>
      </c>
      <c r="D72">
        <v>90496998.498985529</v>
      </c>
    </row>
    <row r="73" spans="1:4" x14ac:dyDescent="0.25">
      <c r="A73" s="20">
        <v>44886</v>
      </c>
      <c r="B73" s="19">
        <f t="shared" si="2"/>
        <v>2022</v>
      </c>
      <c r="D73">
        <v>103775641.63977237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2F14B-CBB0-4F22-B410-DB6792DC728E}">
  <dimension ref="A2:C9"/>
  <sheetViews>
    <sheetView workbookViewId="0">
      <selection activeCell="A2" sqref="A2:C9"/>
    </sheetView>
  </sheetViews>
  <sheetFormatPr defaultRowHeight="15" x14ac:dyDescent="0.25"/>
  <cols>
    <col min="1" max="1" width="5" bestFit="1" customWidth="1"/>
    <col min="2" max="2" width="16" bestFit="1" customWidth="1"/>
    <col min="3" max="3" width="17.5703125" bestFit="1" customWidth="1"/>
  </cols>
  <sheetData>
    <row r="2" spans="1:3" x14ac:dyDescent="0.25">
      <c r="A2" s="11" t="s">
        <v>43</v>
      </c>
    </row>
    <row r="3" spans="1:3" x14ac:dyDescent="0.25">
      <c r="B3" t="s">
        <v>40</v>
      </c>
      <c r="C3" t="s">
        <v>42</v>
      </c>
    </row>
    <row r="4" spans="1:3" x14ac:dyDescent="0.25">
      <c r="A4" s="7">
        <v>2017</v>
      </c>
      <c r="B4" s="8">
        <v>1047993667.4400002</v>
      </c>
      <c r="C4" s="8">
        <v>1051681205.2566328</v>
      </c>
    </row>
    <row r="5" spans="1:3" x14ac:dyDescent="0.25">
      <c r="A5" s="7">
        <v>2018</v>
      </c>
      <c r="B5" s="8">
        <v>1139376021.9200001</v>
      </c>
      <c r="C5" s="8">
        <v>1132131518.1244895</v>
      </c>
    </row>
    <row r="6" spans="1:3" x14ac:dyDescent="0.25">
      <c r="A6" s="7">
        <v>2019</v>
      </c>
      <c r="B6" s="8">
        <v>1099833248.28</v>
      </c>
      <c r="C6" s="8">
        <v>1103255879.7148905</v>
      </c>
    </row>
    <row r="7" spans="1:3" x14ac:dyDescent="0.25">
      <c r="A7" s="7">
        <v>2020</v>
      </c>
      <c r="B7" s="8">
        <v>1174570750.6800003</v>
      </c>
      <c r="C7" s="8">
        <v>1283150026.3340385</v>
      </c>
    </row>
    <row r="8" spans="1:3" x14ac:dyDescent="0.25">
      <c r="A8" s="7">
        <v>2021</v>
      </c>
      <c r="B8" s="8"/>
      <c r="C8" s="8">
        <v>1200076538.7950194</v>
      </c>
    </row>
    <row r="9" spans="1:3" x14ac:dyDescent="0.25">
      <c r="A9" s="7">
        <v>2022</v>
      </c>
      <c r="B9" s="8"/>
      <c r="C9" s="8">
        <v>1093070754.379153</v>
      </c>
    </row>
  </sheetData>
  <pageMargins left="0.7" right="0.7" top="0.75" bottom="0.75" header="0.3" footer="0.3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F1454-EDB0-4009-83D8-923525B04697}">
  <dimension ref="A2:E9"/>
  <sheetViews>
    <sheetView workbookViewId="0">
      <selection sqref="A1:E30"/>
    </sheetView>
  </sheetViews>
  <sheetFormatPr defaultRowHeight="15" x14ac:dyDescent="0.25"/>
  <cols>
    <col min="1" max="1" width="9.28515625" bestFit="1" customWidth="1"/>
    <col min="2" max="2" width="15.85546875" style="1" bestFit="1" customWidth="1"/>
    <col min="3" max="3" width="9.5703125" style="1" bestFit="1" customWidth="1"/>
    <col min="4" max="4" width="17.5703125" style="1" bestFit="1" customWidth="1"/>
    <col min="5" max="5" width="9.5703125" style="1" bestFit="1" customWidth="1"/>
  </cols>
  <sheetData>
    <row r="2" spans="1:5" x14ac:dyDescent="0.25">
      <c r="A2" s="11" t="s">
        <v>43</v>
      </c>
    </row>
    <row r="3" spans="1:5" x14ac:dyDescent="0.25">
      <c r="A3" s="1"/>
      <c r="B3" s="1" t="s">
        <v>40</v>
      </c>
      <c r="C3" s="1" t="s">
        <v>44</v>
      </c>
      <c r="D3" s="1" t="s">
        <v>42</v>
      </c>
      <c r="E3" s="1" t="s">
        <v>44</v>
      </c>
    </row>
    <row r="4" spans="1:5" x14ac:dyDescent="0.25">
      <c r="A4" s="1">
        <v>2017</v>
      </c>
      <c r="B4" s="13">
        <v>1047993667.4400002</v>
      </c>
      <c r="C4" s="13"/>
      <c r="D4" s="13">
        <v>1051681205.2566328</v>
      </c>
    </row>
    <row r="5" spans="1:5" x14ac:dyDescent="0.25">
      <c r="A5" s="1">
        <v>2018</v>
      </c>
      <c r="B5" s="13">
        <v>1139376021.9200001</v>
      </c>
      <c r="C5" s="14">
        <f>B5/B4-1</f>
        <v>8.7197430021905831E-2</v>
      </c>
      <c r="D5" s="13">
        <v>1132131518.1244895</v>
      </c>
      <c r="E5" s="14">
        <f>D5/D4-1</f>
        <v>7.6496862800001342E-2</v>
      </c>
    </row>
    <row r="6" spans="1:5" x14ac:dyDescent="0.25">
      <c r="A6" s="1">
        <v>2019</v>
      </c>
      <c r="B6" s="13">
        <v>1099833248.28</v>
      </c>
      <c r="C6" s="14">
        <f t="shared" ref="C6:C9" si="0">B6/B5-1</f>
        <v>-3.4705639647712894E-2</v>
      </c>
      <c r="D6" s="13">
        <v>1103255879.7148905</v>
      </c>
      <c r="E6" s="14">
        <f t="shared" ref="E6:E9" si="1">D6/D5-1</f>
        <v>-2.5505551207897659E-2</v>
      </c>
    </row>
    <row r="7" spans="1:5" x14ac:dyDescent="0.25">
      <c r="A7" s="1">
        <v>2020</v>
      </c>
      <c r="B7" s="13">
        <v>1174570750.6800003</v>
      </c>
      <c r="C7" s="14">
        <f t="shared" si="0"/>
        <v>6.7953485236857736E-2</v>
      </c>
      <c r="D7" s="13">
        <v>1283150026.3340385</v>
      </c>
      <c r="E7" s="14">
        <f t="shared" si="1"/>
        <v>0.16305750091777194</v>
      </c>
    </row>
    <row r="8" spans="1:5" x14ac:dyDescent="0.25">
      <c r="A8" s="17">
        <v>2021</v>
      </c>
      <c r="B8" s="16"/>
      <c r="C8" s="15"/>
      <c r="D8" s="16">
        <v>1200076538.7950194</v>
      </c>
      <c r="E8" s="15">
        <f t="shared" si="1"/>
        <v>-6.4741835197837494E-2</v>
      </c>
    </row>
    <row r="9" spans="1:5" x14ac:dyDescent="0.25">
      <c r="A9" s="17">
        <v>2022</v>
      </c>
      <c r="B9" s="16"/>
      <c r="C9" s="15"/>
      <c r="D9" s="16">
        <v>1093070754.379153</v>
      </c>
      <c r="E9" s="15">
        <f t="shared" si="1"/>
        <v>-8.9165799810826618E-2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8</vt:i4>
      </vt:variant>
    </vt:vector>
  </HeadingPairs>
  <TitlesOfParts>
    <vt:vector size="19" baseType="lpstr">
      <vt:lpstr>OLS Model</vt:lpstr>
      <vt:lpstr>Predicted Monthly Data</vt:lpstr>
      <vt:lpstr>Predicted Monthly Data Summ</vt:lpstr>
      <vt:lpstr>PredictedAnnualDataSumm</vt:lpstr>
      <vt:lpstr>PredictedAnnualDataSumm2</vt:lpstr>
      <vt:lpstr>Normalized Monthly Data</vt:lpstr>
      <vt:lpstr>Normalized Monthly Data Summ</vt:lpstr>
      <vt:lpstr>NormalizedAnnualDataSumm</vt:lpstr>
      <vt:lpstr>NormalizedAnnualDataSumm2</vt:lpstr>
      <vt:lpstr>Monthly Data</vt:lpstr>
      <vt:lpstr>Forecasting Data</vt:lpstr>
      <vt:lpstr>LondonPop</vt:lpstr>
      <vt:lpstr>MonthDays</vt:lpstr>
      <vt:lpstr>N10CDD18</vt:lpstr>
      <vt:lpstr>N10HDD18</vt:lpstr>
      <vt:lpstr>OntarioGDP</vt:lpstr>
      <vt:lpstr>PeakDays</vt:lpstr>
      <vt:lpstr>RES_kWh</vt:lpstr>
      <vt:lpstr>StatDays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Benum</dc:creator>
  <cp:lastModifiedBy>Martin Benum</cp:lastModifiedBy>
  <dcterms:created xsi:type="dcterms:W3CDTF">2013-12-10T17:59:21Z</dcterms:created>
  <dcterms:modified xsi:type="dcterms:W3CDTF">2021-11-19T11:19:01Z</dcterms:modified>
</cp:coreProperties>
</file>