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13FE3500-D0B5-46F5-B2DA-FC25405A7532}"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12" r:id="rId12"/>
    <pivotCache cacheId="13" r:id="rId13"/>
    <pivotCache cacheId="14" r:id="rId14"/>
  </pivotCaches>
</workbook>
</file>

<file path=xl/calcChain.xml><?xml version="1.0" encoding="utf-8"?>
<calcChain xmlns="http://schemas.openxmlformats.org/spreadsheetml/2006/main">
  <c r="C91" i="1" l="1"/>
  <c r="G26" i="1" l="1"/>
  <c r="D28" i="1" l="1"/>
  <c r="G24" i="1"/>
  <c r="G25" i="1"/>
  <c r="G27" i="1"/>
  <c r="G28" i="1"/>
  <c r="G29" i="1"/>
  <c r="G30" i="1"/>
  <c r="G31" i="1"/>
  <c r="D27" i="1"/>
  <c r="G13" i="1" l="1"/>
  <c r="D26" i="1" l="1"/>
  <c r="D24"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6" i="1"/>
  <c r="C95" i="1"/>
  <c r="C94" i="1"/>
  <c r="C93" i="1"/>
  <c r="G32" i="1"/>
  <c r="D25"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<sst xmlns="http://schemas.openxmlformats.org/spreadsheetml/2006/main" count="181660" uniqueCount="12898">
  <si>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</si>
  <si>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</si>
  <si>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</si>
  <si>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</si>
  <si>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</si>
  <si>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</si>
  <si>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</si>
  <si>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</si>
  <si>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</si>
  <si>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</si>
  <si>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</si>
  <si>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</si>
  <si>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</si>
  <si>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</si>
  <si>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</si>
  <si>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</si>
  <si>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</si>
  <si>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</si>
  <si>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</si>
  <si>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</si>
  <si>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</si>
  <si>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</si>
  <si>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</si>
  <si>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</si>
  <si>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</si>
  <si>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</si>
  <si>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</si>
  <si>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</si>
  <si>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</si>
  <si>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</si>
  <si>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</si>
  <si>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</si>
  <si>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</si>
  <si>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</si>
  <si>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</si>
  <si>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</si>
  <si>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</si>
  <si>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</si>
  <si>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</si>
  <si>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</si>
  <si>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</si>
  <si>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</si>
  <si>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</si>
  <si>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</si>
  <si>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</si>
  <si>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</si>
  <si>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</si>
  <si>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</si>
  <si>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</si>
  <si>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</si>
  <si>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</si>
  <si>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</si>
  <si>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</si>
  <si>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</si>
  <si>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</si>
  <si>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</si>
  <si>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</si>
  <si>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</si>
  <si>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</si>
  <si>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</si>
  <si>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</si>
  <si>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</si>
  <si>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</si>
  <si>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</si>
  <si>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</si>
  <si>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</si>
  <si>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</si>
  <si>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</si>
  <si>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</si>
  <si>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</si>
  <si>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</si>
  <si>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</si>
  <si>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</si>
  <si>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</si>
  <si>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</si>
  <si>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</si>
  <si>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</si>
  <si>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</si>
  <si>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</si>
  <si>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</si>
  <si>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</si>
  <si>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</si>
  <si>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</si>
  <si>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</si>
  <si>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</si>
  <si>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</si>
  <si>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</si>
  <si>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</si>
  <si>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</si>
  <si>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</si>
  <si>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</si>
  <si>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</si>
  <si>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</si>
  <si>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</si>
  <si>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</si>
  <si>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</si>
  <si>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</si>
  <si>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</si>
  <si>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</si>
  <si>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</si>
  <si>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</si>
  <si>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</si>
  <si>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</si>
  <si>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</si>
  <si>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</si>
  <si>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</si>
  <si>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</si>
  <si>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</si>
  <si>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</si>
  <si>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</si>
  <si>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</si>
  <si>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</si>
  <si>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</si>
  <si>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</si>
  <si>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</si>
  <si>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</si>
  <si>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</si>
  <si>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</si>
  <si>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</si>
  <si>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</si>
  <si>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</si>
  <si>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</si>
  <si>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</si>
  <si>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</si>
  <si>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</si>
  <si>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</si>
  <si>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</si>
  <si>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</si>
  <si>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</si>
  <si>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</si>
  <si>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</si>
  <si>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</si>
  <si>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</si>
  <si>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</si>
  <si>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</si>
  <si>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</si>
  <si>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</si>
  <si>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</si>
  <si>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</si>
  <si>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</si>
  <si>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</si>
  <si>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</si>
  <si>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</si>
  <si>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</si>
  <si>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</si>
  <si>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</si>
  <si>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</si>
  <si>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</si>
  <si>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</si>
  <si>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</si>
  <si>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</si>
  <si>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</si>
  <si>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</si>
  <si>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</si>
  <si>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</si>
  <si>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</si>
  <si>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</si>
  <si>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</si>
  <si>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</si>
  <si>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</si>
  <si>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</si>
  <si>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</si>
  <si>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</si>
  <si>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</si>
  <si>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</si>
  <si>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</si>
  <si>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</si>
  <si>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</si>
  <si>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</si>
  <si>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</si>
  <si>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</si>
  <si>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</si>
  <si>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</si>
  <si>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</si>
  <si>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</si>
  <si>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</si>
  <si>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</si>
  <si>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</si>
  <si>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</si>
  <si>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</si>
  <si>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</si>
  <si>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</si>
  <si>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</si>
  <si>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</si>
  <si>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</si>
  <si>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</si>
  <si>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</si>
  <si>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</si>
  <si>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</si>
  <si>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</si>
  <si>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</si>
  <si>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</si>
  <si>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</si>
  <si>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</si>
  <si>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</si>
  <si>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</si>
  <si>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</si>
  <si>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</si>
  <si>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</si>
  <si>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</si>
  <si>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</si>
  <si>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</si>
  <si>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</si>
  <si>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</si>
  <si>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</si>
  <si>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</si>
  <si>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</si>
  <si>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</si>
  <si>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</si>
  <si>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</si>
  <si>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</si>
  <si>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</si>
  <si>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</si>
  <si>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</si>
  <si>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</si>
  <si>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</si>
  <si>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</si>
  <si>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</si>
  <si>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</si>
  <si>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</si>
  <si>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</si>
  <si>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</si>
  <si>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</si>
  <si>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</si>
  <si>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</si>
  <si>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</si>
  <si>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</si>
  <si>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</si>
  <si>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</si>
  <si>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</si>
  <si>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</si>
  <si>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</si>
  <si>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</si>
  <si>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</si>
  <si>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</si>
  <si>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</si>
  <si>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</si>
  <si>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</si>
  <si>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</si>
  <si>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</si>
  <si>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</si>
  <si>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</si>
  <si>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</si>
  <si>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</si>
  <si>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</si>
  <si>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</si>
  <si>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</si>
  <si>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</si>
  <si>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</si>
  <si>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</si>
  <si>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</si>
  <si>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</si>
  <si>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</si>
  <si>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</si>
  <si>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</si>
  <si>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</si>
  <si>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</si>
  <si>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</si>
  <si>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</si>
  <si>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</si>
  <si>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</si>
  <si>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</si>
  <si>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</si>
  <si>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</si>
  <si>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</si>
  <si>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</si>
  <si>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</si>
  <si>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</si>
  <si>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</si>
  <si>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</si>
  <si>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</si>
  <si>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</si>
  <si>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</si>
  <si>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</si>
  <si>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</si>
  <si>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</si>
  <si>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</si>
  <si>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</si>
  <si>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</si>
  <si>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</si>
  <si>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</si>
  <si>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</si>
  <si>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</si>
  <si>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</si>
  <si>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</si>
  <si>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</si>
  <si>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</si>
  <si>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</si>
  <si>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</si>
  <si>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</si>
  <si>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</si>
  <si>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</si>
  <si>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</si>
  <si>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</si>
  <si>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</si>
  <si>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</si>
  <si>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</si>
  <si>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</si>
  <si>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</si>
  <si>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</si>
  <si>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</si>
  <si>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</si>
  <si>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</si>
  <si>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</si>
  <si>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</si>
  <si>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</si>
  <si>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</si>
  <si>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</si>
  <si>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</si>
  <si>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</si>
  <si>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</si>
  <si>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</si>
  <si>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</si>
  <si>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</si>
  <si>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</si>
  <si>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</si>
  <si>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</si>
  <si>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</si>
  <si>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</si>
  <si>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</si>
  <si>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</si>
  <si>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</si>
  <si>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</si>
  <si>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</si>
  <si>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</si>
  <si>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</si>
  <si>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</si>
  <si>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</si>
  <si>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</si>
  <si>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</si>
  <si>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</si>
  <si>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</si>
  <si>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</si>
  <si>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</si>
  <si>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</si>
  <si>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</si>
  <si>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</si>
  <si>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</si>
  <si>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</si>
  <si>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</si>
  <si>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</si>
  <si>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</si>
  <si>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</si>
  <si>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</si>
  <si>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</si>
  <si>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</si>
  <si>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</si>
  <si>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</si>
  <si>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</si>
  <si>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</si>
  <si>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</si>
  <si>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</si>
  <si>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</si>
  <si>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</si>
  <si>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</si>
  <si>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</si>
  <si>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</si>
  <si>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</si>
  <si>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</si>
  <si>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</si>
  <si>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</si>
  <si>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</si>
  <si>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</si>
  <si>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</si>
  <si>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</si>
  <si>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</si>
  <si>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</si>
  <si>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</si>
  <si>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</si>
  <si>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</si>
  <si>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</si>
  <si>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</si>
  <si>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</si>
  <si>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</si>
  <si>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</si>
  <si>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</si>
  <si>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</si>
  <si>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</si>
  <si>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</si>
  <si>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</si>
  <si>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</si>
  <si>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</si>
  <si>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</si>
  <si>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</si>
  <si>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</si>
  <si>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</si>
  <si>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</si>
  <si>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</si>
  <si>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</si>
  <si>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</si>
  <si>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</si>
  <si>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</si>
  <si>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</si>
  <si>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</si>
  <si>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</si>
  <si>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</si>
  <si>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</si>
  <si>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</si>
  <si>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</si>
  <si>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</si>
  <si>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</si>
  <si>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</si>
  <si>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</si>
  <si>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</si>
  <si>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</si>
  <si>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</si>
  <si>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</si>
  <si>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</si>
  <si>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</si>
  <si>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</si>
  <si>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</si>
  <si>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</si>
  <si>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</si>
  <si>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</si>
  <si>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</si>
  <si>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</si>
  <si>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</si>
  <si>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</si>
  <si>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</si>
  <si>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</si>
  <si>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</si>
  <si>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</si>
  <si>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</si>
  <si>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</si>
  <si>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</si>
  <si>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</si>
  <si>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</si>
  <si>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</si>
  <si>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</si>
  <si>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</si>
  <si>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</si>
  <si>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</si>
  <si>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</si>
  <si>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</si>
  <si>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</si>
  <si>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</si>
  <si>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</si>
  <si>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</si>
  <si>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</si>
  <si>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</si>
  <si>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</si>
  <si>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</si>
  <si>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</si>
  <si>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</si>
  <si>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</si>
  <si>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</si>
  <si>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</si>
  <si>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</si>
  <si>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</si>
  <si>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</si>
  <si>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</si>
  <si>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</si>
  <si>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</si>
  <si>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</si>
  <si>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</si>
  <si>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</si>
  <si>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</si>
  <si>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</si>
  <si>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</si>
  <si>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</si>
  <si>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</si>
  <si>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</si>
  <si>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</si>
  <si>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</si>
  <si>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</si>
  <si>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</si>
  <si>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</si>
  <si>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</si>
  <si>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</si>
  <si>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</si>
  <si>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</si>
  <si>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</si>
  <si>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</si>
  <si>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</si>
  <si>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</si>
  <si>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</si>
  <si>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</si>
  <si>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</si>
  <si>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</si>
  <si>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</si>
  <si>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</si>
  <si>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</si>
  <si>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</si>
  <si>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</si>
  <si>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</si>
  <si>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</si>
  <si>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</si>
  <si>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</si>
  <si>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</si>
  <si>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</si>
  <si>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</si>
  <si>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</si>
  <si>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</si>
  <si>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</si>
  <si>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</si>
  <si>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</si>
  <si>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</si>
  <si>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</si>
  <si>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</si>
  <si>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</si>
  <si>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</si>
  <si>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</si>
  <si>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</si>
  <si>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</si>
  <si>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</si>
  <si>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</si>
  <si>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</si>
  <si>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</si>
  <si>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</si>
  <si>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</si>
  <si>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</si>
  <si>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</si>
  <si>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</si>
  <si>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</si>
  <si>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</si>
  <si>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</si>
  <si>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</si>
  <si>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</si>
  <si>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</si>
  <si>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</si>
  <si>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</si>
  <si>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</si>
  <si>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</si>
  <si>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</si>
  <si>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</si>
  <si>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</si>
  <si>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</si>
  <si>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</si>
  <si>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</si>
  <si>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</si>
  <si>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</si>
  <si>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</si>
  <si>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</si>
  <si>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</si>
  <si>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</si>
  <si>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</si>
  <si>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</si>
  <si>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</si>
  <si>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</si>
  <si>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</si>
  <si>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</si>
  <si>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</si>
  <si>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</si>
  <si>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</si>
  <si>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</si>
  <si>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</si>
  <si>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</si>
  <si>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</si>
  <si>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</si>
  <si>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</si>
  <si>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</si>
  <si>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</si>
  <si>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</si>
  <si>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</si>
  <si>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</si>
  <si>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</si>
  <si>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</si>
  <si>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</si>
  <si>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</si>
  <si>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</si>
  <si>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</si>
  <si>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</si>
  <si>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</si>
  <si>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</si>
  <si>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</si>
  <si>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</si>
  <si>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</si>
  <si>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</si>
  <si>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</si>
  <si>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</si>
  <si>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</si>
  <si>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</si>
  <si>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</si>
  <si>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</si>
  <si>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</si>
  <si>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</si>
  <si>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</si>
  <si>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</si>
  <si>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</si>
  <si>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</si>
  <si>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</si>
  <si>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</si>
  <si>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</si>
  <si>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</si>
  <si>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</si>
  <si>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</si>
  <si>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</si>
  <si>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</si>
  <si>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</si>
  <si>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</si>
  <si>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</si>
  <si>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</si>
  <si>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</si>
  <si>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</si>
  <si>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</si>
  <si>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</si>
  <si>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</si>
  <si>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</si>
  <si>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</si>
  <si>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</si>
  <si>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</si>
  <si>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</si>
  <si>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</si>
  <si>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</si>
  <si>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</si>
  <si>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</si>
  <si>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</si>
  <si>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</si>
  <si>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</si>
  <si>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</si>
  <si>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</si>
  <si>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</si>
  <si>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</si>
  <si>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</si>
  <si>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</si>
  <si>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</si>
  <si>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</si>
  <si>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</si>
  <si>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</si>
  <si>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</si>
  <si>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</si>
  <si>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</si>
  <si>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</si>
  <si>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</si>
  <si>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</si>
  <si>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</si>
  <si>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</si>
  <si>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</si>
  <si>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</si>
  <si>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</si>
  <si>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</si>
  <si>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</si>
  <si>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</si>
  <si>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</si>
  <si>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</si>
  <si>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</si>
  <si>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</si>
  <si>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</si>
  <si>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</si>
  <si>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</si>
  <si>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</si>
  <si>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</si>
  <si>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</si>
  <si>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</si>
  <si>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</si>
  <si>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</si>
  <si>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</si>
  <si>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</si>
  <si>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</si>
  <si>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</si>
  <si>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</si>
  <si>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</si>
  <si>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</si>
  <si>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</si>
  <si>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</si>
  <si>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</si>
  <si>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</si>
  <si>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</si>
  <si>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</si>
  <si>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</si>
  <si>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</si>
  <si>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</si>
  <si>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</si>
  <si>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</si>
  <si>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</si>
  <si>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</si>
  <si>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</si>
  <si>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</si>
  <si>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</si>
  <si>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</si>
  <si>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</si>
  <si>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</si>
  <si>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</si>
  <si>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</si>
  <si>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</si>
  <si>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</si>
  <si>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</si>
  <si>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</si>
  <si>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</si>
  <si>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</si>
  <si>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</si>
  <si>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</si>
  <si>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</si>
  <si>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</si>
  <si>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</si>
  <si>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</si>
  <si>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</si>
  <si>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</si>
  <si>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</si>
  <si>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</si>
  <si>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</si>
  <si>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</si>
  <si>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</si>
  <si>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</si>
  <si>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</si>
  <si>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</si>
  <si>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</si>
  <si>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</si>
  <si>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</si>
  <si>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</si>
  <si>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</si>
  <si>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</si>
  <si>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</si>
  <si>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</si>
  <si>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</si>
  <si>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</si>
  <si>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</si>
  <si>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</si>
  <si>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</si>
  <si>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</si>
  <si>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</si>
  <si>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</si>
  <si>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</si>
  <si>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</si>
  <si>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</si>
  <si>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</si>
  <si>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</si>
  <si>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</si>
  <si>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</si>
  <si>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</si>
  <si>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</si>
  <si>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</si>
  <si>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</si>
  <si>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</si>
  <si>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</si>
  <si>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</si>
  <si>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</si>
  <si>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</si>
  <si>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</si>
  <si>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</si>
  <si>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</si>
  <si>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</si>
  <si>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</si>
  <si>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</si>
  <si>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</si>
  <si>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</si>
  <si>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</si>
  <si>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</si>
  <si>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</si>
  <si>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</si>
  <si>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</si>
  <si>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</si>
  <si>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</si>
  <si>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</si>
  <si>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</si>
  <si>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</si>
  <si>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</si>
  <si>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</si>
  <si>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</si>
  <si>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</si>
  <si>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</si>
  <si>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</si>
  <si>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</si>
  <si>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</si>
  <si>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</si>
  <si>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</si>
  <si>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</si>
  <si>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</si>
  <si>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</si>
  <si>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</si>
  <si>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</si>
  <si>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</si>
  <si>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</si>
  <si>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</si>
  <si>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</si>
  <si>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</si>
  <si>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</si>
  <si>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</si>
  <si>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</si>
  <si>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</si>
  <si>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</si>
  <si>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</si>
  <si>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</si>
  <si>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</si>
  <si>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</si>
  <si>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</si>
  <si>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</si>
  <si>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</si>
  <si>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</si>
  <si>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</si>
  <si>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</si>
  <si>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</si>
  <si>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</si>
  <si>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</si>
  <si>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</si>
  <si>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</si>
  <si>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</si>
  <si>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</si>
  <si>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</si>
  <si>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</si>
  <si>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</si>
  <si>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</si>
  <si>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</si>
  <si>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</si>
  <si>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</si>
  <si>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</si>
  <si>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</si>
  <si>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</si>
  <si>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</si>
  <si>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</si>
  <si>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</si>
  <si>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</si>
  <si>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</si>
  <si>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</si>
  <si>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</si>
  <si>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</si>
  <si>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</si>
  <si>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</si>
  <si>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</si>
  <si>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</si>
  <si>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</si>
  <si>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</si>
  <si>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</si>
  <si>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</si>
  <si>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</si>
  <si>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</si>
  <si>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</si>
  <si>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</si>
  <si>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</si>
  <si>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</si>
  <si>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</si>
  <si>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</si>
  <si>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</si>
  <si>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</si>
  <si>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</si>
  <si>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</si>
  <si>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</si>
  <si>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</si>
  <si>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</si>
  <si>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</si>
  <si>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</si>
  <si>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</si>
  <si>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</si>
  <si>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</si>
  <si>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</si>
  <si>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</si>
  <si>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</si>
  <si>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</si>
  <si>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</si>
  <si>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</si>
  <si>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</si>
  <si>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</si>
  <si>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</si>
  <si>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</si>
  <si>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</si>
  <si>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</si>
  <si>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</si>
  <si>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</si>
  <si>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</si>
  <si>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</si>
  <si>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</si>
  <si>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</si>
  <si>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</si>
  <si>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</si>
  <si>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</si>
  <si>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</si>
  <si>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</si>
  <si>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</si>
  <si>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</si>
  <si>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</si>
  <si>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</si>
  <si>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</si>
  <si>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</si>
  <si>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</si>
  <si>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</si>
  <si>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</si>
  <si>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</si>
  <si>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</si>
  <si>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</si>
  <si>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</si>
  <si>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</si>
  <si>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</si>
  <si>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</si>
  <si>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</si>
  <si>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</si>
  <si>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</si>
  <si>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</si>
  <si>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</si>
  <si>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</si>
  <si>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</si>
  <si>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</si>
  <si>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</si>
  <si>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</si>
  <si>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</si>
  <si>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</si>
  <si>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</si>
  <si>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</si>
  <si>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</si>
  <si>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</si>
  <si>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</si>
  <si>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</si>
  <si>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</si>
  <si>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</si>
  <si>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</si>
  <si>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</si>
  <si>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</si>
  <si>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</si>
  <si>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</si>
  <si>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</si>
  <si>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</si>
  <si>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</si>
  <si>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</si>
  <si>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</si>
  <si>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</si>
  <si>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</si>
  <si>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</si>
  <si>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</si>
  <si>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</si>
  <si>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</si>
  <si>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</si>
  <si>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</si>
  <si>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</si>
  <si>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</si>
  <si>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</si>
  <si>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</si>
  <si>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</si>
  <si>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</si>
  <si>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</si>
  <si>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</si>
  <si>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</si>
  <si>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</si>
  <si>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</si>
  <si>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</si>
  <si>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</si>
  <si>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</si>
  <si>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</si>
  <si>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</si>
  <si>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</si>
  <si>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</si>
  <si>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</si>
  <si>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</si>
  <si>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</si>
  <si>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</si>
  <si>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</si>
  <si>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</si>
  <si>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</si>
  <si>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</si>
  <si>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</si>
  <si>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</si>
  <si>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</si>
  <si>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</si>
  <si>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</si>
  <si>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</si>
  <si>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</si>
  <si>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</si>
  <si>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</si>
  <si>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</si>
  <si>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</si>
  <si>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</si>
  <si>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</si>
  <si>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</si>
  <si>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</si>
  <si>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</si>
  <si>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</si>
  <si>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</si>
  <si>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</si>
  <si>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</si>
  <si>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</si>
  <si>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</si>
  <si>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</si>
  <si>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</si>
  <si>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</si>
  <si>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</si>
  <si>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</si>
  <si>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</si>
  <si>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</si>
  <si>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</si>
  <si>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</si>
  <si>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</si>
  <si>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</si>
  <si>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</si>
  <si>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</si>
  <si>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</si>
  <si>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</si>
  <si>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</si>
  <si>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</si>
  <si>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</si>
  <si>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</si>
  <si>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</si>
  <si>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</si>
  <si>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</si>
  <si>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</si>
  <si>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</si>
  <si>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</si>
  <si>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</si>
  <si>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</si>
  <si>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</si>
  <si>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</si>
  <si>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</si>
  <si>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</si>
  <si>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</si>
  <si>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</si>
  <si>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</si>
  <si>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</si>
  <si>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</si>
  <si>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</si>
  <si>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</si>
  <si>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</si>
  <si>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</si>
  <si>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</si>
  <si>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</si>
  <si>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</si>
  <si>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</si>
  <si>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</si>
  <si>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</si>
  <si>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</si>
  <si>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</si>
  <si>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</si>
  <si>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</si>
  <si>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</si>
  <si>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</si>
  <si>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</si>
  <si>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</si>
  <si>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</si>
  <si>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</si>
  <si>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</si>
  <si>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</si>
  <si>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</si>
  <si>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</si>
  <si>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</si>
  <si>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</si>
  <si>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</si>
  <si>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</si>
  <si>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</si>
  <si>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</si>
  <si>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</si>
  <si>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</si>
  <si>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</si>
  <si>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</si>
  <si>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</si>
  <si>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</si>
  <si>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</si>
  <si>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</si>
  <si>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</si>
  <si>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</si>
  <si>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</si>
  <si>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</si>
  <si>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</si>
  <si>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</si>
  <si>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</si>
  <si>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</si>
  <si>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</si>
  <si>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</si>
  <si>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</si>
  <si>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</si>
  <si>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</si>
  <si>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</si>
  <si>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</si>
  <si>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</si>
  <si>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</si>
  <si>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</si>
  <si>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</si>
  <si>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</si>
  <si>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</si>
  <si>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</si>
  <si>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</si>
  <si>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</si>
  <si>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</si>
  <si>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</si>
  <si>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</si>
  <si>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</si>
  <si>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</si>
  <si>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</si>
  <si>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</si>
  <si>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</si>
  <si>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</si>
  <si>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</si>
  <si>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</si>
  <si>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</si>
  <si>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</si>
  <si>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</si>
  <si>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</si>
  <si>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</si>
  <si>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</si>
  <si>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</si>
  <si>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</si>
  <si>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</si>
  <si>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</si>
  <si>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</si>
  <si>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</si>
  <si>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</si>
  <si>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</si>
  <si>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</si>
  <si>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</si>
  <si>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</si>
  <si>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</si>
  <si>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</si>
  <si>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</si>
  <si>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</si>
  <si>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</si>
  <si>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</si>
  <si>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</si>
  <si>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</si>
  <si>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</si>
  <si>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</si>
  <si>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</si>
  <si>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</si>
  <si>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</si>
  <si>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</si>
  <si>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</si>
  <si>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</si>
  <si>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</si>
  <si>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</si>
  <si>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</si>
  <si>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</si>
  <si>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</si>
  <si>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</si>
  <si>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</si>
  <si>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</si>
  <si>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</si>
  <si>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</si>
  <si>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</si>
  <si>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</si>
  <si>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</si>
  <si>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</si>
  <si>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</si>
  <si>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</si>
  <si>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</si>
  <si>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</si>
  <si>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</si>
  <si>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</si>
  <si>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</si>
  <si>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</si>
  <si>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</si>
  <si>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</si>
  <si>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</si>
  <si>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</si>
  <si>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</si>
  <si>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</si>
  <si>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</si>
  <si>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</si>
  <si>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</si>
  <si>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</si>
  <si>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</si>
  <si>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</si>
  <si>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</si>
  <si>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</si>
  <si>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</si>
  <si>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</si>
  <si>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</si>
  <si>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</si>
  <si>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</si>
  <si>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</si>
  <si>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</si>
  <si>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</si>
  <si>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</si>
  <si>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</si>
  <si>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</si>
  <si>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</si>
  <si>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</si>
  <si>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</si>
  <si>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</si>
  <si>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</si>
  <si>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</si>
  <si>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</si>
  <si>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</si>
  <si>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</si>
  <si>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</si>
  <si>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</si>
  <si>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</si>
  <si>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</si>
  <si>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</si>
  <si>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</si>
  <si>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</si>
  <si>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</si>
  <si>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</si>
  <si>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</si>
  <si>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</si>
  <si>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</si>
  <si>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</si>
  <si>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</si>
  <si>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</si>
  <si>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</si>
  <si>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</si>
  <si>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</si>
  <si>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</si>
  <si>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</si>
  <si>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</si>
  <si>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</si>
  <si>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</si>
  <si>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</si>
  <si>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</si>
  <si>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</si>
  <si>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</si>
  <si>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</si>
  <si>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</si>
  <si>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</si>
  <si>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</si>
  <si>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</si>
  <si>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</si>
  <si>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</si>
  <si>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</si>
  <si>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</si>
  <si>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</si>
  <si>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</si>
  <si>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</si>
  <si>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</si>
  <si>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</si>
  <si>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</si>
  <si>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</si>
  <si>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</si>
  <si>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</si>
  <si>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</si>
  <si>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</si>
  <si>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</si>
  <si>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</si>
  <si>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</si>
  <si>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</si>
  <si>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</si>
  <si>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</si>
  <si>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</si>
  <si>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</si>
  <si>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</si>
  <si>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</si>
  <si>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</si>
  <si>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</si>
  <si>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</si>
  <si>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</si>
  <si>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</si>
  <si>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</si>
  <si>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</si>
  <si>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</si>
  <si>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</si>
  <si>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</si>
  <si>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</si>
  <si>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</si>
  <si>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</si>
  <si>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</si>
  <si>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</si>
  <si>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</si>
  <si>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</si>
  <si>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</si>
  <si>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</si>
  <si>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</si>
  <si>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</si>
  <si>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</si>
  <si>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</si>
  <si>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</si>
  <si>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</si>
  <si>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</si>
  <si>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</si>
  <si>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</si>
  <si>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</si>
  <si>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</si>
  <si>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</si>
  <si>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</si>
  <si>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</si>
  <si>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</si>
  <si>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</si>
  <si>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</si>
  <si>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</si>
  <si>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</si>
  <si>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</si>
  <si>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</si>
  <si>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</si>
  <si>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</si>
  <si>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</si>
  <si>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</si>
  <si>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</si>
  <si>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</si>
  <si>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</si>
  <si>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</si>
  <si>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</si>
  <si>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</si>
  <si>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</si>
  <si>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</si>
  <si>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</si>
  <si>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</si>
  <si>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</si>
  <si>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</si>
  <si>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</si>
  <si>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</si>
  <si>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</si>
  <si>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</si>
  <si>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</si>
  <si>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</si>
  <si>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</si>
  <si>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</si>
  <si>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</si>
  <si>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</si>
  <si>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</si>
  <si>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</si>
  <si>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</si>
  <si>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</si>
  <si>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</si>
  <si>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</si>
  <si>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</si>
  <si>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</si>
  <si>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</si>
  <si>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</si>
  <si>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</si>
  <si>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</si>
  <si>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</si>
  <si>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</si>
  <si>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</si>
  <si>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</si>
  <si>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</si>
  <si>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</si>
  <si>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</si>
  <si>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</si>
  <si>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</si>
  <si>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</si>
  <si>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</si>
  <si>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</si>
  <si>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</si>
  <si>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</si>
  <si>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</si>
  <si>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</si>
  <si>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</si>
  <si>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</si>
  <si>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</si>
  <si>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</si>
  <si>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</si>
  <si>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</si>
  <si>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</si>
  <si>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</si>
  <si>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</si>
  <si>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</si>
  <si>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</si>
  <si>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</si>
  <si>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</si>
  <si>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</si>
  <si>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</si>
  <si>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</si>
  <si>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</si>
  <si>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</si>
  <si>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</si>
  <si>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</si>
  <si>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</si>
  <si>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</si>
  <si>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</si>
  <si>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</si>
  <si>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</si>
  <si>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</si>
  <si>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</si>
  <si>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</si>
  <si>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</si>
  <si>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</si>
  <si>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</si>
  <si>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</si>
  <si>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</si>
  <si>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</si>
  <si>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</si>
  <si>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</si>
  <si>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</si>
  <si>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</si>
  <si>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</si>
  <si>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</si>
  <si>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</si>
  <si>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</si>
  <si>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</si>
  <si>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</si>
  <si>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</si>
  <si>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</si>
  <si>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</si>
  <si>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</si>
  <si>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</si>
  <si>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</si>
  <si>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</si>
  <si>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</si>
  <si>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</si>
  <si>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</si>
  <si>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</si>
  <si>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</si>
  <si>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</si>
  <si>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</si>
  <si>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</si>
  <si>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</si>
  <si>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</si>
  <si>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</si>
  <si>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</si>
  <si>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</si>
  <si>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</si>
  <si>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</si>
  <si>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</si>
  <si>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</si>
  <si>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</si>
  <si>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</si>
  <si>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</si>
  <si>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</si>
  <si>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</si>
  <si>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</si>
  <si>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</si>
  <si>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</si>
  <si>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</si>
  <si>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</si>
  <si>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</si>
  <si>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</si>
  <si>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</si>
  <si>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</si>
  <si>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</si>
  <si>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</si>
  <si>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</si>
  <si>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</si>
  <si>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</si>
  <si>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</si>
  <si>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</si>
  <si>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</si>
  <si>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</si>
  <si>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</si>
  <si>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</si>
  <si>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</si>
  <si>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</si>
  <si>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</si>
  <si>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</si>
  <si>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</si>
  <si>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</si>
  <si>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</si>
  <si>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</si>
  <si>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</si>
  <si>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</si>
  <si>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</si>
  <si>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</si>
  <si>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</si>
  <si>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</si>
  <si>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</si>
  <si>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</si>
  <si>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</si>
  <si>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</si>
  <si>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</si>
  <si>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</si>
  <si>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</si>
  <si>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</si>
  <si>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</si>
  <si>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</si>
  <si>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</si>
  <si>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</si>
  <si>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</si>
  <si>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</si>
  <si>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</si>
  <si>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</si>
  <si>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</si>
  <si>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</si>
  <si>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</si>
  <si>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</si>
  <si>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</si>
  <si>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</si>
  <si>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</si>
  <si>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</si>
  <si>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</si>
  <si>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</si>
  <si>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</si>
  <si>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</si>
  <si>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</si>
  <si>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</si>
  <si>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</si>
  <si>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</si>
  <si>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</si>
  <si>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</si>
  <si>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</si>
  <si>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</si>
  <si>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</si>
  <si>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</si>
  <si>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</si>
  <si>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</si>
  <si>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</si>
  <si>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</si>
  <si>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</si>
  <si>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</si>
  <si>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</si>
  <si>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</si>
  <si>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</si>
  <si>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</si>
  <si>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</si>
  <si>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</si>
  <si>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</si>
  <si>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</si>
  <si>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</si>
  <si>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</si>
  <si>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</si>
  <si>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</si>
  <si>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</si>
  <si>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</si>
  <si>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</si>
  <si>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</si>
  <si>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</si>
  <si>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</si>
  <si>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</si>
  <si>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</si>
  <si>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</si>
  <si>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</si>
  <si>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</si>
  <si>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</si>
  <si>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</si>
  <si>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</si>
  <si>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</si>
  <si>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</si>
  <si>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</si>
  <si>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</si>
  <si>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</si>
  <si>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</si>
  <si>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</si>
  <si>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</si>
  <si>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</si>
  <si>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</si>
  <si>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</si>
  <si>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</si>
  <si>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</si>
  <si>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</si>
  <si>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</si>
  <si>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</si>
  <si>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</si>
  <si>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</si>
  <si>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</si>
  <si>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</si>
  <si>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</si>
  <si>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</si>
  <si>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</si>
  <si>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</si>
  <si>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</si>
  <si>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</si>
  <si>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</si>
  <si>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</si>
  <si>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</si>
  <si>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</si>
  <si>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</si>
  <si>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</si>
  <si>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</si>
  <si>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</si>
  <si>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</si>
  <si>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</si>
  <si>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</si>
  <si>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</si>
  <si>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</si>
  <si>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</si>
  <si>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</si>
  <si>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</si>
  <si>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</si>
  <si>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</si>
  <si>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</si>
  <si>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</si>
  <si>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</si>
  <si>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</si>
  <si>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</si>
  <si>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</si>
  <si>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</si>
  <si>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</si>
  <si>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</si>
  <si>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</si>
  <si>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</si>
  <si>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</si>
  <si>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</si>
  <si>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</si>
  <si>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</si>
  <si>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</si>
  <si>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</si>
  <si>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</si>
  <si>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</si>
  <si>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</si>
  <si>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</si>
  <si>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</si>
  <si>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</si>
  <si>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</si>
  <si>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</si>
  <si>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</si>
  <si>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</si>
  <si>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</si>
  <si>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</si>
  <si>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</si>
  <si>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</si>
  <si>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</si>
  <si>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</si>
  <si>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</si>
  <si>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</si>
  <si>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</si>
  <si>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</si>
  <si>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</si>
  <si>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</si>
  <si>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</si>
  <si>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</si>
  <si>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</si>
  <si>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</si>
  <si>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</si>
  <si>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</si>
  <si>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</si>
  <si>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</si>
  <si>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</si>
  <si>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</si>
  <si>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</si>
  <si>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</si>
  <si>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</si>
  <si>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</si>
  <si>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</si>
  <si>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</si>
  <si>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</si>
  <si>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</si>
  <si>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</si>
  <si>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</si>
  <si>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</si>
  <si>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</si>
  <si>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</si>
  <si>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</si>
  <si>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</si>
  <si>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</si>
  <si>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</si>
  <si>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</si>
  <si>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</si>
  <si>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</si>
  <si>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</si>
  <si>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</si>
  <si>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</si>
  <si>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</si>
  <si>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</si>
  <si>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</si>
  <si>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</si>
  <si>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</si>
  <si>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</si>
  <si>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</si>
  <si>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</si>
  <si>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</si>
  <si>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</si>
  <si>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</si>
  <si>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</si>
  <si>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</si>
  <si>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</si>
  <si>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</si>
  <si>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</si>
  <si>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</si>
  <si>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</si>
  <si>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</si>
  <si>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</si>
  <si>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</si>
  <si>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</si>
  <si>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</si>
  <si>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</si>
  <si>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</si>
  <si>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</si>
  <si>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</si>
  <si>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</si>
  <si>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</si>
  <si>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</si>
  <si>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</si>
  <si>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</si>
  <si>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</si>
  <si>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</si>
  <si>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</si>
  <si>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</si>
  <si>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</si>
  <si>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</si>
  <si>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</si>
  <si>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</si>
  <si>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</si>
  <si>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</si>
  <si>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</si>
  <si>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</si>
  <si>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</si>
  <si>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</si>
  <si>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</si>
  <si>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</si>
  <si>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</si>
  <si>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</si>
  <si>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</si>
  <si>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</si>
  <si>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</si>
  <si>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</si>
  <si>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</si>
  <si>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</si>
  <si>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</si>
  <si>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</si>
  <si>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</si>
  <si>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</si>
  <si>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</si>
  <si>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</si>
  <si>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</si>
  <si>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</si>
  <si>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</si>
  <si>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</si>
  <si>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</si>
  <si>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</si>
  <si>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</si>
  <si>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</si>
  <si>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</si>
  <si>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</si>
  <si>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</si>
  <si>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</si>
  <si>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</si>
  <si>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</si>
  <si>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</si>
  <si>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</si>
  <si>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</si>
  <si>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</si>
  <si>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</si>
  <si>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</si>
  <si>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</si>
  <si>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</si>
  <si>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</si>
  <si>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</si>
  <si>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</si>
  <si>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</si>
  <si>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</si>
  <si>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</si>
  <si>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</si>
  <si>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</si>
  <si>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</si>
  <si>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</si>
  <si>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</si>
  <si>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</si>
  <si>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</si>
  <si>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</si>
  <si>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</si>
  <si>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</si>
  <si>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</si>
  <si>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</si>
  <si>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</si>
  <si>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</si>
  <si>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</si>
  <si>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</si>
  <si>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</si>
  <si>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</si>
  <si>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</si>
  <si>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</si>
  <si>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</si>
  <si>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</si>
  <si>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</si>
  <si>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</si>
  <si>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</si>
  <si>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</si>
  <si>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</si>
  <si>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</si>
  <si>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</si>
  <si>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</si>
  <si>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</si>
  <si>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</si>
  <si>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</si>
  <si>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</si>
  <si>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</si>
  <si>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</si>
  <si>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</si>
  <si>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</si>
  <si>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</si>
  <si>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</si>
  <si>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</si>
  <si>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</si>
  <si>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</si>
  <si>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</si>
  <si>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</si>
  <si>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</si>
  <si>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</si>
  <si>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</si>
  <si>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</si>
  <si>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</si>
  <si>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</si>
  <si>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</si>
  <si>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</si>
  <si>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</si>
  <si>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</si>
  <si>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</si>
  <si>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</si>
  <si>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</si>
  <si>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</si>
  <si>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</si>
  <si>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</si>
  <si>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</si>
  <si>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</si>
  <si>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</si>
  <si>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</si>
  <si>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</si>
  <si>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</si>
  <si>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</si>
  <si>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</si>
  <si>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</si>
  <si>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</si>
  <si>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</si>
  <si>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</si>
  <si>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</si>
  <si>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</si>
  <si>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</si>
  <si>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</si>
  <si>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</si>
  <si>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</si>
  <si>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</si>
  <si>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</si>
  <si>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</si>
  <si>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</si>
  <si>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</si>
  <si>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</si>
  <si>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</si>
  <si>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</si>
  <si>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</si>
  <si>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</si>
  <si>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</si>
  <si>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</si>
  <si>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</si>
  <si>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</si>
  <si>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</si>
  <si>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</si>
  <si>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</si>
  <si>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</si>
  <si>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</si>
  <si>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</si>
  <si>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</si>
  <si>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</si>
  <si>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</si>
  <si>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</si>
  <si>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</si>
  <si>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</si>
  <si>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</si>
  <si>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</si>
  <si>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</si>
  <si>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</si>
  <si>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</si>
  <si>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</si>
  <si>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</si>
  <si>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</si>
  <si>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</si>
  <si>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</si>
  <si>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</si>
  <si>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</si>
  <si>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</si>
  <si>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</si>
  <si>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</si>
  <si>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</si>
  <si>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</si>
  <si>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</si>
  <si>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</si>
  <si>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</si>
  <si>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</si>
  <si>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</si>
  <si>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</si>
  <si>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</si>
  <si>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</si>
  <si>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</si>
  <si>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</si>
  <si>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</si>
  <si>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</si>
  <si>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</si>
  <si>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</si>
  <si>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</si>
  <si>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</si>
  <si>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</si>
  <si>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</si>
  <si>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</si>
  <si>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</si>
  <si>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</si>
  <si>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</si>
  <si>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</si>
  <si>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</si>
  <si>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</si>
  <si>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</si>
  <si>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</si>
  <si>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</si>
  <si>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</si>
  <si>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</si>
  <si>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</si>
  <si>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</si>
  <si>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</si>
  <si>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</si>
  <si>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</si>
  <si>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</si>
  <si>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</si>
  <si>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</si>
  <si>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</si>
  <si>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</si>
  <si>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</si>
  <si>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</si>
  <si>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</si>
  <si>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</si>
  <si>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</si>
  <si>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</si>
  <si>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</si>
  <si>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</si>
  <si>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</si>
  <si>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</si>
  <si>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</si>
  <si>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</si>
  <si>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</si>
  <si>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</si>
  <si>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</si>
  <si>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</si>
  <si>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</si>
  <si>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</si>
  <si>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</si>
  <si>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</si>
  <si>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</si>
  <si>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</si>
  <si>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</si>
  <si>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</si>
  <si>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</si>
  <si>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</si>
  <si>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</si>
  <si>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</si>
  <si>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</si>
  <si>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</si>
  <si>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</si>
  <si>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</si>
  <si>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</si>
  <si>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</si>
  <si>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</si>
  <si>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</si>
  <si>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</si>
  <si>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</si>
  <si>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</si>
  <si>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</si>
  <si>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</si>
  <si>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</si>
  <si>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</si>
  <si>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</si>
  <si>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</si>
  <si>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</si>
  <si>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</si>
  <si>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</si>
  <si>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</si>
  <si>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</si>
  <si>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</si>
  <si>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</si>
  <si>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</si>
  <si>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</si>
  <si>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</si>
  <si>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</si>
  <si>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</si>
  <si>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</si>
  <si>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</si>
  <si>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</si>
  <si>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</si>
  <si>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</si>
  <si>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</si>
  <si>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</si>
  <si>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</si>
  <si>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</si>
  <si>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</si>
  <si>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</si>
  <si>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</si>
  <si>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</si>
  <si>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</si>
  <si>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</si>
  <si>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</si>
  <si>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</si>
  <si>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</si>
  <si>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</si>
  <si>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</si>
  <si>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</si>
  <si>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</si>
  <si>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</si>
  <si>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</si>
  <si>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</si>
  <si>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</si>
  <si>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</si>
  <si>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</si>
  <si>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</si>
  <si>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</si>
  <si>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</si>
  <si>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</si>
  <si>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</si>
  <si>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</si>
  <si>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</si>
  <si>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</si>
  <si>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</si>
  <si>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</si>
  <si>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</si>
  <si>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</si>
  <si>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</si>
  <si>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</si>
  <si>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</si>
  <si>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</si>
  <si>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</si>
  <si>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</si>
  <si>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</si>
  <si>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</si>
  <si>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</si>
  <si>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</si>
  <si>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</si>
  <si>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</si>
  <si>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</si>
  <si>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</si>
  <si>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</si>
  <si>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</si>
  <si>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</si>
  <si>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</si>
  <si>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</si>
  <si>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</si>
  <si>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</si>
  <si>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</si>
  <si>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</si>
  <si>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</si>
  <si>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</si>
  <si>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</si>
  <si>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</si>
  <si>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</si>
  <si>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</si>
  <si>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</si>
  <si>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</si>
  <si>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</si>
  <si>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</si>
  <si>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</si>
  <si>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</si>
  <si>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</si>
  <si>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</si>
  <si>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</si>
  <si>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</si>
  <si>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</si>
  <si>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</si>
  <si>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</si>
  <si>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</si>
  <si>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</si>
  <si>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</si>
  <si>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</si>
  <si>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</si>
  <si>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</si>
  <si>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</si>
  <si>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</si>
  <si>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</si>
  <si>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</si>
  <si>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</si>
  <si>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</si>
  <si>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</si>
  <si>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</si>
  <si>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</si>
  <si>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</si>
  <si>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</si>
  <si>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</si>
  <si>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</si>
  <si>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</si>
  <si>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</si>
  <si>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</si>
  <si>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</si>
  <si>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</si>
  <si>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</si>
  <si>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</si>
  <si>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</si>
  <si>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</si>
  <si>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</si>
  <si>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</si>
  <si>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</si>
  <si>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</si>
  <si>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</si>
  <si>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</si>
  <si>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</si>
  <si>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</si>
  <si>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</si>
  <si>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</si>
  <si>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</si>
  <si>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</si>
  <si>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</si>
  <si>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</si>
  <si>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</si>
  <si>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</si>
  <si>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</si>
  <si>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</si>
  <si>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</si>
  <si>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</si>
  <si>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</si>
  <si>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</si>
  <si>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</si>
  <si>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</si>
  <si>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</si>
  <si>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</si>
  <si>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</si>
  <si>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</si>
  <si>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</si>
  <si>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</si>
  <si>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</si>
  <si>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</si>
  <si>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</si>
  <si>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</si>
  <si>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</si>
  <si>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</si>
  <si>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</si>
  <si>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</si>
  <si>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</si>
  <si>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</si>
  <si>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</si>
  <si>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</si>
  <si>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</si>
  <si>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</si>
  <si>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</si>
  <si>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</si>
  <si>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</si>
  <si>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</si>
  <si>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</si>
  <si>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</si>
  <si>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</si>
  <si>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</si>
  <si>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</si>
  <si>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</si>
  <si>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</si>
  <si>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</si>
  <si>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</si>
  <si>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</si>
  <si>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</si>
  <si>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</si>
  <si>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</si>
  <si>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</si>
  <si>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</si>
  <si>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</si>
  <si>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</si>
  <si>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</si>
  <si>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</si>
  <si>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</si>
  <si>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</si>
  <si>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</si>
  <si>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</si>
  <si>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</si>
  <si>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</si>
  <si>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</si>
  <si>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</si>
  <si>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</si>
  <si>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</si>
  <si>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</si>
  <si>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</si>
  <si>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</si>
  <si>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</si>
  <si>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</si>
  <si>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</si>
  <si>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</si>
  <si>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</si>
  <si>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</si>
  <si>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</si>
  <si>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</si>
  <si>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</si>
  <si>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</si>
  <si>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</si>
  <si>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</si>
  <si>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</si>
  <si>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</si>
  <si>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</si>
  <si>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</si>
  <si>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</si>
  <si>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</si>
  <si>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</si>
  <si>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</si>
  <si>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</si>
  <si>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</si>
  <si>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</si>
  <si>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</si>
  <si>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</si>
  <si>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</si>
  <si>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</si>
  <si>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</si>
  <si>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</si>
  <si>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</si>
  <si>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</si>
  <si>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</si>
  <si>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</si>
  <si>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</si>
  <si>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</si>
  <si>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</si>
  <si>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</si>
  <si>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</si>
  <si>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</si>
  <si>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</si>
  <si>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</si>
  <si>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</si>
  <si>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</si>
  <si>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</si>
  <si>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</si>
  <si>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</si>
  <si>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</si>
  <si>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</si>
  <si>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</si>
  <si>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</si>
  <si>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</si>
  <si>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</si>
  <si>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</si>
  <si>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</si>
  <si>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</si>
  <si>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</si>
  <si>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</si>
  <si>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</si>
  <si>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</si>
  <si>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</si>
  <si>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</si>
  <si>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</si>
  <si>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</si>
  <si>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</si>
  <si>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</si>
  <si>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</si>
  <si>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</si>
  <si>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</si>
  <si>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</si>
  <si>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</si>
  <si>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</si>
  <si>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</si>
  <si>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</si>
  <si>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</si>
  <si>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</si>
  <si>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</si>
  <si>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</si>
  <si>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</si>
  <si>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</si>
  <si>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</si>
  <si>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</si>
  <si>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</si>
  <si>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</si>
  <si>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</si>
  <si>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</si>
  <si>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</si>
  <si>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</si>
  <si>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</si>
  <si>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</si>
  <si>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</si>
  <si>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</si>
  <si>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</si>
  <si>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</si>
  <si>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</si>
  <si>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</si>
  <si>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</si>
  <si>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</si>
  <si>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</si>
  <si>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</si>
  <si>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</si>
  <si>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</si>
  <si>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</si>
  <si>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</si>
  <si>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</si>
  <si>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</si>
  <si>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</si>
  <si>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</si>
  <si>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</si>
  <si>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</si>
  <si>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</si>
  <si>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</si>
  <si>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</si>
  <si>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</si>
  <si>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</si>
  <si>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</si>
  <si>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</si>
  <si>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</si>
  <si>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</si>
  <si>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</si>
  <si>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</si>
  <si>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</si>
  <si>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</si>
  <si>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</si>
  <si>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</si>
  <si>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</si>
  <si>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</si>
  <si>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</si>
  <si>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</si>
  <si>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</si>
  <si>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</si>
  <si>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</si>
  <si>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</si>
  <si>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</si>
  <si>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</si>
  <si>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</si>
  <si>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</si>
  <si>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</si>
  <si>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</si>
  <si>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</si>
  <si>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</si>
  <si>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</si>
  <si>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</si>
  <si>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</si>
  <si>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</si>
  <si>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</si>
  <si>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</si>
  <si>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</si>
  <si>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</si>
  <si>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</si>
  <si>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</si>
  <si>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</si>
  <si>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</si>
  <si>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</si>
  <si>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</si>
  <si>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</si>
  <si>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</si>
  <si>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</si>
  <si>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</si>
  <si>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</si>
  <si>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</si>
  <si>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</si>
  <si>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</si>
  <si>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</si>
  <si>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</si>
  <si>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</si>
  <si>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</si>
  <si>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</si>
  <si>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</si>
  <si>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</si>
  <si>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</si>
  <si>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</si>
  <si>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</si>
  <si>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</si>
  <si>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</si>
  <si>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</si>
  <si>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</si>
  <si>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</si>
  <si>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</si>
  <si>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</si>
  <si>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</si>
  <si>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</si>
  <si>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</si>
  <si>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</si>
  <si>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</si>
  <si>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</si>
  <si>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</si>
  <si>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</si>
  <si>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</si>
  <si>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</si>
  <si>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</si>
  <si>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</si>
  <si>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</si>
  <si>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</si>
  <si>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</si>
  <si>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</si>
  <si>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</si>
  <si>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</si>
  <si>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</si>
  <si>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</si>
  <si>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</si>
  <si>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</si>
  <si>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</si>
  <si>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</si>
  <si>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</si>
  <si>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</si>
  <si>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</si>
  <si>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</si>
  <si>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</si>
  <si>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</si>
  <si>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</si>
  <si>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</si>
  <si>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</si>
  <si>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</si>
  <si>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</si>
  <si>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</si>
  <si>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</si>
  <si>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</si>
  <si>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</si>
  <si>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</si>
  <si>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</si>
  <si>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</si>
  <si>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</si>
  <si>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</si>
  <si>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</si>
  <si>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</si>
  <si>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</si>
  <si>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</si>
  <si>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</si>
  <si>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</si>
  <si>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</si>
  <si>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</si>
  <si>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</si>
  <si>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</si>
  <si>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</si>
  <si>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</si>
  <si>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</si>
  <si>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</si>
  <si>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</si>
  <si>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</si>
  <si>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</si>
  <si>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</si>
  <si>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</si>
  <si>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</si>
  <si>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</si>
  <si>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</si>
  <si>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</si>
  <si>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</si>
  <si>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</si>
  <si>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</si>
  <si>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</si>
  <si>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</si>
  <si>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</si>
  <si>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</si>
  <si>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</si>
  <si>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</si>
  <si>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</si>
  <si>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</si>
  <si>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</si>
  <si>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</si>
  <si>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</si>
  <si>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</si>
  <si>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</si>
  <si>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</si>
  <si>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</si>
  <si>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</si>
  <si>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</si>
  <si>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</si>
  <si>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</si>
  <si>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</si>
  <si>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</si>
  <si>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</si>
  <si>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</si>
  <si>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</si>
  <si>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</si>
  <si>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</si>
  <si>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</si>
  <si>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</si>
  <si>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</si>
  <si>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</si>
  <si>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</si>
  <si>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</si>
  <si>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</si>
  <si>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</si>
  <si>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</si>
  <si>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</si>
  <si>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</si>
  <si>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</si>
  <si>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</si>
  <si>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</si>
  <si>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</si>
  <si>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</si>
  <si>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</si>
  <si>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</si>
  <si>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</si>
  <si>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</si>
  <si>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</si>
  <si>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</si>
  <si>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</si>
  <si>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</si>
  <si>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</si>
  <si>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</si>
  <si>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</si>
  <si>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</si>
  <si>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</si>
  <si>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</si>
  <si>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</si>
  <si>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</si>
  <si>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</si>
  <si>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</si>
  <si>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</si>
  <si>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</si>
  <si>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</si>
  <si>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</si>
  <si>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</si>
  <si>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</si>
  <si>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</si>
  <si>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</si>
  <si>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</si>
  <si>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</si>
  <si>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</si>
  <si>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</si>
  <si>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</si>
  <si>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</si>
  <si>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</si>
  <si>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</si>
  <si>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</si>
  <si>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</si>
  <si>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</si>
  <si>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</si>
  <si>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</si>
  <si>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</si>
  <si>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</si>
  <si>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</si>
  <si>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</si>
  <si>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</si>
  <si>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</si>
  <si>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</si>
  <si>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</si>
  <si>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</si>
  <si>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</si>
  <si>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</si>
  <si>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</si>
  <si>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</si>
  <si>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</si>
  <si>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</si>
  <si>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</si>
  <si>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</si>
  <si>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</si>
  <si>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</si>
  <si>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</si>
  <si>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</si>
  <si>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</si>
  <si>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</si>
  <si>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</si>
  <si>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</si>
  <si>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</si>
  <si>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</si>
  <si>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</si>
  <si>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</si>
  <si>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</si>
  <si>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</si>
  <si>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</si>
  <si>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</si>
  <si>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</si>
  <si>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</si>
  <si>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</si>
  <si>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</si>
  <si>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</si>
  <si>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</si>
  <si>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</si>
  <si>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</si>
  <si>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</si>
  <si>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</si>
  <si>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</si>
  <si>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</si>
  <si>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</si>
  <si>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</si>
  <si>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</si>
  <si>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</si>
  <si>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</si>
  <si>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</si>
  <si>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</si>
  <si>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</si>
  <si>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</si>
  <si>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</si>
  <si>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</si>
  <si>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</si>
  <si>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</si>
  <si>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</si>
  <si>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</si>
  <si>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</si>
  <si>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</si>
  <si>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</si>
  <si>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</si>
  <si>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</si>
  <si>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</si>
  <si>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</si>
  <si>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</si>
  <si>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</si>
  <si>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</si>
  <si>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</si>
  <si>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</si>
  <si>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</si>
  <si>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</si>
  <si>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</si>
  <si>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</si>
  <si>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</si>
  <si>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</si>
  <si>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</si>
  <si>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</si>
  <si>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</si>
  <si>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</si>
  <si>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</si>
  <si>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</si>
  <si>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</si>
  <si>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</si>
  <si>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</si>
  <si>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</si>
  <si>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</si>
  <si>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</si>
  <si>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</si>
  <si>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</si>
  <si>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</si>
  <si>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</si>
  <si>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</si>
  <si>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</si>
  <si>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</si>
  <si>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</si>
  <si>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</si>
  <si>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</si>
  <si>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</si>
  <si>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</si>
  <si>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</si>
  <si>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</si>
  <si>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</si>
  <si>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</si>
  <si>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</si>
  <si>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</si>
  <si>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</si>
  <si>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</si>
  <si>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</si>
  <si>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</si>
  <si>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</si>
  <si>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</si>
  <si>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</si>
  <si>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</si>
  <si>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</si>
  <si>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</si>
  <si>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</si>
  <si>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</si>
  <si>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</si>
  <si>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</si>
  <si>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</si>
  <si>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</si>
  <si>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</si>
  <si>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</si>
  <si>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</si>
  <si>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</si>
  <si>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</si>
  <si>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</si>
  <si>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</si>
  <si>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</si>
  <si>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</si>
  <si>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</si>
  <si>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</si>
  <si>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</si>
  <si>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</si>
  <si>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</si>
  <si>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</si>
  <si>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</si>
  <si>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</si>
  <si>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</si>
  <si>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</si>
  <si>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</si>
  <si>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</si>
  <si>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</si>
  <si>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</si>
  <si>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</si>
  <si>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</si>
  <si>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</si>
  <si>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</si>
  <si>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</si>
  <si>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</si>
  <si>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</si>
  <si>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</si>
  <si>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</si>
  <si>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</si>
  <si>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</si>
  <si>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</si>
  <si>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</si>
  <si>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</si>
  <si>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</si>
  <si>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</si>
  <si>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</si>
  <si>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</si>
  <si>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</si>
  <si>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</si>
  <si>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</si>
  <si>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</si>
  <si>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</si>
  <si>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</si>
  <si>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</si>
  <si>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</si>
  <si>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</si>
  <si>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</si>
  <si>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</si>
  <si>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</si>
  <si>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</si>
  <si>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</si>
  <si>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</si>
  <si>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</si>
  <si>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</si>
  <si>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</si>
  <si>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</si>
  <si>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</si>
  <si>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</si>
  <si>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</si>
  <si>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</si>
  <si>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</si>
  <si>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</si>
  <si>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</si>
  <si>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</si>
  <si>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</si>
  <si>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</si>
  <si>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</si>
  <si>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</si>
  <si>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</si>
  <si>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</si>
  <si>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</si>
  <si>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</si>
  <si>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</si>
  <si>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</si>
  <si>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</si>
  <si>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</si>
  <si>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</si>
  <si>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</si>
  <si>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</si>
  <si>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</si>
  <si>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</si>
  <si>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</si>
  <si>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</si>
  <si>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</si>
  <si>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</si>
  <si>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</si>
  <si>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</si>
  <si>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</si>
  <si>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</si>
  <si>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</si>
  <si>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</si>
  <si>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</si>
  <si>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</si>
  <si>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</si>
  <si>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</si>
  <si>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</si>
  <si>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</si>
  <si>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</si>
  <si>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</si>
  <si>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</si>
  <si>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</si>
  <si>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</si>
  <si>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</si>
  <si>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</si>
  <si>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</si>
  <si>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</si>
  <si>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</si>
  <si>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</si>
  <si>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</si>
  <si>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</si>
  <si>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</si>
  <si>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</si>
  <si>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</si>
  <si>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</si>
  <si>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</si>
  <si>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</si>
  <si>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</si>
  <si>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</si>
  <si>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</si>
  <si>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</si>
  <si>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</si>
  <si>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</si>
  <si>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</si>
  <si>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</si>
  <si>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</si>
  <si>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</si>
  <si>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</si>
  <si>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</si>
  <si>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</si>
  <si>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</si>
  <si>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</si>
  <si>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</si>
  <si>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</si>
  <si>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</si>
  <si>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</si>
  <si>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</si>
  <si>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</si>
  <si>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</si>
  <si>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</si>
  <si>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</si>
  <si>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</si>
  <si>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</si>
  <si>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</si>
  <si>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</si>
  <si>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</si>
  <si>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</si>
  <si>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</si>
  <si>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</si>
  <si>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</si>
  <si>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</si>
  <si>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</si>
  <si>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</si>
  <si>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</si>
  <si>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</si>
  <si>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</si>
  <si>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</si>
  <si>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</si>
  <si>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</si>
  <si>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</si>
  <si>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</si>
  <si>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</si>
  <si>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</si>
  <si>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</si>
  <si>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</si>
  <si>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</si>
  <si>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</si>
  <si>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</si>
  <si>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</si>
  <si>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</si>
  <si>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</si>
  <si>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</si>
  <si>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</si>
  <si>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</si>
  <si>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</si>
  <si>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</si>
  <si>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</si>
  <si>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</si>
  <si>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</si>
  <si>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</si>
  <si>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</si>
  <si>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</si>
  <si>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</si>
  <si>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</si>
  <si>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</si>
  <si>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</si>
  <si>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</si>
  <si>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</si>
  <si>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</si>
  <si>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</si>
  <si>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</si>
  <si>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</si>
  <si>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</si>
  <si>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</si>
  <si>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</si>
  <si>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</si>
  <si>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</si>
  <si>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</si>
  <si>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</si>
  <si>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</si>
  <si>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</si>
  <si>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</si>
  <si>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</si>
  <si>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</si>
  <si>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</si>
  <si>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</si>
  <si>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</si>
  <si>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</si>
  <si>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</si>
  <si>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</si>
  <si>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</si>
  <si>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</si>
  <si>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</si>
  <si>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</si>
  <si>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</si>
  <si>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</si>
  <si>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</si>
  <si>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</si>
  <si>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</si>
  <si>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</si>
  <si>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</si>
  <si>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</si>
  <si>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</si>
  <si>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</si>
  <si>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</si>
  <si>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</si>
  <si>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</si>
  <si>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</si>
  <si>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</si>
  <si>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</si>
  <si>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</si>
  <si>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</si>
  <si>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</si>
  <si>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</si>
  <si>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</si>
  <si>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</si>
  <si>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</si>
  <si>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</si>
  <si>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</si>
  <si>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</si>
  <si>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</si>
  <si>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</si>
  <si>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</si>
  <si>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</si>
  <si>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</si>
  <si>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</si>
  <si>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</si>
  <si>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</si>
  <si>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</si>
  <si>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</si>
  <si>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</si>
  <si>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</si>
  <si>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</si>
  <si>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</si>
  <si>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</si>
  <si>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</si>
  <si>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</si>
  <si>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</si>
  <si>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</si>
  <si>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</si>
  <si>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</si>
  <si>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</si>
  <si>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</si>
  <si>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</si>
  <si>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</si>
  <si>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</si>
  <si>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</si>
  <si>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</si>
  <si>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</si>
  <si>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</si>
  <si>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</si>
  <si>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</si>
  <si>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</si>
  <si>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</si>
  <si>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</si>
  <si>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</si>
  <si>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</si>
  <si>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</si>
  <si>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</si>
  <si>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</si>
  <si>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</si>
  <si>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</si>
  <si>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</si>
  <si>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</si>
  <si>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</si>
  <si>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</si>
  <si>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</si>
  <si>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</si>
  <si>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</si>
  <si>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</si>
  <si>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</si>
  <si>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</si>
  <si>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</si>
  <si>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</si>
  <si>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</si>
  <si>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</si>
  <si>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</si>
  <si>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</si>
  <si>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</si>
  <si>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</si>
  <si>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</si>
  <si>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</si>
  <si>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</si>
  <si>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</si>
  <si>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</si>
  <si>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</si>
  <si>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</si>
  <si>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</si>
  <si>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</si>
  <si>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</si>
  <si>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</si>
  <si>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</si>
  <si>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</si>
  <si>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</si>
  <si>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</si>
  <si>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</si>
  <si>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</si>
  <si>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</si>
  <si>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</si>
  <si>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</si>
  <si>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</si>
  <si>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</si>
  <si>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</si>
  <si>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</si>
  <si>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</si>
  <si>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</si>
  <si>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</si>
  <si>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</si>
  <si>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</si>
  <si>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</si>
  <si>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</si>
  <si>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</si>
  <si>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</si>
  <si>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</si>
  <si>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</si>
  <si>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</si>
  <si>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</si>
  <si>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</si>
  <si>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</si>
  <si>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</si>
  <si>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</si>
  <si>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</si>
  <si>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</si>
  <si>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</si>
  <si>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</si>
  <si>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</si>
  <si>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</si>
  <si>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</si>
  <si>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</si>
  <si>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</si>
  <si>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</si>
  <si>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</si>
  <si>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</si>
  <si>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</si>
  <si>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</si>
  <si>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</si>
  <si>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</si>
  <si>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</si>
  <si>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</si>
  <si>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</si>
  <si>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</si>
  <si>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</si>
  <si>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</si>
  <si>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</si>
  <si>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</si>
  <si>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</si>
  <si>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</si>
  <si>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</si>
  <si>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</si>
  <si>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</si>
  <si>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</si>
  <si>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</si>
  <si>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</si>
  <si>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</si>
  <si>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</si>
  <si>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</si>
  <si>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</si>
  <si>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</si>
  <si>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</si>
  <si>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</si>
  <si>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</si>
  <si>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</si>
  <si>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</si>
  <si>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</si>
  <si>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</si>
  <si>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</si>
  <si>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</si>
  <si>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</si>
  <si>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</si>
  <si>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</si>
  <si>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</si>
  <si>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</si>
  <si>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</si>
  <si>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</si>
  <si>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</si>
  <si>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</si>
  <si>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</si>
  <si>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</si>
  <si>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</si>
  <si>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</si>
  <si>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</si>
  <si>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</si>
  <si>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</si>
  <si>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</si>
  <si>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</si>
  <si>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</si>
  <si>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</si>
  <si>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</si>
  <si>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</si>
  <si>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</si>
  <si>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</si>
  <si>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</si>
  <si>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</si>
  <si>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</si>
  <si>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</si>
  <si>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</si>
  <si>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</si>
  <si>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</si>
  <si>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</si>
  <si>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</si>
  <si>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</si>
  <si>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</si>
  <si>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</si>
  <si>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</si>
  <si>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</si>
  <si>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</si>
  <si>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</si>
  <si>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</si>
  <si>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</si>
  <si>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</si>
  <si>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</si>
  <si>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</si>
  <si>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</si>
  <si>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</si>
  <si>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</si>
  <si>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</si>
  <si>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</si>
  <si>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</si>
  <si>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</si>
  <si>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</si>
  <si>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</si>
  <si>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</si>
  <si>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</si>
  <si>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</si>
  <si>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</si>
  <si>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</si>
  <si>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</si>
  <si>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</si>
  <si>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</si>
  <si>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</si>
  <si>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</si>
  <si>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</si>
  <si>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</si>
  <si>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</si>
  <si>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</si>
  <si>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</si>
  <si>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</si>
  <si>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</si>
  <si>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</si>
  <si>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</si>
  <si>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</si>
  <si>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</si>
  <si>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</si>
  <si>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</si>
  <si>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</si>
  <si>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</si>
  <si>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</si>
  <si>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</si>
  <si>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</si>
  <si>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</si>
  <si>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</si>
  <si>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</si>
  <si>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</si>
  <si>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</si>
  <si>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</si>
  <si>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</si>
  <si>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</si>
  <si>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</si>
  <si>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</si>
  <si>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</si>
  <si>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</si>
  <si>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</si>
  <si>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</si>
  <si>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</si>
  <si>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</si>
  <si>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</si>
  <si>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</si>
  <si>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</si>
  <si>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</si>
  <si>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</si>
  <si>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</si>
  <si>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</si>
  <si>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</si>
  <si>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</si>
  <si>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</si>
  <si>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</si>
  <si>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</si>
  <si>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</si>
  <si>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</si>
  <si>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</si>
  <si>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</si>
  <si>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</si>
  <si>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</si>
  <si>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</si>
  <si>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</si>
  <si>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</si>
  <si>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</si>
  <si>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</si>
  <si>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</si>
  <si>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</si>
  <si>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</si>
  <si>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</si>
  <si>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</si>
  <si>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</si>
  <si>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</si>
  <si>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</si>
  <si>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</si>
  <si>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</si>
  <si>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</si>
  <si>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</si>
  <si>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</si>
  <si>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</si>
  <si>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</si>
  <si>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</si>
  <si>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</si>
  <si>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</si>
  <si>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</si>
  <si>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</si>
  <si>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</si>
  <si>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</si>
  <si>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</si>
  <si>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</si>
  <si>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</si>
  <si>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</si>
  <si>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</si>
  <si>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</si>
  <si>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</si>
  <si>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</si>
  <si>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</si>
  <si>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</si>
  <si>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</si>
  <si>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</si>
  <si>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</si>
  <si>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</si>
  <si>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</si>
  <si>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</si>
  <si>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</si>
  <si>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</si>
  <si>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</si>
  <si>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</si>
  <si>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</si>
  <si>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</si>
  <si>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</si>
  <si>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</si>
  <si>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</si>
  <si>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</si>
  <si>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</si>
  <si>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</si>
  <si>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</si>
  <si>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</si>
  <si>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</si>
  <si>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</si>
  <si>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</si>
  <si>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</si>
  <si>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</si>
  <si>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</si>
  <si>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</si>
  <si>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</si>
  <si>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</si>
  <si>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</si>
  <si>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</si>
  <si>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</si>
  <si>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</si>
  <si>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</si>
  <si>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</si>
  <si>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</si>
  <si>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</si>
  <si>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</si>
  <si>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</si>
  <si>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</si>
  <si>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</si>
  <si>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</si>
  <si>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</si>
  <si>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</si>
  <si>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</si>
  <si>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</si>
  <si>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</si>
  <si>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</si>
  <si>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</si>
  <si>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</si>
  <si>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</si>
  <si>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</si>
  <si>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</si>
  <si>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</si>
  <si>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</si>
  <si>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</si>
  <si>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</si>
  <si>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</si>
  <si>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</si>
  <si>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</si>
  <si>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</si>
  <si>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</si>
  <si>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</si>
  <si>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</si>
  <si>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</si>
  <si>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</si>
  <si>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</si>
  <si>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</si>
  <si>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</si>
  <si>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</si>
  <si>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</si>
  <si>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</si>
  <si>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</si>
  <si>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</si>
  <si>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</si>
  <si>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</si>
  <si>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</si>
  <si>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</si>
  <si>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</si>
  <si>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</si>
  <si>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</si>
  <si>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</si>
  <si>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</si>
  <si>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</si>
  <si>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</si>
  <si>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</si>
  <si>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</si>
  <si>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</si>
  <si>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</si>
  <si>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</si>
  <si>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</si>
  <si>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</si>
  <si>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</si>
  <si>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</si>
  <si>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</si>
  <si>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</si>
  <si>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</si>
  <si>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</si>
  <si>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</si>
  <si>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</si>
  <si>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</si>
  <si>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</si>
  <si>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</si>
  <si>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</si>
  <si>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</si>
  <si>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</si>
  <si>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</si>
  <si>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</si>
  <si>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</si>
  <si>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</si>
  <si>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</si>
  <si>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</si>
  <si>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</si>
  <si>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</si>
  <si>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</si>
  <si>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</si>
  <si>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</si>
  <si>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</si>
  <si>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</si>
  <si>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</si>
  <si>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</si>
  <si>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</si>
  <si>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</si>
  <si>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</si>
  <si>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</si>
  <si>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</si>
  <si>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</si>
  <si>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</si>
  <si>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</si>
  <si>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</si>
  <si>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</si>
  <si>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</si>
  <si>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</si>
  <si>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</si>
  <si>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</si>
  <si>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</si>
  <si>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</si>
  <si>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</si>
  <si>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</si>
  <si>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</si>
  <si>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</si>
  <si>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</si>
  <si>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</si>
  <si>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</si>
  <si>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</si>
  <si>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</si>
  <si>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</si>
  <si>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</si>
  <si>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</si>
  <si>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</si>
  <si>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</si>
  <si>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</si>
  <si>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</si>
  <si>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</si>
  <si>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</si>
  <si>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</si>
  <si>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</si>
  <si>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</si>
  <si>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</si>
  <si>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</si>
  <si>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</si>
  <si>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</si>
  <si>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</si>
  <si>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</si>
  <si>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</si>
  <si>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</si>
  <si>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</si>
  <si>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</si>
  <si>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</si>
  <si>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</si>
  <si>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</si>
  <si>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</si>
  <si>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</si>
  <si>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</si>
  <si>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</si>
  <si>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</si>
  <si>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</si>
  <si>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</si>
  <si>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</si>
  <si>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</si>
  <si>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</si>
  <si>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</si>
  <si>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</si>
  <si>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</si>
  <si>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</si>
  <si>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</si>
  <si>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</si>
  <si>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</si>
  <si>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</si>
  <si>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</si>
  <si>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</si>
  <si>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</si>
  <si>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</si>
  <si>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</si>
  <si>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</si>
  <si>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</si>
  <si>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</si>
  <si>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</si>
  <si>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</si>
  <si>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</si>
  <si>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</si>
  <si>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</si>
  <si>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</si>
  <si>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</si>
  <si>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</si>
  <si>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</si>
  <si>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</si>
  <si>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</si>
  <si>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</si>
  <si>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</si>
  <si>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</si>
  <si>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</si>
  <si>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</si>
  <si>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</si>
  <si>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</si>
  <si>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</si>
  <si>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</si>
  <si>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</si>
  <si>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</si>
  <si>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</si>
  <si>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</si>
  <si>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</si>
  <si>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</si>
  <si>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</si>
  <si>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</si>
  <si>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</si>
  <si>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</si>
  <si>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</si>
  <si>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</si>
  <si>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</si>
  <si>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</si>
  <si>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</si>
  <si>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</si>
  <si>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</si>
  <si>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</si>
  <si>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</si>
  <si>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</si>
  <si>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</si>
  <si>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</si>
  <si>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</si>
  <si>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</si>
  <si>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</si>
  <si>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</si>
  <si>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</si>
  <si>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</si>
  <si>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</si>
  <si>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</si>
  <si>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</si>
  <si>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</si>
  <si>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</si>
  <si>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</si>
  <si>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</si>
  <si>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</si>
  <si>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</si>
  <si>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</si>
  <si>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</si>
  <si>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</si>
  <si>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</si>
  <si>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</si>
  <si>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</si>
  <si>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</si>
  <si>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</si>
  <si>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</si>
  <si>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</si>
  <si>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</si>
  <si>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</si>
  <si>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</si>
  <si>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</si>
  <si>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</si>
  <si>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</si>
  <si>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</si>
  <si>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</si>
  <si>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</si>
  <si>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</si>
  <si>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</si>
  <si>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</si>
  <si>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</si>
  <si>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</si>
  <si>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</si>
  <si>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</si>
  <si>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</si>
  <si>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</si>
  <si>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</si>
  <si>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</si>
  <si>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</si>
  <si>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</si>
  <si>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</si>
  <si>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</si>
  <si>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</si>
  <si>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</si>
  <si>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</si>
  <si>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</si>
  <si>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</si>
  <si>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</si>
  <si>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</si>
  <si>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</si>
  <si>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</si>
  <si>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</si>
  <si>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</si>
  <si>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</si>
  <si>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</si>
  <si>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</si>
  <si>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</si>
  <si>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</si>
  <si>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</si>
  <si>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</si>
  <si>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</si>
  <si>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</si>
  <si>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</si>
  <si>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</si>
  <si>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</si>
  <si>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</si>
  <si>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</si>
  <si>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</si>
  <si>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</si>
  <si>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</si>
  <si>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</si>
  <si>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</si>
  <si>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</si>
  <si>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</si>
  <si>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</si>
  <si>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</si>
  <si>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</si>
  <si>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</si>
  <si>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</si>
  <si>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</si>
  <si>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</si>
  <si>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</si>
  <si>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</si>
  <si>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</si>
  <si>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</si>
  <si>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</si>
  <si>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</si>
  <si>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</si>
  <si>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</si>
  <si>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</si>
  <si>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</si>
  <si>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</si>
  <si>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</si>
  <si>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</si>
  <si>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</si>
  <si>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</si>
  <si>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</si>
  <si>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</si>
  <si>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</si>
  <si>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</si>
  <si>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</si>
  <si>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</si>
  <si>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</si>
  <si>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</si>
  <si>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</si>
  <si>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</si>
  <si>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</si>
  <si>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</si>
  <si>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</si>
  <si>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</si>
  <si>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</si>
  <si>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</si>
  <si>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</si>
  <si>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</si>
  <si>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</si>
  <si>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</si>
  <si>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</si>
  <si>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</si>
  <si>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</si>
  <si>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</si>
  <si>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</si>
  <si>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</si>
  <si>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</si>
  <si>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</si>
  <si>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</si>
  <si>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</si>
  <si>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</si>
  <si>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</si>
  <si>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</si>
  <si>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</si>
  <si>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</si>
  <si>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</si>
  <si>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</si>
  <si>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</si>
  <si>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</si>
  <si>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</si>
  <si>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</si>
  <si>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</si>
  <si>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</si>
  <si>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</si>
  <si>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</si>
  <si>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</si>
  <si>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</si>
  <si>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</si>
  <si>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</si>
  <si>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</si>
  <si>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</si>
  <si>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</si>
  <si>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</si>
  <si>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</si>
  <si>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</si>
  <si>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</si>
  <si>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</si>
  <si>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</si>
  <si>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</si>
  <si>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</si>
  <si>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</si>
  <si>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</si>
  <si>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</si>
  <si>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</si>
  <si>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</si>
  <si>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</si>
  <si>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</si>
  <si>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</si>
  <si>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</si>
  <si>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</si>
  <si>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</si>
  <si>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</si>
  <si>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</si>
  <si>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</si>
  <si>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</si>
  <si>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</si>
  <si>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</si>
  <si>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</si>
  <si>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</si>
  <si>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</si>
  <si>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</si>
  <si>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</si>
  <si>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</si>
  <si>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</si>
  <si>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</si>
  <si>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</si>
  <si>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</si>
  <si>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</si>
  <si>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</si>
  <si>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</si>
  <si>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</si>
  <si>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</si>
  <si>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</si>
  <si>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</si>
  <si>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</si>
  <si>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</si>
  <si>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</si>
  <si>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</si>
  <si>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</si>
  <si>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</si>
  <si>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</si>
  <si>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</si>
  <si>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</si>
  <si>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</si>
  <si>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</si>
  <si>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</si>
  <si>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</si>
  <si>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</si>
  <si>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</si>
  <si>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</si>
  <si>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</si>
  <si>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</si>
  <si>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</si>
  <si>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</si>
  <si>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</si>
  <si>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</si>
  <si>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</si>
  <si>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</si>
  <si>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</si>
  <si>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</si>
  <si>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</si>
  <si>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</si>
  <si>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</si>
  <si>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</si>
  <si>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</si>
  <si>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</si>
  <si>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</si>
  <si>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</si>
  <si>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</si>
  <si>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</si>
  <si>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</si>
  <si>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</si>
  <si>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</si>
  <si>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</si>
  <si>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</si>
  <si>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</si>
  <si>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</si>
  <si>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</si>
  <si>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</si>
  <si>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</si>
  <si>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</si>
  <si>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</si>
  <si>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</si>
  <si>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</si>
  <si>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</si>
  <si>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</si>
  <si>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</si>
  <si>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</si>
  <si>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</si>
  <si>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</si>
  <si>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</si>
  <si>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</si>
  <si>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</si>
  <si>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</si>
  <si>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</si>
  <si>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</si>
  <si>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</si>
  <si>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</si>
  <si>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</si>
  <si>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</si>
  <si>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</si>
  <si>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</si>
  <si>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</si>
  <si>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</si>
  <si>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</si>
  <si>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</si>
  <si>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</si>
  <si>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</si>
  <si>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</si>
  <si>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</si>
  <si>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</si>
  <si>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</si>
  <si>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</si>
  <si>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</si>
  <si>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</si>
  <si>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</si>
  <si>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</si>
  <si>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</si>
  <si>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</si>
  <si>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</si>
  <si>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</si>
  <si>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</si>
  <si>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</si>
  <si>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</si>
  <si>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</si>
  <si>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</si>
  <si>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</si>
  <si>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</si>
  <si>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</si>
  <si>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</si>
  <si>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</si>
  <si>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</si>
  <si>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</si>
  <si>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</si>
  <si>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</si>
  <si>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</si>
  <si>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</si>
  <si>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</si>
  <si>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</si>
  <si>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</si>
  <si>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</si>
  <si>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</si>
  <si>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</si>
  <si>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</si>
  <si>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</si>
  <si>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</si>
  <si>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</si>
  <si>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</si>
  <si>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</si>
  <si>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</si>
  <si>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</si>
  <si>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</si>
  <si>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</si>
  <si>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</si>
  <si>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</si>
  <si>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</si>
  <si>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</si>
  <si>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</si>
  <si>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</si>
  <si>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</si>
  <si>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</si>
  <si>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</si>
  <si>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</si>
  <si>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</si>
  <si>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</si>
  <si>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</si>
  <si>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</si>
  <si>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</si>
  <si>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</si>
  <si>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</si>
  <si>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</si>
  <si>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</si>
  <si>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</si>
  <si>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</si>
  <si>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</si>
  <si>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</si>
  <si>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</si>
  <si>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</si>
  <si>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</si>
  <si>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</si>
  <si>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</si>
  <si>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</si>
  <si>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</si>
  <si>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</si>
  <si>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</si>
  <si>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</si>
  <si>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</si>
  <si>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</si>
  <si>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</si>
  <si>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</si>
  <si>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</si>
  <si>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</si>
  <si>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</si>
  <si>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</si>
  <si>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</si>
  <si>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</si>
  <si>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</si>
  <si>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</si>
  <si>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</si>
  <si>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</si>
  <si>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</si>
  <si>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</si>
  <si>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</si>
  <si>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</si>
  <si>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</si>
  <si>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</si>
  <si>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</si>
  <si>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</si>
  <si>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</si>
  <si>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</si>
  <si>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</si>
  <si>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</si>
  <si>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</si>
  <si>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</si>
  <si>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</si>
  <si>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</si>
  <si>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</si>
  <si>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</si>
  <si>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</si>
  <si>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</si>
  <si>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</si>
  <si>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</si>
  <si>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</si>
  <si>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</si>
  <si>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</si>
  <si>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</si>
  <si>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</si>
  <si>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</si>
  <si>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</si>
  <si>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</si>
  <si>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</si>
  <si>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</si>
  <si>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</si>
  <si>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</si>
  <si>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</si>
  <si>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</si>
  <si>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</si>
  <si>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</si>
  <si>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</si>
  <si>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</si>
  <si>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</si>
  <si>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</si>
  <si>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</si>
  <si>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</si>
  <si>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</si>
  <si>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</si>
  <si>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</si>
  <si>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</si>
  <si>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</si>
  <si>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</si>
  <si>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</si>
  <si>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</si>
  <si>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</si>
  <si>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</si>
  <si>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</si>
  <si>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</si>
  <si>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</si>
  <si>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</si>
  <si>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</si>
  <si>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</si>
  <si>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</si>
  <si>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</si>
  <si>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</si>
  <si>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</si>
  <si>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</si>
  <si>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</si>
  <si>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</si>
  <si>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</si>
  <si>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</si>
  <si>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</si>
  <si>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</si>
  <si>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</si>
  <si>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</si>
  <si>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</si>
  <si>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</si>
  <si>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</si>
  <si>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</si>
  <si>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</si>
  <si>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</si>
  <si>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</si>
  <si>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</si>
  <si>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</si>
  <si>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</si>
  <si>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</si>
  <si>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</si>
  <si>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</si>
  <si>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</si>
  <si>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</si>
  <si>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</si>
  <si>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</si>
  <si>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</si>
  <si>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</si>
  <si>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</si>
  <si>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</si>
  <si>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</si>
  <si>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</si>
  <si>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</si>
  <si>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</si>
  <si>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</si>
  <si>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</si>
  <si>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</si>
  <si>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</si>
  <si>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</si>
  <si>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</si>
  <si>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</si>
  <si>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</si>
  <si>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</si>
  <si>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</si>
  <si>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</si>
  <si>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</si>
  <si>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</si>
  <si>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</si>
  <si>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</si>
  <si>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</si>
  <si>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</si>
  <si>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</si>
  <si>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</si>
  <si>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</si>
  <si>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</si>
  <si>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</si>
  <si>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</si>
  <si>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</si>
  <si>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</si>
  <si>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</si>
  <si>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</si>
  <si>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</si>
  <si>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</si>
  <si>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</si>
  <si>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</si>
  <si>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</si>
  <si>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</si>
  <si>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</si>
  <si>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</si>
  <si>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</si>
  <si>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</si>
  <si>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</si>
  <si>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</si>
  <si>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</si>
  <si>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</si>
  <si>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</si>
  <si>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</si>
  <si>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</si>
  <si>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</si>
  <si>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</si>
  <si>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</si>
  <si>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</si>
  <si>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</si>
  <si>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</si>
  <si>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</si>
  <si>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</si>
  <si>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</si>
  <si>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</si>
  <si>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</si>
  <si>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</si>
  <si>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</si>
  <si>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</si>
  <si>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</si>
  <si>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</si>
  <si>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</si>
  <si>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</si>
  <si>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</si>
  <si>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</si>
  <si>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</si>
  <si>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</si>
  <si>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</si>
  <si>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</si>
  <si>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</si>
  <si>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</si>
  <si>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</si>
  <si>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</si>
  <si>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</si>
  <si>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</si>
  <si>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</si>
  <si>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</si>
  <si>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</si>
  <si>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</si>
  <si>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</si>
  <si>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</si>
  <si>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</si>
  <si>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</si>
  <si>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</si>
  <si>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</si>
  <si>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</si>
  <si>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</si>
  <si>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</si>
  <si>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</si>
  <si>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</si>
  <si>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</si>
  <si>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</si>
  <si>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</si>
  <si>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</si>
  <si>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</si>
  <si>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</si>
  <si>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</si>
  <si>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</si>
  <si>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</si>
  <si>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</si>
  <si>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</si>
  <si>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</si>
  <si>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</si>
  <si>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</si>
  <si>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</si>
  <si>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</si>
  <si>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</si>
  <si>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</si>
  <si>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</si>
  <si>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</si>
  <si>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</si>
  <si>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</si>
  <si>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</si>
  <si>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</si>
  <si>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</si>
  <si>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</si>
  <si>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</si>
  <si>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</si>
  <si>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</si>
  <si>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</si>
  <si>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</si>
  <si>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</si>
  <si>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</si>
  <si>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</si>
  <si>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</si>
  <si>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</si>
  <si>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</si>
  <si>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</si>
  <si>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</si>
  <si>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</si>
  <si>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</si>
  <si>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</si>
  <si>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</si>
  <si>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</si>
  <si>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</si>
  <si>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</si>
  <si>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</si>
  <si>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</si>
  <si>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</si>
  <si>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</si>
  <si>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</si>
  <si>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</si>
  <si>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</si>
  <si>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</si>
  <si>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</si>
  <si>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</si>
  <si>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</si>
  <si>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</si>
  <si>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</si>
  <si>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</si>
  <si>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</si>
  <si>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</si>
  <si>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</si>
  <si>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</si>
  <si>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</si>
  <si>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</si>
  <si>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</si>
  <si>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</si>
  <si>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</si>
  <si>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</si>
  <si>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</si>
  <si>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</si>
  <si>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</si>
  <si>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</si>
  <si>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</si>
  <si>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</si>
  <si>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</si>
  <si>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</si>
  <si>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</si>
  <si>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</si>
  <si>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</si>
  <si>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</si>
  <si>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</si>
  <si>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</si>
  <si>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</si>
  <si>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</si>
  <si>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</si>
  <si>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</si>
  <si>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</si>
  <si>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</si>
  <si>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</si>
  <si>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</si>
  <si>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</si>
  <si>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</si>
  <si>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</si>
  <si>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</si>
  <si>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</si>
  <si>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</si>
  <si>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</si>
  <si>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</si>
  <si>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</si>
  <si>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</si>
  <si>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</si>
  <si>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</si>
  <si>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</si>
  <si>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</si>
  <si>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</si>
  <si>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</si>
  <si>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</si>
  <si>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</si>
  <si>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</si>
  <si>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</si>
  <si>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</si>
  <si>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</si>
  <si>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</si>
  <si>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</si>
  <si>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</si>
  <si>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</si>
  <si>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</si>
  <si>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</si>
  <si>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</si>
  <si>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</si>
  <si>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</si>
  <si>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</si>
  <si>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</si>
  <si>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</si>
  <si>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</si>
  <si>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</si>
  <si>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</si>
  <si>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</si>
  <si>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</si>
  <si>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</si>
  <si>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</si>
  <si>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</si>
  <si>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</si>
  <si>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</si>
  <si>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</si>
  <si>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</si>
  <si>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</si>
  <si>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</si>
  <si>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</si>
  <si>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</si>
  <si>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</si>
  <si>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</si>
  <si>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</si>
  <si>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</si>
  <si>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</si>
  <si>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</si>
  <si>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</si>
  <si>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</si>
  <si>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</si>
  <si>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</si>
  <si>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</si>
  <si>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</si>
  <si>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</si>
  <si>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</si>
  <si>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</si>
  <si>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</si>
  <si>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</si>
  <si>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</si>
  <si>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</si>
  <si>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</si>
  <si>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</si>
  <si>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</si>
  <si>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</si>
  <si>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</si>
  <si>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</si>
  <si>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</si>
  <si>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</si>
  <si>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</si>
  <si>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</si>
  <si>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</si>
  <si>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</si>
  <si>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</si>
  <si>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</si>
  <si>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</si>
  <si>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</si>
  <si>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</si>
  <si>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</si>
  <si>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</si>
  <si>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</si>
  <si>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</si>
  <si>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</si>
  <si>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</si>
  <si>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</si>
  <si>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</si>
  <si>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</si>
  <si>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</si>
  <si>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</si>
  <si>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</si>
  <si>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</si>
  <si>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</si>
  <si>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</si>
  <si>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</si>
  <si>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</si>
  <si>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</si>
  <si>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</si>
  <si>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</si>
  <si>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</si>
  <si>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</si>
  <si>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</si>
  <si>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</si>
  <si>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</si>
  <si>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</si>
  <si>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</si>
  <si>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</si>
  <si>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</si>
  <si>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</si>
  <si>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</si>
  <si>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</si>
  <si>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</si>
  <si>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</si>
  <si>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</si>
  <si>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</si>
  <si>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</si>
  <si>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</si>
  <si>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</si>
  <si>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</si>
  <si>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</si>
  <si>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</si>
  <si>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</si>
  <si>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</si>
  <si>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</si>
  <si>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</si>
  <si>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</si>
  <si>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</si>
  <si>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</si>
  <si>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</si>
  <si>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</si>
  <si>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</si>
  <si>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</si>
  <si>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</si>
  <si>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</si>
  <si>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</si>
  <si>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</si>
  <si>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</si>
  <si>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</si>
  <si>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</si>
  <si>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</si>
  <si>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</si>
  <si>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</si>
  <si>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</si>
  <si>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</si>
  <si>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</si>
  <si>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</si>
  <si>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</si>
  <si>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</si>
  <si>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</si>
  <si>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</si>
  <si>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</si>
  <si>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</si>
  <si>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</si>
  <si>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</si>
  <si>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</si>
  <si>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</si>
  <si>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</si>
  <si>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</si>
  <si>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</si>
  <si>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</si>
  <si>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</si>
  <si>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</si>
  <si>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</si>
  <si>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</si>
  <si>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</si>
  <si>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</si>
  <si>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</si>
  <si>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</si>
  <si>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</si>
  <si>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</si>
  <si>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</si>
  <si>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</si>
  <si>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</si>
  <si>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</si>
  <si>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</si>
  <si>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</si>
  <si>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</si>
  <si>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</si>
  <si>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</si>
  <si>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</si>
  <si>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</si>
  <si>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</si>
  <si>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</si>
  <si>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</si>
  <si>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</si>
  <si>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</si>
  <si>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</si>
  <si>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</si>
  <si>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</si>
  <si>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</si>
  <si>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</si>
  <si>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</si>
  <si>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</si>
  <si>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</si>
  <si>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</si>
  <si>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</si>
  <si>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</si>
  <si>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</si>
  <si>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</si>
  <si>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</si>
  <si>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</si>
  <si>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</si>
  <si>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</si>
  <si>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</si>
  <si>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</si>
  <si>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</si>
  <si>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</si>
  <si>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</si>
  <si>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</si>
  <si>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</si>
  <si>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</si>
  <si>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</si>
  <si>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</si>
  <si>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</si>
  <si>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</si>
  <si>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</si>
  <si>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</si>
  <si>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</si>
  <si>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</si>
  <si>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</si>
  <si>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</si>
  <si>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</si>
  <si>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</si>
  <si>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</si>
  <si>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</si>
  <si>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</si>
  <si>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</si>
  <si>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</si>
  <si>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</si>
  <si>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</si>
  <si>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</si>
  <si>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</si>
  <si>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</si>
  <si>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</si>
  <si>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</si>
  <si>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</si>
  <si>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</si>
  <si>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</si>
  <si>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</si>
  <si>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</si>
  <si>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</si>
  <si>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</si>
  <si>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</si>
  <si>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</si>
  <si>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</si>
  <si>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</si>
  <si>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</si>
  <si>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</si>
  <si>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</si>
  <si>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</si>
  <si>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</si>
  <si>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</si>
  <si>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</si>
  <si>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</si>
  <si>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</si>
  <si>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</si>
  <si>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</si>
  <si>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</si>
  <si>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</si>
  <si>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</si>
  <si>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</si>
  <si>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</si>
  <si>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</si>
  <si>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</si>
  <si>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</si>
  <si>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</si>
  <si>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</si>
  <si>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</si>
  <si>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</si>
  <si>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</si>
  <si>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</si>
  <si>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</si>
  <si>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</si>
  <si>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</si>
  <si>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</si>
  <si>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</si>
  <si>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</si>
  <si>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</si>
  <si>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</si>
  <si>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</si>
  <si>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</si>
  <si>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</si>
  <si>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</si>
  <si>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</si>
  <si>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</si>
  <si>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</si>
  <si>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</si>
  <si>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</si>
  <si>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</si>
  <si>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</si>
  <si>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</si>
  <si>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</si>
  <si>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</si>
  <si>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</si>
  <si>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</si>
  <si>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</si>
  <si>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</si>
  <si>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</si>
  <si>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</si>
  <si>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</si>
  <si>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</si>
  <si>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</si>
  <si>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</si>
  <si>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</si>
  <si>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</si>
  <si>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</si>
  <si>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</si>
  <si>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</si>
  <si>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</si>
  <si>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</si>
  <si>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</si>
  <si>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</si>
  <si>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</si>
  <si>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</si>
  <si>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</si>
  <si>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</si>
  <si>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</si>
  <si>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</si>
  <si>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</si>
  <si>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</si>
  <si>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</si>
  <si>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</si>
  <si>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</si>
  <si>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</si>
  <si>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</si>
  <si>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</si>
  <si>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</si>
  <si>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</si>
  <si>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</si>
  <si>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</si>
  <si>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</si>
  <si>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</si>
  <si>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</si>
  <si>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</si>
  <si>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</si>
  <si>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</si>
  <si>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</si>
  <si>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</si>
  <si>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</si>
  <si>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</si>
  <si>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</si>
  <si>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</si>
  <si>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</si>
  <si>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</si>
  <si>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</si>
  <si>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</si>
  <si>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</si>
  <si>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</si>
  <si>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</si>
  <si>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</si>
  <si>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</si>
  <si>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</si>
  <si>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</si>
  <si>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</si>
  <si>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</si>
  <si>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</si>
  <si>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</si>
  <si>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</si>
  <si>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</si>
  <si>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</si>
  <si>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</si>
  <si>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</si>
  <si>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</si>
  <si>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</si>
  <si>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</si>
  <si>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</si>
  <si>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</si>
  <si>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</si>
  <si>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</si>
  <si>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</si>
  <si>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</si>
  <si>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</si>
  <si>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</si>
  <si>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</si>
  <si>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</si>
  <si>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</si>
  <si>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</si>
  <si>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</si>
  <si>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</si>
  <si>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</si>
  <si>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</si>
  <si>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</si>
  <si>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</si>
  <si>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</si>
  <si>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</si>
  <si>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</si>
  <si>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</si>
  <si>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</si>
  <si>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</si>
  <si>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</si>
  <si>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</si>
  <si>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</si>
  <si>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</si>
  <si>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</si>
  <si>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</si>
  <si>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</si>
  <si>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</si>
  <si>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</si>
  <si>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</si>
  <si>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</si>
  <si>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</si>
  <si>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</si>
  <si>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</si>
  <si>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</si>
  <si>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</si>
  <si>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</si>
  <si>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</si>
  <si>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</si>
  <si>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</si>
  <si>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</si>
  <si>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</si>
  <si>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</si>
  <si>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</si>
  <si>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</si>
  <si>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</si>
  <si>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</si>
  <si>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</si>
  <si>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</si>
  <si>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</si>
  <si>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</si>
  <si>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</si>
  <si>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</si>
  <si>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</si>
  <si>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</si>
  <si>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</si>
  <si>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</si>
  <si>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</si>
  <si>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</si>
  <si>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</si>
  <si>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</si>
  <si>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</si>
  <si>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</si>
  <si>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</si>
  <si>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</si>
  <si>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</si>
  <si>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</si>
  <si>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</si>
  <si>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</si>
  <si>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</si>
  <si>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</si>
  <si>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</si>
  <si>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</si>
  <si>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</si>
  <si>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</si>
  <si>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</si>
  <si>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</si>
  <si>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</si>
  <si>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</si>
  <si>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</si>
  <si>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</si>
  <si>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</si>
  <si>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</si>
  <si>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</si>
  <si>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</si>
  <si>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</si>
  <si>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</si>
  <si>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</si>
  <si>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</si>
  <si>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</si>
  <si>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</si>
  <si>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</si>
  <si>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</si>
  <si>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</si>
  <si>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</si>
  <si>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</si>
  <si>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</si>
  <si>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</si>
  <si>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</si>
  <si>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</si>
  <si>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</si>
  <si>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</si>
  <si>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</si>
  <si>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</si>
  <si>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</si>
  <si>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</si>
  <si>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</si>
  <si>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</si>
  <si>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</si>
  <si>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</si>
  <si>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</si>
  <si>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</si>
  <si>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</si>
  <si>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</si>
  <si>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</si>
  <si>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</si>
  <si>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</si>
  <si>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</si>
  <si>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</si>
  <si>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</si>
  <si>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</si>
  <si>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</si>
  <si>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</si>
  <si>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</si>
  <si>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</si>
  <si>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</si>
  <si>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</si>
  <si>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</si>
  <si>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</si>
  <si>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</si>
  <si>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</si>
  <si>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</si>
  <si>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</si>
  <si>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</si>
  <si>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</si>
  <si>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</si>
  <si>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</si>
  <si>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</si>
  <si>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</si>
  <si>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</si>
  <si>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</si>
  <si>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</si>
  <si>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</si>
  <si>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</si>
  <si>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</si>
  <si>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</si>
  <si>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</si>
  <si>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</si>
  <si>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</si>
  <si>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</si>
  <si>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</si>
  <si>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</si>
  <si>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</si>
  <si>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</si>
  <si>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</si>
  <si>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</si>
  <si>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</si>
  <si>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</si>
  <si>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</si>
  <si>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</si>
  <si>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</si>
  <si>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</si>
  <si>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</si>
  <si>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</si>
  <si>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</si>
  <si>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</si>
  <si>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</si>
  <si>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</si>
  <si>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</si>
  <si>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</si>
  <si>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</si>
  <si>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</si>
  <si>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</si>
  <si>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</si>
  <si>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</si>
  <si>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</si>
  <si>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</si>
  <si>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</si>
  <si>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</si>
  <si>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</si>
  <si>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</si>
  <si>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</si>
  <si>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</si>
  <si>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</si>
  <si>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</si>
  <si>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</si>
  <si>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</si>
  <si>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</si>
  <si>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</si>
  <si>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</si>
  <si>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</si>
  <si>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</si>
  <si>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</si>
  <si>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</si>
  <si>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</si>
  <si>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</si>
  <si>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</si>
  <si>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</si>
  <si>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</si>
  <si>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</si>
  <si>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</si>
  <si>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</si>
  <si>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</si>
  <si>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</si>
  <si>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</si>
  <si>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</si>
  <si>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</si>
  <si>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</si>
  <si>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</si>
  <si>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</si>
  <si>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</si>
  <si>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</si>
  <si>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</si>
  <si>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</si>
  <si>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</si>
  <si>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</si>
  <si>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</si>
  <si>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</si>
  <si>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</si>
  <si>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</si>
  <si>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</si>
  <si>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</si>
  <si>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</si>
  <si>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</si>
  <si>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</si>
  <si>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</si>
  <si>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</si>
  <si>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</si>
  <si>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</si>
  <si>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</si>
  <si>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</si>
  <si>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</si>
  <si>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</si>
  <si>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</si>
  <si>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</si>
  <si>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</si>
  <si>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</si>
  <si>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</si>
  <si>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</si>
  <si>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</si>
  <si>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</si>
  <si>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</si>
  <si>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</si>
  <si>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</si>
  <si>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</si>
  <si>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</si>
  <si>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</si>
  <si>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</si>
  <si>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</si>
  <si>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</si>
  <si>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</si>
  <si>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</si>
  <si>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</si>
  <si>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</si>
  <si>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</si>
  <si>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</si>
  <si>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</si>
  <si>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</si>
  <si>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</si>
  <si>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</si>
  <si>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</si>
  <si>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</si>
  <si>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</si>
  <si>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</si>
  <si>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</si>
  <si>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</si>
  <si>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</si>
  <si>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</si>
  <si>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</si>
  <si>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</si>
  <si>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</si>
  <si>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</si>
  <si>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</si>
  <si>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</si>
  <si>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</si>
  <si>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</si>
  <si>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</si>
  <si>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</si>
  <si>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</si>
  <si>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</si>
  <si>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</si>
  <si>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</si>
  <si>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</si>
  <si>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</si>
  <si>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</si>
  <si>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</si>
  <si>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</si>
  <si>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</si>
  <si>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</si>
  <si>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</si>
  <si>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</si>
  <si>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</si>
  <si>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</si>
  <si>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</si>
  <si>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</si>
  <si>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</si>
  <si>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</si>
  <si>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</si>
  <si>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</si>
  <si>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</si>
  <si>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</si>
  <si>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</si>
  <si>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</si>
  <si>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</si>
  <si>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</si>
  <si>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</si>
  <si>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</si>
  <si>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</si>
  <si>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</si>
  <si>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</si>
  <si>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</si>
  <si>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</si>
  <si>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</si>
  <si>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</si>
  <si>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</si>
  <si>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</si>
  <si>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</si>
  <si>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</si>
  <si>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</si>
  <si>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</si>
  <si>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</si>
  <si>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</si>
  <si>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</si>
  <si>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</si>
  <si>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</si>
  <si>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</si>
  <si>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</si>
  <si>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</si>
  <si>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</si>
  <si>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</si>
  <si>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</si>
  <si>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</si>
  <si>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</si>
  <si>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</si>
  <si>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</si>
  <si>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</si>
  <si>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</si>
  <si>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</si>
  <si>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</si>
  <si>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</si>
  <si>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</si>
  <si>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</si>
  <si>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</si>
  <si>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</si>
  <si>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</si>
  <si>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</si>
  <si>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</si>
  <si>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</si>
  <si>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</si>
  <si>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</si>
  <si>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</si>
  <si>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</si>
  <si>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</si>
  <si>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</si>
  <si>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</si>
  <si>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</si>
  <si>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</si>
  <si>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</si>
  <si>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</si>
  <si>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</si>
  <si>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</si>
  <si>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</si>
  <si>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</si>
  <si>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</si>
  <si>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</si>
  <si>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</si>
  <si>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</si>
  <si>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</si>
  <si>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</si>
  <si>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</si>
  <si>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</si>
  <si>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</si>
  <si>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</si>
  <si>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</si>
  <si>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</si>
  <si>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</si>
  <si>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</si>
  <si>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</si>
  <si>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</si>
  <si>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</si>
  <si>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</si>
  <si>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</si>
  <si>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</si>
  <si>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</si>
  <si>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</si>
  <si>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</si>
  <si>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</si>
  <si>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</si>
  <si>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</si>
  <si>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</si>
  <si>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</si>
  <si>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</si>
  <si>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</si>
  <si>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</si>
  <si>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</si>
  <si>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</si>
  <si>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</si>
  <si>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</si>
  <si>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</si>
  <si>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</si>
  <si>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</si>
  <si>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</si>
  <si>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</si>
  <si>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</si>
  <si>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</si>
  <si>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</si>
  <si>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</si>
  <si>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</si>
  <si>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</si>
  <si>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</si>
  <si>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</si>
  <si>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</si>
  <si>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</si>
  <si>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</si>
  <si>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</si>
  <si>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</si>
  <si>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</si>
  <si>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</si>
  <si>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</si>
  <si>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</si>
  <si>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</si>
  <si>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</si>
  <si>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</si>
  <si>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</si>
  <si>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</si>
  <si>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</si>
  <si>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</si>
  <si>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</si>
  <si>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</si>
  <si>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</si>
  <si>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</si>
  <si>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</si>
  <si>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</si>
  <si>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</si>
  <si>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</si>
  <si>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</si>
  <si>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</si>
  <si>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</si>
  <si>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</si>
  <si>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</si>
  <si>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</si>
  <si>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</si>
  <si>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</si>
  <si>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</si>
  <si>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</si>
  <si>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</si>
  <si>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</si>
  <si>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</si>
  <si>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</si>
  <si>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</si>
  <si>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</si>
  <si>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</si>
  <si>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</si>
  <si>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</si>
  <si>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</si>
  <si>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</si>
  <si>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</si>
  <si>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</si>
  <si>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</si>
  <si>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</si>
  <si>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</si>
  <si>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</si>
  <si>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</si>
  <si>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</si>
  <si>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</si>
  <si>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</si>
  <si>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</si>
  <si>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</si>
  <si>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</si>
  <si>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</si>
  <si>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</si>
  <si>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</si>
  <si>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</si>
  <si>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</si>
  <si>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</si>
  <si>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</si>
  <si>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</si>
  <si>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</si>
  <si>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</si>
  <si>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</si>
  <si>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</si>
  <si>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</si>
  <si>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</si>
  <si>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</si>
  <si>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</si>
  <si>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</si>
  <si>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</si>
  <si>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</si>
  <si>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</si>
  <si>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</si>
  <si>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</si>
  <si>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</si>
  <si>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</si>
  <si>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</si>
  <si>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</si>
  <si>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</si>
  <si>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</si>
  <si>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</si>
  <si>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</si>
  <si>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</si>
  <si>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</si>
  <si>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</si>
  <si>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</si>
  <si>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</si>
  <si>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</si>
  <si>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</si>
  <si>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</si>
  <si>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</si>
  <si>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</si>
  <si>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</si>
  <si>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</si>
  <si>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</si>
  <si>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</si>
  <si>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</si>
  <si>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</si>
  <si>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</si>
  <si>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</si>
  <si>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</si>
  <si>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</si>
  <si>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</si>
  <si>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</si>
  <si>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</si>
  <si>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</si>
  <si>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</si>
  <si>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</si>
  <si>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</si>
  <si>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</si>
  <si>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</si>
  <si>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</si>
  <si>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</si>
  <si>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</si>
  <si>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</si>
  <si>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</si>
  <si>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</si>
  <si>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</si>
  <si>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</si>
  <si>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</si>
  <si>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</si>
  <si>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</si>
  <si>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</si>
  <si>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</si>
  <si>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</si>
  <si>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</si>
  <si>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</si>
  <si>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</si>
  <si>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</si>
  <si>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</si>
  <si>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</si>
  <si>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</si>
  <si>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</si>
  <si>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</si>
  <si>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</si>
  <si>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</si>
  <si>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</si>
  <si>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</si>
  <si>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</si>
  <si>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</si>
  <si>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</si>
  <si>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</si>
  <si>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</si>
  <si>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</si>
  <si>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</si>
  <si>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</si>
  <si>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</si>
  <si>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</si>
  <si>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</si>
  <si>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</si>
  <si>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</si>
  <si>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</si>
  <si>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</si>
  <si>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</si>
  <si>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</si>
  <si>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</si>
  <si>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</si>
  <si>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</si>
  <si>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</si>
  <si>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</si>
  <si>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</si>
  <si>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</si>
  <si>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</si>
  <si>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</si>
  <si>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</si>
  <si>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</si>
  <si>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</si>
  <si>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</si>
  <si>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</si>
  <si>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</si>
  <si>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</si>
  <si>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</si>
  <si>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</si>
  <si>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</si>
  <si>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</si>
  <si>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</si>
  <si>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</si>
  <si>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</si>
  <si>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</si>
  <si>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</si>
  <si>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</si>
  <si>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</si>
  <si>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</si>
  <si>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</si>
  <si>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</si>
  <si>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</si>
  <si>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</si>
  <si>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</si>
  <si>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</si>
  <si>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</si>
  <si>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</si>
  <si>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</si>
  <si>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</si>
  <si>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</si>
  <si>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</si>
  <si>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</si>
  <si>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</si>
  <si>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</si>
  <si>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</si>
  <si>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</si>
  <si>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</si>
  <si>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</si>
  <si>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</si>
  <si>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</si>
  <si>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</si>
  <si>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</si>
  <si>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</si>
  <si>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</si>
  <si>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</si>
  <si>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</si>
  <si>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</si>
  <si>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</si>
  <si>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</si>
  <si>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</si>
  <si>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</si>
  <si>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</si>
  <si>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</si>
  <si>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</si>
  <si>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</si>
  <si>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</si>
  <si>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</si>
  <si>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</si>
  <si>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</si>
  <si>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</si>
  <si>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</si>
  <si>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</si>
  <si>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</si>
  <si>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</si>
  <si>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</si>
  <si>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</si>
  <si>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</si>
  <si>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</si>
  <si>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</si>
  <si>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</si>
  <si>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</si>
  <si>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</si>
  <si>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</si>
  <si>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</si>
  <si>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</si>
  <si>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</si>
  <si>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</si>
  <si>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</si>
  <si>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</si>
  <si>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</si>
  <si>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</si>
  <si>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</si>
  <si>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</si>
  <si>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</si>
  <si>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</si>
  <si>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</si>
  <si>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</si>
  <si>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</si>
  <si>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</si>
  <si>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</si>
  <si>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</si>
  <si>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</si>
  <si>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</si>
  <si>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</si>
  <si>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</si>
  <si>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</si>
  <si>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</si>
  <si>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</si>
  <si>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</si>
  <si>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</si>
  <si>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</si>
  <si>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</si>
  <si>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</si>
  <si>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</si>
  <si>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</si>
  <si>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</si>
  <si>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</si>
  <si>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</si>
  <si>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</si>
  <si>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</si>
  <si>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</si>
  <si>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</si>
  <si>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</si>
  <si>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</si>
  <si>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</si>
  <si>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</si>
  <si>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</si>
  <si>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</si>
  <si>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</si>
  <si>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</si>
  <si>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</si>
  <si>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</si>
  <si>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</si>
  <si>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</si>
  <si>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</si>
  <si>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</si>
  <si>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</si>
  <si>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</si>
  <si>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</si>
  <si>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</si>
  <si>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</si>
  <si>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</si>
  <si>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</si>
  <si>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</si>
  <si>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</si>
  <si>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</si>
  <si>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</si>
  <si>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</si>
  <si>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</si>
  <si>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</si>
  <si>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</si>
  <si>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</si>
  <si>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</si>
  <si>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</si>
  <si>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</si>
  <si>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</si>
  <si>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</si>
  <si>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</si>
  <si>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</si>
  <si>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</si>
  <si>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</si>
  <si>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</si>
  <si>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</si>
  <si>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</si>
  <si>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</si>
  <si>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</si>
  <si>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</si>
  <si>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</si>
  <si>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</si>
  <si>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</si>
  <si>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</si>
  <si>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</si>
  <si>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</si>
  <si>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</si>
  <si>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</si>
  <si>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</si>
  <si>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</si>
  <si>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</si>
  <si>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</si>
  <si>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</si>
  <si>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</si>
  <si>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</si>
  <si>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</si>
  <si>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</si>
  <si>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</si>
  <si>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</si>
  <si>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</si>
  <si>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</si>
  <si>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</si>
  <si>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</si>
  <si>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</si>
  <si>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</si>
  <si>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</si>
  <si>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</si>
  <si>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</si>
  <si>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</si>
  <si>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</si>
  <si>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</si>
  <si>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</si>
  <si>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</si>
  <si>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</si>
  <si>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</si>
  <si>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</si>
  <si>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</si>
  <si>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</si>
  <si>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</si>
  <si>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</si>
  <si>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</si>
  <si>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</si>
  <si>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</si>
  <si>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</si>
  <si>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</si>
  <si>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</si>
  <si>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</si>
  <si>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</si>
  <si>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</si>
  <si>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</si>
  <si>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</si>
  <si>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</si>
  <si>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</si>
  <si>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</si>
  <si>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</si>
  <si>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</si>
  <si>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</si>
  <si>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</si>
  <si>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</si>
  <si>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</si>
  <si>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</si>
  <si>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</si>
  <si>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</si>
  <si>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</si>
  <si>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</si>
  <si>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</si>
  <si>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</si>
  <si>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</si>
  <si>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</si>
  <si>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</si>
  <si>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</si>
  <si>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</si>
  <si>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</si>
  <si>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</si>
  <si>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</si>
  <si>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</si>
  <si>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</si>
  <si>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</si>
  <si>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</si>
  <si>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</si>
  <si>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</si>
  <si>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</si>
  <si>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</si>
  <si>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</si>
  <si>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</si>
  <si>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</si>
  <si>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</si>
  <si>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</si>
  <si>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</si>
  <si>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</si>
  <si>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</si>
  <si>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</si>
  <si>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</si>
  <si>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</si>
  <si>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</si>
  <si>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</si>
  <si>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</si>
  <si>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</si>
  <si>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</si>
  <si>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</si>
  <si>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</si>
  <si>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</si>
  <si>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</si>
  <si>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</si>
  <si>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</si>
  <si>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</si>
  <si>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</si>
  <si>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</si>
  <si>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</si>
  <si>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</si>
  <si>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</si>
  <si>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</si>
  <si>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</si>
  <si>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</si>
  <si>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</si>
  <si>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</si>
  <si>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</si>
  <si>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</si>
  <si>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</si>
  <si>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</si>
  <si>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</si>
  <si>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</si>
  <si>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</si>
  <si>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</si>
  <si>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</si>
  <si>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</si>
  <si>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</si>
  <si>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</si>
  <si>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</si>
  <si>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</si>
  <si>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</si>
  <si>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</si>
  <si>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</si>
  <si>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</si>
  <si>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</si>
  <si>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</si>
  <si>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</si>
  <si>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</si>
  <si>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</si>
  <si>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</si>
  <si>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</si>
  <si>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</si>
  <si>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</si>
  <si>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</si>
  <si>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</si>
  <si>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</si>
  <si>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</si>
  <si>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</si>
  <si>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</si>
  <si>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</si>
  <si>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</si>
  <si>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</si>
  <si>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</si>
  <si>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</si>
  <si>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</si>
  <si>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</si>
  <si>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</si>
  <si>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</si>
  <si>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</si>
  <si>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</si>
  <si>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</si>
  <si>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</si>
  <si>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</si>
  <si>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</si>
  <si>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</si>
  <si>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</si>
  <si>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</si>
  <si>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</si>
  <si>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</si>
  <si>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</si>
  <si>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</si>
  <si>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</si>
  <si>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</si>
  <si>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</si>
  <si>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</si>
  <si>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</si>
  <si>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</si>
  <si>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</si>
  <si>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</si>
  <si>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</si>
  <si>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</si>
  <si>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</si>
  <si>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</si>
  <si>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</si>
  <si>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</si>
  <si>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</si>
  <si>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</si>
  <si>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</si>
  <si>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</si>
  <si>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</si>
  <si>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</si>
  <si>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</si>
  <si>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</si>
  <si>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</si>
  <si>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</si>
  <si>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</si>
  <si>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</si>
  <si>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</si>
  <si>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</si>
  <si>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</si>
  <si>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</si>
  <si>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</si>
  <si>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</si>
  <si>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</si>
  <si>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</si>
  <si>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</si>
  <si>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</si>
  <si>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</si>
  <si>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</si>
  <si>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</si>
  <si>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</si>
  <si>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</si>
  <si>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</si>
  <si>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</si>
  <si>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</si>
  <si>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</si>
  <si>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</si>
  <si>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</si>
  <si>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</si>
  <si>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</si>
  <si>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</si>
  <si>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</si>
  <si>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</si>
  <si>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</si>
  <si>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</si>
  <si>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</si>
  <si>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</si>
  <si>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</si>
  <si>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</si>
  <si>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</si>
  <si>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</si>
  <si>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</si>
  <si>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</si>
  <si>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</si>
  <si>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</si>
  <si>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</si>
  <si>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</si>
  <si>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</si>
  <si>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</si>
  <si>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</si>
  <si>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</si>
  <si>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</si>
  <si>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</si>
  <si>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</si>
  <si>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</si>
  <si>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</si>
  <si>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</si>
  <si>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</si>
  <si>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</si>
  <si>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</si>
  <si>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</si>
  <si>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</si>
  <si>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</si>
  <si>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</si>
  <si>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</si>
  <si>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</si>
  <si>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</si>
  <si>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</si>
  <si>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</si>
  <si>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</si>
  <si>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</si>
  <si>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</si>
  <si>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</si>
  <si>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</si>
  <si>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</si>
  <si>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</si>
  <si>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</si>
  <si>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</si>
  <si>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</si>
  <si>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</si>
  <si>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</si>
  <si>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</si>
  <si>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</si>
  <si>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</si>
  <si>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</si>
  <si>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</si>
  <si>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</si>
  <si>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</si>
  <si>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</si>
  <si>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</si>
  <si>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</si>
  <si>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</si>
  <si>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</si>
  <si>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</si>
  <si>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</si>
  <si>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</si>
  <si>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</si>
  <si>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</si>
  <si>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</si>
  <si>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</si>
  <si>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</si>
  <si>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</si>
  <si>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</si>
  <si>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</si>
  <si>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</si>
  <si>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</si>
  <si>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</si>
  <si>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</si>
  <si>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</si>
  <si>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</si>
  <si>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</si>
  <si>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</si>
  <si>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</si>
  <si>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</si>
  <si>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</si>
  <si>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</si>
  <si>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</si>
  <si>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</si>
  <si>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</si>
  <si>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</si>
  <si>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</si>
  <si>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</si>
  <si>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</si>
  <si>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</si>
  <si>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</si>
  <si>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</si>
  <si>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</si>
  <si>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</si>
  <si>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</si>
  <si>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</si>
  <si>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</si>
  <si>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</si>
  <si>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</si>
  <si>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</si>
  <si>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</si>
  <si>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</si>
  <si>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</si>
  <si>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</si>
  <si>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</si>
  <si>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</si>
  <si>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</si>
  <si>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</si>
  <si>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</si>
  <si>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</si>
  <si>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</si>
  <si>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</si>
  <si>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</si>
  <si>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</si>
  <si>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</si>
  <si>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</si>
  <si>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</si>
  <si>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</si>
  <si>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</si>
  <si>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</si>
  <si>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</si>
  <si>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</si>
  <si>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</si>
  <si>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</si>
  <si>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</si>
  <si>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</si>
  <si>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</si>
  <si>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</si>
  <si>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</si>
  <si>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</si>
  <si>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</si>
  <si>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</si>
  <si>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</si>
  <si>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</si>
  <si>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</si>
  <si>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</si>
  <si>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</si>
  <si>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</si>
  <si>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</si>
  <si>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</si>
  <si>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</si>
  <si>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</si>
  <si>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</si>
  <si>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</si>
  <si>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</si>
  <si>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</si>
  <si>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</si>
  <si>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</si>
  <si>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</si>
  <si>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</si>
  <si>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</si>
  <si>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</si>
  <si>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</si>
  <si>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</si>
  <si>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</si>
  <si>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</si>
  <si>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</si>
  <si>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</si>
  <si>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</si>
  <si>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</si>
  <si>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</si>
  <si>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</si>
  <si>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</si>
  <si>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</si>
  <si>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</si>
  <si>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</si>
  <si>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</si>
  <si>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</si>
  <si>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</si>
  <si>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</si>
  <si>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</si>
  <si>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</si>
  <si>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</si>
  <si>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</si>
  <si>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</si>
  <si>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</si>
  <si>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</si>
  <si>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</si>
  <si>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</si>
  <si>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</si>
  <si>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</si>
  <si>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</si>
  <si>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</si>
  <si>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</si>
  <si>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</si>
  <si>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</si>
  <si>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</si>
  <si>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</si>
  <si>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</si>
  <si>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</si>
  <si>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</si>
  <si>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</si>
  <si>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</si>
  <si>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</si>
  <si>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</si>
  <si>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</si>
  <si>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</si>
  <si>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</si>
  <si>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</si>
  <si>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</si>
  <si>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</si>
  <si>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</si>
  <si>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</si>
  <si>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</si>
  <si>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</si>
  <si>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</si>
  <si>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</si>
  <si>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</si>
  <si>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</si>
  <si>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</si>
  <si>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</si>
  <si>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</si>
  <si>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</si>
  <si>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</si>
  <si>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</si>
  <si>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</si>
  <si>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</si>
  <si>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</si>
  <si>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</si>
  <si>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</si>
  <si>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</si>
  <si>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</si>
  <si>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</si>
  <si>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</si>
  <si>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</si>
  <si>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</si>
  <si>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</si>
  <si>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</si>
  <si>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</si>
  <si>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</si>
  <si>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</si>
  <si>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</si>
  <si>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</si>
  <si>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</si>
  <si>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</si>
  <si>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</si>
  <si>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</si>
  <si>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</si>
  <si>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</si>
  <si>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</si>
  <si>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</si>
  <si>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</si>
  <si>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</si>
  <si>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</si>
  <si>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</si>
  <si>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</si>
  <si>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</si>
  <si>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</si>
  <si>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</si>
  <si>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</si>
  <si>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</si>
  <si>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</si>
  <si>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</si>
  <si>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</si>
  <si>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</si>
  <si>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</si>
  <si>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</si>
  <si>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</si>
  <si>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</si>
  <si>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</si>
  <si>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</si>
  <si>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</si>
  <si>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</si>
  <si>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</si>
  <si>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</si>
  <si>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</si>
  <si>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</si>
  <si>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</si>
  <si>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</si>
  <si>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</si>
  <si>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</si>
  <si>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</si>
  <si>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</si>
  <si>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</si>
  <si>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</si>
  <si>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</si>
  <si>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</si>
  <si>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</si>
  <si>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</si>
  <si>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</si>
  <si>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</si>
  <si>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</si>
  <si>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</si>
  <si>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</si>
  <si>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</si>
  <si>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</si>
  <si>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</si>
  <si>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</si>
  <si>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</si>
  <si>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</si>
  <si>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</si>
  <si>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</si>
  <si>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</si>
  <si>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</si>
  <si>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</si>
  <si>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</si>
  <si>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</si>
  <si>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</si>
  <si>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</si>
  <si>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</si>
  <si>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</si>
  <si>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</si>
  <si>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</si>
  <si>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</si>
  <si>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</si>
  <si>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</si>
  <si>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</si>
  <si>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</si>
  <si>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</si>
  <si>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</si>
  <si>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</si>
  <si>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</si>
  <si>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</si>
  <si>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</si>
  <si>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</si>
  <si>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</si>
  <si>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</si>
  <si>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</si>
  <si>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</si>
  <si>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</si>
  <si>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</si>
  <si>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</si>
  <si>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</si>
  <si>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</si>
  <si>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</si>
  <si>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</si>
  <si>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</si>
  <si>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</si>
  <si>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</si>
  <si>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</si>
  <si>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</si>
  <si>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</si>
  <si>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</si>
  <si>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</si>
  <si>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</si>
  <si>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</si>
  <si>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</si>
  <si>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</si>
  <si>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</si>
  <si>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</si>
  <si>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</si>
  <si>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</si>
  <si>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</si>
  <si>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</si>
  <si>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</si>
  <si>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</si>
  <si>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</si>
  <si>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</si>
  <si>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</si>
  <si>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</si>
  <si>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</si>
  <si>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</si>
  <si>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</si>
  <si>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</si>
  <si>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</si>
  <si>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</si>
  <si>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</si>
  <si>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</si>
  <si>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</si>
  <si>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</si>
  <si>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</si>
  <si>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</si>
  <si>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</si>
  <si>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</si>
  <si>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</si>
  <si>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</si>
  <si>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</si>
  <si>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</si>
  <si>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</si>
  <si>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</si>
  <si>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</si>
  <si>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</si>
  <si>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</si>
  <si>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</si>
  <si>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</si>
  <si>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</si>
  <si>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</si>
  <si>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</si>
  <si>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</si>
  <si>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</si>
  <si>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</si>
  <si>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</si>
  <si>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</si>
  <si>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</si>
  <si>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</si>
  <si>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</si>
  <si>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</si>
  <si>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</si>
  <si>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</si>
  <si>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</si>
  <si>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</si>
  <si>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</si>
  <si>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</si>
  <si>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</si>
  <si>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</si>
  <si>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</si>
  <si>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</si>
  <si>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</si>
  <si>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</si>
  <si>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</si>
  <si>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</si>
  <si>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</si>
  <si>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</si>
  <si>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</si>
  <si>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</si>
  <si>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</si>
  <si>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</si>
  <si>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</si>
  <si>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</si>
  <si>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</si>
  <si>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</si>
  <si>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</si>
  <si>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</si>
  <si>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</si>
  <si>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</si>
  <si>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</si>
  <si>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</si>
  <si>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</si>
  <si>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</si>
  <si>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</si>
  <si>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</si>
  <si>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</si>
  <si>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</si>
  <si>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</si>
  <si>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</si>
  <si>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</si>
  <si>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</si>
  <si>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</si>
  <si>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</si>
  <si>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</si>
  <si>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</si>
  <si>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</si>
  <si>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</si>
  <si>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</si>
  <si>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</si>
  <si>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</si>
  <si>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</si>
  <si>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</si>
  <si>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</si>
  <si>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</si>
  <si>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</si>
  <si>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</si>
  <si>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</si>
  <si>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</si>
  <si>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</si>
  <si>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</si>
  <si>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</si>
  <si>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</si>
  <si>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</si>
  <si>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</si>
  <si>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</si>
  <si>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</si>
  <si>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</si>
  <si>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</si>
  <si>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</si>
  <si>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</si>
  <si>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</si>
  <si>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</si>
  <si>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</si>
  <si>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</si>
  <si>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</si>
  <si>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</si>
  <si>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</si>
  <si>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</si>
  <si>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</si>
  <si>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</si>
  <si>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</si>
  <si>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</si>
  <si>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</si>
  <si>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</si>
  <si>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</si>
  <si>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</si>
  <si>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</si>
  <si>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</si>
  <si>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</si>
  <si>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</si>
  <si>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</si>
  <si>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</si>
  <si>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</si>
  <si>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</si>
  <si>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</si>
  <si>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</si>
  <si>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</si>
  <si>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</si>
  <si>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</si>
  <si>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</si>
  <si>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</si>
  <si>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</si>
  <si>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</si>
  <si>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</si>
  <si>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</si>
  <si>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</si>
  <si>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</si>
  <si>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</si>
  <si>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</si>
  <si>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</si>
  <si>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</si>
  <si>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</si>
  <si>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</si>
  <si>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</si>
  <si>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</si>
  <si>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</si>
  <si>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</si>
  <si>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</si>
  <si>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</si>
  <si>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</si>
  <si>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</si>
  <si>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</si>
  <si>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</si>
  <si>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</si>
  <si>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</si>
  <si>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</si>
  <si>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</si>
  <si>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</si>
  <si>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</si>
  <si>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</si>
  <si>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</si>
  <si>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</si>
  <si>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</si>
  <si>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</si>
  <si>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</si>
  <si>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</si>
  <si>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</si>
  <si>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</si>
  <si>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</si>
  <si>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</si>
  <si>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</si>
  <si>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</si>
  <si>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</si>
  <si>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</si>
  <si>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</si>
  <si>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</si>
  <si>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</si>
  <si>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</si>
  <si>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</si>
  <si>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</si>
  <si>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</si>
  <si>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</si>
  <si>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</si>
  <si>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</si>
  <si>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</si>
  <si>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</si>
  <si>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</si>
  <si>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</si>
  <si>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</si>
  <si>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</si>
  <si>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</si>
  <si>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</si>
  <si>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</si>
  <si>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</si>
  <si>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</si>
  <si>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</si>
  <si>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</si>
  <si>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</si>
  <si>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</si>
  <si>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</si>
  <si>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</si>
  <si>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</si>
  <si>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</si>
  <si>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</si>
  <si>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</si>
  <si>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</si>
  <si>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</si>
  <si>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</si>
  <si>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</si>
  <si>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</si>
  <si>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</si>
  <si>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</si>
  <si>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</si>
  <si>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</si>
  <si>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</si>
  <si>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</si>
  <si>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</si>
  <si>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</si>
  <si>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</si>
  <si>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</si>
  <si>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</si>
  <si>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</si>
  <si>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</si>
  <si>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</si>
  <si>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</si>
  <si>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</si>
  <si>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</si>
  <si>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</si>
  <si>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</si>
  <si>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</si>
  <si>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</si>
  <si>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</si>
  <si>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</si>
  <si>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</si>
  <si>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</si>
  <si>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</si>
  <si>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</si>
  <si>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</si>
  <si>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</si>
  <si>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</si>
  <si>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</si>
  <si>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</si>
  <si>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</si>
  <si>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</si>
  <si>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</si>
  <si>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</si>
  <si>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</si>
  <si>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</si>
  <si>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</si>
  <si>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</si>
  <si>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</si>
  <si>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</si>
  <si>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</si>
  <si>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</si>
  <si>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</si>
  <si>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</si>
  <si>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</si>
  <si>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</si>
  <si>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</si>
  <si>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</si>
  <si>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</si>
  <si>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</si>
  <si>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</si>
  <si>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</si>
  <si>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</si>
  <si>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</si>
  <si>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</si>
  <si>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</si>
  <si>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</si>
  <si>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</si>
  <si>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</si>
  <si>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</si>
  <si>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</si>
  <si>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</si>
  <si>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</si>
  <si>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</si>
  <si>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</si>
  <si>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</si>
  <si>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</si>
  <si>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</si>
  <si>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</si>
  <si>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</si>
  <si>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</si>
  <si>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</si>
  <si>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</si>
  <si>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</si>
  <si>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</si>
  <si>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</si>
  <si>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</si>
  <si>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</si>
  <si>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</si>
  <si>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</si>
  <si>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</si>
  <si>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</si>
  <si>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</si>
  <si>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</si>
  <si>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</si>
  <si>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</si>
  <si>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</si>
  <si>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</si>
  <si>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</si>
  <si>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</si>
  <si>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</si>
  <si>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</si>
  <si>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</si>
  <si>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</si>
  <si>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</si>
  <si>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</si>
  <si>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</si>
  <si>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</si>
  <si>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</si>
  <si>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</si>
  <si>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</si>
  <si>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</si>
  <si>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</si>
  <si>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</si>
  <si>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</si>
  <si>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</si>
  <si>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</si>
  <si>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</si>
  <si>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</si>
  <si>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</si>
  <si>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</si>
  <si>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</si>
  <si>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</si>
  <si>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</si>
  <si>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</si>
  <si>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</si>
  <si>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</si>
  <si>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</si>
  <si>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</si>
  <si>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</si>
  <si>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</si>
  <si>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</si>
  <si>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</si>
  <si>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</si>
  <si>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</si>
  <si>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</si>
  <si>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</si>
  <si>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</si>
  <si>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</si>
  <si>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</si>
  <si>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</si>
  <si>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</si>
  <si>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</si>
  <si>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</si>
  <si>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</si>
  <si>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</si>
  <si>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</si>
  <si>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</si>
  <si>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</si>
  <si>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</si>
  <si>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</si>
  <si>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</si>
  <si>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</si>
  <si>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</si>
  <si>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</si>
  <si>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</si>
  <si>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</si>
  <si>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</si>
  <si>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</si>
  <si>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</si>
  <si>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</si>
  <si>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</si>
  <si>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</si>
  <si>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</si>
  <si>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</si>
  <si>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</si>
  <si>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</si>
  <si>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</si>
  <si>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</si>
  <si>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</si>
  <si>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</si>
  <si>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</si>
  <si>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</si>
  <si>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</si>
  <si>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</si>
  <si>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</si>
  <si>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</si>
  <si>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</si>
  <si>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</si>
  <si>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</si>
  <si>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</si>
  <si>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</si>
  <si>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</si>
  <si>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</si>
  <si>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</si>
  <si>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</si>
  <si>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</si>
  <si>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</si>
  <si>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</si>
  <si>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</si>
  <si>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</si>
  <si>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</si>
  <si>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</si>
  <si>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</si>
  <si>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</si>
  <si>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</si>
  <si>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</si>
  <si>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</si>
  <si>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</si>
  <si>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</si>
  <si>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</si>
  <si>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</si>
  <si>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</si>
  <si>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</si>
  <si>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</si>
  <si>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</si>
  <si>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</si>
  <si>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</si>
  <si>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</si>
  <si>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</si>
  <si>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</si>
  <si>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</si>
  <si>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</si>
  <si>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</si>
  <si>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</si>
  <si>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</si>
  <si>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</si>
  <si>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</si>
  <si>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</si>
  <si>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</si>
  <si>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</si>
  <si>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</si>
  <si>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</si>
  <si>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</si>
  <si>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</si>
  <si>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</si>
  <si>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</si>
  <si>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</si>
  <si>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</si>
  <si>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</si>
  <si>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</si>
  <si>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</si>
  <si>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</si>
  <si>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</si>
  <si>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</si>
  <si>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</si>
  <si>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</si>
  <si>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</si>
  <si>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</si>
  <si>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</si>
  <si>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</si>
  <si>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</si>
  <si>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</si>
  <si>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</si>
  <si>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</si>
  <si>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</si>
  <si>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</si>
  <si>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</si>
  <si>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</si>
  <si>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</si>
  <si>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</si>
  <si>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</si>
  <si>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</si>
  <si>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</si>
  <si>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</si>
  <si>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</si>
  <si>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</si>
  <si>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</si>
  <si>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</si>
  <si>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</si>
  <si>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</si>
  <si>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</si>
  <si>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</si>
  <si>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</si>
  <si>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</si>
  <si>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</si>
  <si>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</si>
  <si>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</si>
  <si>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</si>
  <si>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</si>
  <si>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</si>
  <si>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</si>
  <si>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</si>
  <si>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</si>
  <si>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</si>
  <si>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</si>
  <si>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</si>
  <si>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</si>
  <si>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</si>
  <si>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</si>
  <si>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</si>
  <si>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</si>
  <si>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</si>
  <si>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</si>
  <si>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</si>
  <si>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</si>
  <si>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</si>
  <si>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</si>
  <si>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</si>
  <si>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</si>
  <si>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</si>
  <si>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</si>
  <si>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</si>
  <si>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</si>
  <si>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</si>
  <si>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</si>
  <si>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</si>
  <si>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</si>
  <si>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</si>
  <si>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</si>
  <si>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</si>
  <si>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</si>
  <si>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</si>
  <si>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</si>
  <si>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</si>
  <si>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</si>
  <si>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</si>
  <si>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</si>
  <si>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</si>
  <si>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</si>
  <si>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</si>
  <si>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</si>
  <si>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</si>
  <si>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</si>
  <si>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</si>
  <si>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</si>
  <si>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</si>
  <si>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</si>
  <si>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</si>
  <si>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</si>
  <si>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</si>
  <si>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</si>
  <si>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</si>
  <si>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</si>
  <si>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</si>
  <si>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</si>
  <si>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</si>
  <si>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</si>
  <si>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</si>
  <si>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</si>
  <si>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</si>
  <si>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</si>
  <si>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</si>
  <si>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</si>
  <si>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</si>
  <si>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</si>
  <si>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</si>
  <si>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</si>
  <si>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</si>
  <si>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</si>
  <si>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</si>
  <si>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</si>
  <si>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</si>
  <si>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</si>
  <si>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</si>
  <si>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</si>
  <si>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</si>
  <si>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</si>
  <si>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</si>
  <si>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</si>
  <si>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</si>
  <si>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</si>
  <si>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</si>
  <si>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</si>
  <si>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</si>
  <si>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</si>
  <si>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</si>
  <si>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</si>
  <si>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</si>
  <si>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</si>
  <si>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</si>
  <si>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</si>
  <si>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</si>
  <si>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</si>
  <si>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</si>
  <si>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</si>
  <si>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</si>
  <si>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</si>
  <si>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</si>
  <si>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</si>
  <si>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</si>
  <si>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</si>
  <si>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</si>
  <si>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</si>
  <si>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</si>
  <si>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</si>
  <si>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</si>
  <si>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</si>
  <si>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</si>
  <si>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</si>
  <si>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</si>
  <si>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</si>
  <si>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</si>
  <si>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</si>
  <si>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</si>
  <si>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</si>
  <si>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</si>
  <si>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</si>
  <si>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</si>
  <si>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</si>
  <si>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</si>
  <si>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</si>
  <si>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</si>
  <si>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</si>
  <si>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</si>
  <si>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</si>
  <si>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</si>
  <si>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</si>
  <si>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</si>
  <si>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</si>
  <si>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</si>
  <si>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</si>
  <si>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</si>
  <si>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</si>
  <si>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</si>
  <si>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</si>
  <si>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</si>
  <si>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</si>
  <si>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</si>
  <si>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</si>
  <si>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</si>
  <si>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</si>
  <si>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</si>
  <si>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</si>
  <si>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</si>
  <si>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</si>
  <si>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</si>
  <si>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</si>
  <si>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</si>
  <si>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</si>
  <si>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</si>
  <si>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</si>
  <si>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</si>
  <si>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</si>
  <si>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</si>
  <si>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</si>
  <si>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</si>
  <si>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</si>
  <si>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</si>
  <si>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</si>
  <si>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</si>
  <si>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</si>
  <si>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</si>
  <si>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</si>
  <si>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</si>
  <si>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</si>
  <si>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</si>
  <si>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</si>
  <si>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</si>
  <si>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</si>
  <si>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</si>
  <si>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</si>
  <si>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</si>
  <si>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</si>
  <si>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</si>
  <si>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</si>
  <si>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</si>
  <si>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</si>
  <si>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</si>
  <si>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</si>
  <si>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</si>
  <si>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</si>
  <si>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</si>
  <si>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</si>
  <si>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</si>
  <si>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</si>
  <si>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</si>
  <si>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</si>
  <si>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</si>
  <si>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</si>
  <si>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</si>
  <si>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</si>
  <si>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</si>
  <si>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</si>
  <si>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</si>
  <si>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</si>
  <si>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</si>
  <si>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</si>
  <si>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</si>
  <si>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</si>
  <si>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</si>
  <si>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</si>
  <si>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</si>
  <si>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</si>
  <si>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</si>
  <si>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</si>
  <si>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</si>
  <si>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</si>
  <si>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</si>
  <si>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</si>
  <si>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</si>
  <si>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</si>
  <si>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</si>
  <si>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</si>
  <si>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</si>
  <si>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</si>
  <si>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</si>
  <si>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</si>
  <si>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</si>
  <si>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</si>
  <si>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</si>
  <si>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</si>
  <si>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</si>
  <si>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</si>
  <si>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</si>
  <si>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</si>
  <si>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</si>
  <si>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</si>
  <si>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</si>
  <si>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</si>
  <si>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</si>
  <si>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</si>
  <si>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</si>
  <si>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</si>
  <si>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</si>
  <si>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</si>
  <si>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</si>
  <si>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</si>
  <si>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</si>
  <si>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</si>
  <si>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</si>
  <si>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</si>
  <si>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</si>
  <si>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</si>
  <si>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</si>
  <si>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</si>
  <si>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</si>
  <si>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</si>
  <si>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</si>
  <si>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</si>
  <si>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</si>
  <si>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</si>
  <si>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</si>
  <si>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</si>
  <si>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</si>
  <si>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</si>
  <si>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</si>
  <si>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</si>
  <si>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</si>
  <si>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</si>
  <si>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</si>
  <si>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</si>
  <si>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</si>
  <si>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</si>
  <si>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</si>
  <si>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</si>
  <si>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</si>
  <si>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</si>
  <si>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</si>
  <si>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</si>
  <si>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</si>
  <si>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</si>
  <si>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</si>
  <si>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</si>
  <si>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</si>
  <si>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</si>
  <si>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</si>
  <si>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</si>
  <si>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</si>
  <si>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</si>
  <si>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</si>
  <si>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</si>
  <si>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</si>
  <si>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</si>
  <si>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</si>
  <si>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</si>
  <si>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</si>
  <si>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</si>
  <si>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</si>
  <si>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</si>
  <si>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</si>
  <si>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</si>
  <si>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</si>
  <si>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</si>
  <si>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</si>
  <si>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</si>
  <si>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</si>
  <si>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</si>
  <si>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</si>
  <si>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</si>
  <si>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</si>
  <si>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</si>
  <si>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</si>
  <si>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</si>
  <si>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</si>
  <si>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</si>
  <si>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</si>
  <si>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</si>
  <si>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</si>
  <si>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</si>
  <si>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</si>
  <si>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</si>
  <si>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</si>
  <si>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</si>
  <si>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</si>
  <si>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</si>
  <si>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</si>
  <si>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</si>
  <si>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</si>
  <si>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</si>
  <si>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</si>
  <si>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</si>
  <si>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</si>
  <si>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</si>
  <si>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</si>
  <si>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</si>
  <si>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</si>
  <si>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</si>
  <si>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</si>
  <si>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</si>
  <si>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</si>
  <si>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</si>
  <si>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</si>
  <si>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</si>
  <si>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</si>
  <si>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</si>
  <si>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</si>
  <si>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</si>
  <si>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</si>
  <si>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</si>
  <si>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</si>
  <si>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</si>
  <si>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</si>
  <si>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</si>
  <si>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</si>
  <si>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</si>
  <si>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</si>
  <si>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</si>
  <si>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</si>
  <si>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</si>
  <si>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</si>
  <si>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</si>
  <si>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</si>
  <si>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</si>
  <si>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</si>
  <si>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</si>
  <si>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</si>
  <si>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</si>
  <si>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</si>
  <si>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</si>
  <si>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</si>
  <si>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</si>
  <si>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</si>
  <si>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</si>
  <si>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</si>
  <si>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</si>
  <si>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</si>
  <si>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</si>
  <si>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</si>
  <si>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</si>
  <si>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</si>
  <si>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</si>
  <si>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</si>
  <si>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</si>
  <si>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</si>
  <si>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</si>
  <si>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</si>
  <si>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</si>
  <si>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</si>
  <si>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</si>
  <si>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</si>
  <si>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</si>
  <si>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</si>
  <si>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</si>
  <si>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</si>
  <si>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</si>
  <si>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</si>
  <si>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</si>
  <si>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</si>
  <si>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</si>
  <si>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</si>
  <si>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</si>
  <si>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</si>
  <si>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</si>
  <si>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</si>
  <si>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</si>
  <si>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</si>
  <si>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</si>
  <si>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</si>
  <si>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</si>
  <si>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</si>
  <si>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</si>
  <si>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</si>
  <si>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</si>
  <si>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</si>
  <si>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</si>
  <si>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</si>
  <si>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</si>
  <si>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</si>
  <si>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</si>
  <si>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</si>
  <si>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</si>
  <si>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</si>
  <si>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</si>
  <si>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</si>
  <si>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</si>
  <si>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</si>
  <si>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</si>
  <si>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</si>
  <si>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</si>
  <si>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</si>
  <si>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</si>
  <si>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</si>
  <si>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</si>
  <si>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</si>
  <si>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</si>
  <si>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</si>
  <si>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</si>
  <si>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</si>
  <si>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</si>
  <si>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</si>
  <si>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</si>
  <si>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</si>
  <si>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</si>
  <si>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</si>
  <si>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</si>
  <si>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</si>
  <si>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</si>
  <si>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</si>
  <si>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</si>
  <si>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</si>
  <si>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</si>
  <si>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</si>
  <si>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</si>
  <si>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</si>
  <si>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</si>
  <si>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</si>
  <si>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</si>
  <si>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</si>
  <si>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</si>
  <si>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</si>
  <si>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</si>
  <si>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</si>
  <si>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</si>
  <si>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</si>
  <si>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</si>
  <si>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</si>
  <si>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</si>
  <si>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</si>
  <si>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</si>
  <si>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</si>
  <si>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</si>
  <si>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</si>
  <si>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</si>
  <si>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</si>
  <si>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</si>
  <si>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</si>
  <si>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</si>
  <si>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</si>
  <si>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</si>
  <si>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</si>
  <si>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</si>
  <si>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</si>
  <si>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</si>
  <si>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</si>
  <si>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</si>
  <si>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</si>
  <si>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</si>
  <si>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</si>
  <si>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</si>
  <si>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</si>
  <si>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</si>
  <si>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</si>
  <si>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</si>
  <si>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</si>
  <si>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</si>
  <si>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</si>
  <si>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</si>
  <si>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</si>
  <si>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</si>
  <si>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</si>
  <si>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</si>
  <si>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</si>
  <si>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</si>
  <si>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</si>
  <si>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</si>
  <si>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</si>
  <si>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</si>
  <si>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</si>
  <si>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</si>
  <si>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</si>
  <si>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</si>
  <si>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</si>
  <si>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</si>
  <si>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</si>
  <si>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</si>
  <si>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</si>
  <si>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</si>
  <si>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</si>
  <si>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</si>
  <si>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</si>
  <si>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</si>
  <si>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</si>
  <si>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</si>
  <si>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</si>
  <si>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</si>
  <si>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</si>
  <si>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</si>
  <si>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</si>
  <si>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</si>
  <si>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</si>
  <si>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</si>
  <si>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</si>
  <si>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</si>
  <si>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</si>
  <si>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</si>
  <si>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</si>
  <si>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</si>
  <si>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</si>
  <si>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</si>
  <si>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</si>
  <si>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</si>
  <si>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</si>
  <si>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</si>
  <si>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</si>
  <si>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</si>
  <si>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</si>
  <si>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</si>
  <si>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</si>
  <si>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</si>
  <si>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</si>
  <si>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</si>
  <si>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</si>
  <si>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</si>
  <si>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</si>
  <si>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</si>
  <si>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</si>
  <si>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</si>
  <si>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</si>
  <si>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</si>
  <si>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</si>
  <si>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</si>
  <si>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</si>
  <si>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</si>
  <si>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</si>
  <si>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</si>
  <si>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</si>
  <si>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</si>
  <si>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</si>
  <si>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</si>
  <si>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</si>
  <si>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</si>
  <si>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</si>
  <si>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</si>
  <si>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</si>
  <si>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</si>
  <si>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</si>
  <si>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</si>
  <si>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</si>
  <si>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</si>
  <si>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</si>
  <si>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</si>
  <si>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</si>
  <si>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</si>
  <si>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</si>
  <si>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</si>
  <si>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</si>
  <si>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</si>
  <si>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</si>
  <si>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</si>
  <si>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</si>
  <si>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</si>
  <si>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</si>
  <si>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</si>
  <si>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</si>
  <si>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</si>
  <si>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</si>
  <si>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</si>
  <si>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</si>
  <si>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</si>
  <si>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</si>
  <si>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</si>
  <si>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</si>
  <si>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</si>
  <si>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</si>
  <si>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</si>
  <si>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</si>
  <si>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</si>
  <si>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</si>
  <si>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</si>
  <si>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</si>
  <si>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</si>
  <si>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</si>
  <si>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</si>
  <si>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</si>
  <si>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</si>
  <si>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</si>
  <si>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</si>
  <si>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</si>
  <si>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</si>
  <si>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</si>
  <si>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</si>
  <si>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</si>
  <si>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</si>
  <si>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</si>
  <si>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</si>
  <si>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</si>
  <si>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</si>
  <si>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</si>
  <si>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</si>
  <si>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</si>
  <si>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</si>
  <si>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</si>
  <si>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</si>
  <si>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</si>
  <si>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</si>
  <si>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</si>
  <si>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</si>
  <si>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</si>
  <si>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</si>
  <si>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</si>
  <si>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</si>
  <si>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</si>
  <si>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</si>
  <si>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</si>
  <si>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</si>
  <si>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</si>
  <si>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</si>
  <si>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</si>
  <si>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</si>
  <si>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</si>
  <si>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</si>
  <si>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</si>
  <si>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</si>
  <si>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</si>
  <si>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</si>
  <si>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</si>
  <si>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</si>
  <si>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</si>
  <si>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</si>
  <si>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</si>
  <si>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</si>
  <si>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</si>
  <si>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</si>
  <si>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</si>
  <si>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</si>
  <si>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</si>
  <si>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</si>
  <si>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</si>
  <si>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</si>
  <si>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</si>
  <si>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</si>
  <si>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</si>
  <si>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</si>
  <si>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</si>
  <si>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</si>
  <si>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</si>
  <si>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</si>
  <si>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</si>
  <si>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</si>
  <si>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</si>
  <si>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</si>
  <si>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</si>
  <si>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</si>
  <si>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</si>
  <si>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</si>
  <si>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</si>
  <si>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</si>
  <si>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</si>
  <si>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</si>
  <si>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</si>
  <si>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</si>
  <si>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</si>
  <si>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</si>
  <si>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</si>
  <si>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</si>
  <si>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</si>
  <si>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</si>
  <si>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</si>
  <si>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</si>
  <si>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</si>
  <si>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</si>
  <si>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</si>
  <si>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</si>
  <si>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</si>
  <si>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</si>
  <si>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</si>
  <si>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</si>
  <si>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</si>
  <si>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</si>
  <si>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</si>
  <si>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</si>
  <si>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</si>
  <si>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</si>
  <si>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</si>
  <si>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</si>
  <si>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</si>
  <si>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</si>
  <si>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</si>
  <si>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</si>
  <si>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</si>
  <si>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</si>
  <si>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</si>
  <si>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</si>
  <si>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</si>
  <si>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</si>
  <si>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</si>
  <si>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</si>
  <si>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</si>
  <si>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</si>
  <si>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</si>
  <si>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</si>
  <si>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</si>
  <si>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</si>
  <si>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</si>
  <si>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</si>
  <si>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</si>
  <si>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</si>
  <si>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</si>
  <si>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</si>
  <si>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</si>
  <si>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</si>
  <si>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</si>
  <si>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</si>
  <si>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</si>
  <si>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</si>
  <si>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</si>
  <si>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</si>
  <si>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</si>
  <si>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</si>
  <si>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</si>
  <si>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</si>
  <si>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</si>
  <si>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</si>
  <si>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</si>
  <si>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</si>
  <si>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</si>
  <si>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</si>
  <si>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</si>
  <si>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</si>
  <si>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</si>
  <si>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</si>
  <si>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</si>
  <si>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</si>
  <si>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</si>
  <si>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</si>
  <si>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</si>
  <si>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</si>
  <si>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</si>
  <si>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</si>
  <si>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</si>
  <si>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</si>
  <si>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</si>
  <si>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</si>
  <si>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</si>
  <si>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</si>
  <si>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</si>
  <si>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</si>
  <si>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</si>
  <si>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</si>
  <si>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</si>
  <si>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</si>
  <si>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</si>
  <si>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</si>
  <si>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</si>
  <si>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</si>
  <si>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</si>
  <si>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</si>
  <si>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</si>
  <si>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</si>
  <si>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</si>
  <si>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</si>
  <si>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</si>
  <si>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</si>
  <si>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</si>
  <si>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</si>
  <si>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</si>
  <si>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</si>
  <si>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</si>
  <si>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</si>
  <si>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</si>
  <si>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</si>
  <si>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</si>
  <si>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</si>
  <si>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</si>
  <si>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</si>
  <si>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</si>
  <si>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</si>
  <si>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</si>
  <si>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</si>
  <si>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</si>
  <si>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</si>
  <si>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</si>
  <si>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</si>
  <si>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</si>
  <si>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</si>
  <si>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</si>
  <si>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</si>
  <si>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</si>
  <si>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</si>
  <si>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</si>
  <si>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</si>
  <si>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</si>
  <si>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</si>
  <si>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</si>
  <si>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</si>
  <si>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</si>
  <si>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</si>
  <si>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</si>
  <si>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</si>
  <si>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</si>
  <si>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</si>
  <si>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</si>
  <si>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</si>
  <si>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</si>
  <si>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</si>
  <si>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</si>
  <si>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</si>
  <si>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</si>
  <si>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</si>
  <si>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</si>
  <si>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</si>
  <si>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</si>
  <si>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</si>
  <si>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</si>
  <si>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</si>
  <si>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</si>
  <si>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</si>
  <si>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</si>
  <si>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</si>
  <si>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</si>
  <si>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</si>
  <si>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</si>
  <si>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</si>
  <si>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</si>
  <si>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</si>
  <si>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</si>
  <si>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</si>
  <si>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</si>
  <si>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</si>
  <si>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</si>
  <si>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</si>
  <si>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</si>
  <si>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</si>
  <si>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</si>
  <si>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</si>
  <si>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</si>
  <si>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</si>
  <si>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</si>
  <si>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</si>
  <si>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</si>
  <si>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</si>
  <si>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</si>
  <si>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</si>
  <si>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</si>
  <si>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</si>
  <si>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</si>
  <si>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</si>
  <si>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</si>
  <si>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</si>
  <si>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</si>
  <si>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</si>
  <si>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</si>
  <si>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</si>
  <si>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</si>
  <si>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</si>
  <si>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</si>
  <si>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</si>
  <si>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</si>
  <si>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</si>
  <si>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</si>
  <si>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</si>
  <si>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</si>
  <si>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</si>
  <si>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</si>
  <si>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</si>
  <si>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</si>
  <si>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</si>
  <si>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</si>
  <si>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</si>
  <si>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</si>
  <si>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</si>
  <si>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</si>
  <si>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</si>
  <si>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</si>
  <si>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</si>
  <si>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</si>
  <si>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</si>
  <si>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</si>
  <si>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</si>
  <si>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</si>
  <si>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</si>
  <si>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</si>
  <si>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</si>
  <si>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</si>
  <si>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</si>
  <si>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</si>
  <si>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</si>
  <si>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</si>
  <si>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</si>
  <si>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</si>
  <si>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</si>
  <si>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</si>
  <si>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</si>
  <si>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</si>
  <si>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</si>
  <si>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</si>
  <si>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</si>
  <si>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</si>
  <si>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</si>
  <si>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</si>
  <si>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</si>
  <si>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</si>
  <si>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</si>
  <si>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</si>
  <si>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</si>
  <si>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</si>
  <si>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</si>
  <si>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</si>
  <si>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</si>
  <si>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</si>
  <si>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</si>
  <si>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</si>
  <si>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</si>
  <si>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</si>
  <si>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</si>
  <si>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</si>
  <si>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</si>
  <si>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</si>
  <si>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</si>
  <si>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</si>
  <si>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</si>
  <si>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</si>
  <si>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</si>
  <si>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</si>
  <si>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</si>
  <si>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</si>
  <si>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</si>
  <si>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</si>
  <si>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</si>
  <si>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</si>
  <si>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</si>
  <si>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</si>
  <si>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</si>
  <si>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</si>
  <si>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</si>
  <si>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</si>
  <si>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</si>
  <si>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</si>
  <si>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</si>
  <si>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</si>
  <si>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</si>
  <si>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</si>
  <si>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</si>
  <si>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</si>
  <si>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</si>
  <si>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</si>
  <si>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</si>
  <si>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</si>
  <si>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</si>
  <si>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</si>
  <si>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</si>
  <si>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</si>
  <si>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</si>
  <si>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</si>
  <si>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</si>
  <si>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</si>
  <si>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</si>
  <si>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</si>
  <si>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</si>
  <si>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</si>
  <si>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</si>
  <si>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</si>
  <si>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</si>
  <si>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</si>
  <si>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</si>
  <si>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</si>
  <si>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</si>
  <si>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</si>
  <si>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</si>
  <si>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</si>
  <si>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</si>
  <si>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</si>
  <si>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</si>
  <si>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</si>
  <si>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</si>
  <si>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</si>
  <si>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</si>
  <si>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</si>
  <si>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</si>
  <si>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</si>
  <si>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</si>
  <si>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</si>
  <si>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</si>
  <si>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</si>
  <si>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</si>
  <si>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</si>
  <si>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</si>
  <si>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</si>
  <si>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</si>
  <si>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</si>
  <si>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</si>
  <si>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</si>
  <si>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</si>
  <si>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</si>
  <si>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</si>
  <si>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</si>
  <si>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</si>
  <si>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</si>
  <si>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</si>
  <si>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</si>
  <si>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</si>
  <si>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</si>
  <si>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</si>
  <si>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</si>
  <si>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</si>
  <si>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</si>
  <si>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</si>
  <si>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</si>
  <si>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</si>
  <si>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</si>
  <si>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</si>
  <si>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</si>
  <si>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</si>
  <si>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</si>
  <si>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</si>
  <si>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</si>
  <si>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</si>
  <si>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</si>
  <si>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</si>
  <si>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</si>
  <si>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</si>
  <si>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</si>
  <si>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</si>
  <si>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</si>
  <si>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</si>
  <si>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</si>
  <si>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</si>
  <si>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</si>
  <si>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</si>
  <si>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</si>
  <si>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</si>
  <si>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</si>
  <si>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</si>
  <si>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</si>
  <si>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</si>
  <si>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</si>
  <si>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</si>
  <si>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</si>
  <si>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</si>
  <si>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</si>
  <si>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</si>
  <si>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</si>
  <si>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</si>
  <si>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</si>
  <si>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</si>
  <si>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</si>
  <si>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</si>
  <si>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</si>
  <si>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</si>
  <si>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</si>
  <si>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</si>
  <si>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</si>
  <si>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</si>
  <si>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</si>
  <si>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</si>
  <si>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</si>
  <si>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</si>
  <si>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</si>
  <si>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</si>
  <si>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</si>
  <si>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</si>
  <si>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</si>
  <si>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</si>
  <si>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</si>
  <si>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</si>
  <si>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</si>
  <si>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</si>
  <si>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</si>
  <si>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</si>
  <si>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</si>
  <si>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</si>
  <si>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</si>
  <si>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</si>
  <si>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</si>
  <si>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</si>
  <si>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</si>
  <si>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</si>
  <si>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</si>
  <si>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</si>
  <si>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</si>
  <si>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</si>
  <si>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</si>
  <si>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</si>
  <si>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</si>
  <si>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</si>
  <si>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</si>
  <si>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</si>
  <si>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</si>
  <si>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</si>
  <si>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</si>
  <si>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</si>
  <si>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</si>
  <si>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</si>
  <si>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</si>
  <si>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</si>
  <si>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</si>
  <si>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</si>
  <si>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</si>
  <si>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</si>
  <si>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</si>
  <si>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</si>
  <si>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</si>
  <si>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</si>
  <si>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</si>
  <si>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</si>
  <si>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</si>
  <si>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</si>
  <si>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</si>
  <si>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</si>
  <si>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</si>
  <si>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</si>
  <si>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</si>
  <si>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</si>
  <si>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</si>
  <si>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</si>
  <si>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</si>
  <si>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</si>
  <si>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</si>
  <si>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</si>
  <si>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</si>
  <si>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</si>
  <si>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</si>
  <si>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</si>
  <si>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</si>
  <si>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</si>
  <si>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</si>
  <si>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</si>
  <si>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</si>
  <si>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</si>
  <si>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</si>
  <si>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</si>
  <si>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</si>
  <si>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</si>
  <si>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</si>
  <si>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</si>
  <si>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</si>
  <si>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</si>
  <si>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</si>
  <si>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</si>
  <si>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</si>
  <si>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</si>
  <si>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</si>
  <si>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</si>
  <si>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</si>
  <si>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</si>
  <si>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</si>
  <si>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</si>
  <si>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</si>
  <si>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</si>
  <si>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</si>
  <si>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</si>
  <si>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</si>
  <si>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</si>
  <si>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</si>
  <si>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</si>
  <si>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</si>
  <si>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</si>
  <si>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</si>
  <si>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</si>
  <si>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</si>
  <si>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</si>
  <si>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</si>
  <si>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</si>
  <si>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</si>
  <si>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</si>
  <si>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</si>
  <si>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</si>
  <si>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</si>
  <si>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</si>
  <si>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</si>
  <si>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</si>
  <si>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</si>
  <si>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</si>
  <si>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</si>
  <si>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</si>
  <si>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</si>
  <si>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</si>
  <si>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</si>
  <si>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</si>
  <si>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</si>
  <si>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</si>
  <si>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</si>
  <si>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</si>
  <si>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</si>
  <si>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</si>
  <si>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</si>
  <si>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</si>
  <si>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</si>
  <si>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</si>
  <si>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</si>
  <si>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</si>
  <si>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</si>
  <si>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</si>
  <si>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</si>
  <si>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</si>
  <si>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</si>
  <si>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</si>
  <si>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</si>
  <si>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</si>
  <si>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</si>
  <si>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</si>
  <si>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</si>
  <si>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</si>
  <si>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</si>
  <si>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</si>
  <si>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</si>
  <si>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</si>
  <si>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</si>
  <si>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</si>
  <si>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</si>
  <si>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</si>
  <si>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</si>
  <si>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</si>
  <si>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</si>
  <si>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</si>
  <si>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</si>
  <si>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</si>
  <si>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</si>
  <si>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</si>
  <si>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</si>
  <si>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</si>
  <si>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</si>
  <si>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</si>
  <si>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</si>
  <si>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</si>
  <si>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</si>
  <si>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</si>
  <si>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</si>
  <si>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</si>
  <si>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</si>
  <si>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</si>
  <si>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</si>
  <si>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</si>
  <si>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</si>
  <si>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</si>
  <si>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</si>
  <si>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</si>
  <si>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</si>
  <si>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</si>
  <si>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</si>
  <si>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</si>
  <si>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</si>
  <si>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</si>
  <si>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</si>
  <si>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</si>
  <si>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</si>
  <si>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</si>
  <si>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</si>
  <si>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</si>
  <si>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</si>
  <si>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</si>
  <si>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</si>
  <si>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</si>
  <si>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</si>
  <si>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</si>
  <si>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</si>
  <si>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</si>
  <si>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</si>
  <si>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</si>
  <si>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</si>
  <si>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</si>
  <si>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</si>
  <si>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</si>
  <si>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</si>
  <si>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</si>
  <si>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</si>
  <si>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</si>
  <si>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</si>
  <si>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</si>
  <si>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</si>
  <si>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</si>
  <si>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</si>
  <si>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</si>
  <si>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</si>
  <si>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</si>
  <si>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</si>
  <si>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</si>
  <si>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</si>
  <si>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</si>
  <si>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</si>
  <si>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</si>
  <si>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</si>
  <si>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</si>
  <si>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</si>
  <si>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</si>
  <si>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</si>
  <si>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</si>
  <si>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</si>
  <si>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</si>
  <si>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</si>
  <si>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</si>
  <si>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</si>
  <si>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</si>
  <si>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</si>
  <si>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</si>
  <si>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</si>
  <si>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</si>
  <si>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</si>
  <si>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</si>
  <si>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</si>
  <si>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</si>
  <si>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</si>
  <si>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</si>
  <si>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</si>
  <si>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</si>
  <si>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</si>
  <si>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</si>
  <si>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</si>
  <si>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</si>
  <si>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</si>
  <si>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</si>
  <si>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</si>
  <si>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</si>
  <si>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</si>
  <si>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</si>
  <si>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</si>
  <si>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</si>
  <si>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</si>
  <si>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</si>
  <si>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</si>
  <si>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</si>
  <si>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</si>
  <si>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</si>
  <si>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</si>
  <si>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</si>
  <si>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</si>
  <si>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</si>
  <si>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</si>
  <si>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</si>
  <si>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</si>
  <si>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</si>
  <si>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</si>
  <si>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</si>
  <si>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</si>
  <si>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</si>
  <si>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</si>
  <si>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</si>
  <si>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</si>
  <si>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</si>
  <si>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</si>
  <si>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</si>
  <si>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</si>
  <si>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</si>
  <si>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</si>
  <si>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</si>
  <si>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</si>
  <si>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</si>
  <si>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</si>
  <si>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</si>
  <si>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</si>
  <si>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</si>
  <si>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</si>
  <si>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</si>
  <si>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</si>
  <si>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</si>
  <si>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</si>
  <si>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</si>
  <si>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</si>
  <si>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</si>
  <si>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</si>
  <si>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</si>
  <si>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</si>
  <si>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</si>
  <si>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</si>
  <si>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</si>
  <si>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</si>
  <si>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</si>
  <si>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</si>
  <si>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</si>
  <si>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</si>
  <si>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</si>
  <si>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</si>
  <si>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</si>
  <si>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</si>
  <si>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</si>
  <si>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</si>
  <si>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</si>
  <si>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</si>
  <si>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</si>
  <si>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</si>
  <si>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</si>
  <si>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</si>
  <si>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</si>
  <si>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</si>
  <si>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</si>
  <si>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</si>
  <si>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</si>
  <si>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</si>
  <si>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</si>
  <si>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</si>
  <si>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</si>
  <si>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</si>
  <si>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</si>
  <si>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</si>
  <si>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</si>
  <si>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</si>
  <si>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</si>
  <si>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</si>
  <si>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</si>
  <si>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</si>
  <si>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</si>
  <si>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</si>
  <si>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</si>
  <si>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</si>
  <si>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</si>
  <si>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</si>
  <si>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</si>
  <si>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</si>
  <si>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</si>
  <si>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</si>
  <si>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</si>
  <si>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</si>
  <si>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</si>
  <si>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</si>
  <si>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</si>
  <si>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</si>
  <si>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</si>
  <si>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</si>
  <si>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</si>
  <si>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</si>
  <si>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</si>
  <si>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</si>
  <si>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</si>
  <si>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</si>
  <si>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</si>
  <si>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</si>
  <si>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</si>
  <si>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</si>
  <si>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</si>
  <si>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</si>
  <si>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</si>
  <si>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</si>
  <si>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</si>
  <si>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</si>
  <si>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</si>
  <si>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</si>
  <si>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</si>
  <si>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</si>
  <si>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</si>
  <si>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</si>
  <si>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</si>
  <si>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</si>
  <si>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</si>
  <si>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</si>
  <si>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</si>
  <si>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</si>
  <si>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</si>
  <si>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</si>
  <si>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</si>
  <si>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</si>
  <si>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</si>
  <si>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</si>
  <si>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</si>
  <si>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</si>
  <si>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</si>
  <si>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</si>
  <si>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</si>
  <si>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</si>
  <si>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</si>
  <si>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</si>
  <si>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</si>
  <si>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</si>
  <si>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</si>
  <si>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</si>
  <si>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</si>
  <si>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</si>
  <si>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</si>
  <si>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</si>
  <si>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</si>
  <si>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</si>
  <si>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</si>
  <si>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</si>
  <si>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</si>
  <si>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</si>
  <si>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</si>
  <si>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</si>
  <si>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</si>
  <si>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</si>
  <si>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</si>
  <si>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</si>
  <si>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</si>
  <si>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</si>
  <si>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</si>
  <si>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</si>
  <si>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</si>
  <si>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</si>
  <si>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</si>
  <si>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</si>
  <si>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</si>
  <si>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</si>
  <si>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</si>
  <si>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</si>
  <si>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</si>
  <si>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</si>
  <si>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</si>
  <si>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</si>
  <si>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</si>
  <si>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</si>
  <si>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</si>
  <si>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</si>
  <si>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</si>
  <si>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</si>
  <si>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</si>
  <si>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</si>
  <si>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</si>
  <si>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</si>
  <si>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</si>
  <si>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</si>
  <si>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</si>
  <si>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</si>
  <si>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</si>
  <si>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</si>
  <si>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</si>
  <si>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</si>
  <si>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</si>
  <si>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</si>
  <si>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</si>
  <si>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</si>
  <si>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</si>
  <si>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</si>
  <si>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</si>
  <si>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</si>
  <si>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</si>
  <si>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</si>
  <si>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</si>
  <si>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</si>
  <si>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</si>
  <si>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</si>
  <si>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</si>
  <si>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</si>
  <si>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</si>
  <si>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</si>
  <si>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</si>
  <si>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</si>
  <si>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</si>
  <si>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</si>
  <si>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</si>
  <si>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</si>
  <si>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</si>
  <si>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</si>
  <si>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</si>
  <si>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</si>
  <si>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</si>
  <si>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</si>
  <si>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</si>
  <si>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</si>
  <si>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</si>
  <si>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</si>
  <si>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</si>
  <si>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</si>
  <si>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</si>
  <si>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</si>
  <si>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</si>
  <si>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</si>
  <si>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</si>
  <si>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</si>
  <si>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</si>
  <si>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</si>
  <si>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</si>
  <si>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</si>
  <si>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</si>
  <si>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</si>
  <si>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</si>
  <si>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</si>
  <si>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</si>
  <si>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</si>
  <si>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</si>
  <si>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</si>
  <si>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</si>
  <si>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</si>
  <si>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</si>
  <si>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</si>
  <si>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</si>
  <si>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</si>
  <si>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</si>
  <si>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</si>
  <si>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</si>
  <si>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</si>
  <si>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</si>
  <si>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</si>
  <si>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</si>
  <si>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</si>
  <si>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</si>
  <si>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</si>
  <si>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</si>
  <si>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</si>
  <si>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</si>
  <si>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</si>
  <si>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</si>
  <si>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</si>
  <si>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</si>
  <si>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</si>
  <si>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</si>
  <si>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</si>
  <si>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</si>
  <si>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</si>
  <si>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</si>
  <si>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</si>
  <si>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</si>
  <si>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</si>
  <si>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</si>
  <si>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</si>
  <si>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</si>
  <si>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</si>
  <si>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</si>
  <si>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</si>
  <si>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</si>
  <si>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</si>
  <si>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</si>
  <si>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</si>
  <si>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</si>
  <si>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</si>
  <si>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</si>
  <si>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</si>
  <si>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</si>
  <si>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</si>
  <si>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</si>
  <si>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</si>
  <si>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</si>
  <si>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</si>
  <si>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</si>
  <si>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</si>
  <si>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</si>
  <si>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</si>
  <si>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</si>
  <si>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</si>
  <si>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</si>
  <si>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</si>
  <si>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</si>
  <si>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</si>
  <si>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</si>
  <si>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</si>
  <si>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</si>
  <si>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</si>
  <si>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</si>
  <si>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</si>
  <si>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</si>
  <si>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</si>
  <si>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</si>
  <si>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</si>
  <si>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</si>
  <si>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</si>
  <si>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</si>
  <si>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</si>
  <si>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</si>
  <si>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</si>
  <si>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</si>
  <si>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</si>
  <si>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</si>
  <si>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</si>
  <si>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</si>
  <si>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</si>
  <si>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</si>
  <si>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</si>
  <si>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</si>
  <si>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</si>
  <si>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</si>
  <si>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</si>
  <si>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</si>
  <si>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</si>
  <si>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</si>
  <si>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</si>
  <si>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</si>
  <si>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</si>
  <si>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</si>
  <si>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</si>
  <si>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</si>
  <si>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</si>
  <si>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</si>
  <si>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</si>
  <si>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</si>
  <si>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</si>
  <si>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</si>
  <si>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</si>
  <si>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</si>
  <si>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</si>
  <si>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</si>
  <si>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</si>
  <si>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</si>
  <si>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</si>
  <si>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</si>
  <si>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</si>
  <si>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</si>
  <si>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</si>
  <si>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</si>
  <si>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</si>
  <si>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</si>
  <si>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</si>
  <si>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</si>
  <si>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</si>
  <si>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</si>
  <si>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</si>
  <si>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</si>
  <si>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</si>
  <si>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</si>
  <si>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</si>
  <si>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</si>
  <si>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</si>
  <si>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</si>
  <si>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</si>
  <si>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</si>
  <si>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</si>
  <si>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</si>
  <si>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</si>
  <si>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</si>
  <si>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</si>
  <si>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</si>
  <si>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</si>
  <si>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</si>
  <si>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</si>
  <si>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</si>
  <si>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</si>
  <si>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</si>
  <si>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</si>
  <si>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</si>
  <si>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</si>
  <si>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</si>
  <si>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</si>
  <si>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</si>
  <si>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</si>
  <si>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</si>
  <si>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</si>
  <si>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</si>
  <si>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</si>
  <si>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</si>
  <si>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</si>
  <si>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</si>
  <si>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</si>
  <si>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</si>
  <si>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</si>
  <si>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</si>
  <si>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</si>
  <si>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</si>
  <si>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</si>
  <si>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</si>
  <si>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</si>
  <si>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</si>
  <si>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</si>
  <si>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</si>
  <si>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</si>
  <si>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</si>
  <si>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</si>
  <si>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</si>
  <si>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</si>
  <si>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</si>
  <si>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</si>
  <si>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</si>
  <si>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</si>
  <si>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</si>
  <si>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</si>
  <si>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</si>
  <si>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</si>
  <si>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</si>
  <si>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</si>
  <si>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</si>
  <si>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</si>
  <si>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</si>
  <si>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</si>
  <si>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</si>
  <si>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</si>
  <si>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</si>
  <si>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</si>
  <si>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</si>
  <si>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</si>
  <si>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</si>
  <si>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</si>
  <si>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</si>
  <si>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</si>
  <si>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</si>
  <si>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</si>
  <si>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</si>
  <si>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</si>
  <si>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</si>
  <si>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</si>
  <si>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</si>
  <si>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</si>
  <si>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</si>
  <si>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</si>
  <si>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</si>
  <si>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</si>
  <si>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</si>
  <si>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</si>
  <si>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</si>
  <si>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</si>
  <si>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</si>
  <si>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</si>
  <si>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</si>
  <si>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</si>
  <si>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</si>
  <si>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</si>
  <si>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</si>
  <si>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</si>
  <si>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</si>
  <si>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</si>
  <si>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</si>
  <si>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</si>
  <si>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</si>
  <si>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</si>
  <si>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</si>
  <si>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</si>
  <si>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</si>
  <si>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</si>
  <si>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</si>
  <si>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</si>
  <si>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</si>
  <si>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</si>
  <si>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</si>
  <si>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</si>
  <si>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</si>
  <si>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</si>
  <si>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</si>
  <si>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</si>
  <si>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</si>
  <si>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</si>
  <si>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</si>
  <si>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</si>
  <si>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</si>
  <si>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</si>
  <si>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</si>
  <si>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</si>
  <si>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</si>
  <si>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</si>
  <si>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</si>
  <si>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</si>
  <si>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</si>
  <si>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</si>
  <si>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</si>
  <si>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</si>
  <si>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</si>
  <si>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</si>
  <si>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</si>
  <si>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</si>
  <si>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</si>
  <si>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</si>
  <si>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</si>
  <si>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</si>
  <si>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</si>
  <si>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</si>
  <si>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</si>
  <si>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</si>
  <si>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</si>
  <si>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</si>
  <si>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</si>
  <si>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</si>
  <si>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</si>
  <si>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</si>
  <si>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</si>
  <si>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</si>
  <si>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</si>
  <si>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</si>
  <si>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</si>
  <si>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</si>
  <si>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</si>
  <si>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</si>
  <si>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</si>
  <si>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</si>
  <si>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</si>
  <si>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</si>
  <si>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</si>
  <si>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</si>
  <si>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</si>
  <si>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</si>
  <si>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</si>
  <si>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</si>
  <si>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</si>
  <si>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</si>
  <si>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</si>
  <si>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</si>
  <si>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</si>
  <si>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</si>
  <si>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</si>
  <si>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</si>
  <si>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</si>
  <si>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</si>
  <si>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</si>
  <si>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</si>
  <si>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</si>
  <si>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</si>
  <si>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</si>
  <si>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</si>
  <si>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</si>
  <si>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</si>
  <si>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</si>
  <si>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</si>
  <si>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</si>
  <si>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</si>
  <si>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</si>
  <si>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</si>
  <si>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</si>
  <si>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</si>
  <si>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</si>
  <si>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</si>
  <si>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</si>
  <si>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</si>
  <si>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</si>
  <si>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</si>
  <si>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</si>
  <si>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</si>
  <si>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</si>
  <si>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</si>
  <si>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</si>
  <si>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</si>
  <si>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</si>
  <si>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</si>
  <si>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</si>
  <si>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</si>
  <si>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</si>
  <si>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</si>
  <si>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</si>
  <si>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</si>
  <si>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</si>
  <si>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</si>
  <si>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</si>
  <si>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</si>
  <si>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</si>
  <si>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</si>
  <si>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</si>
  <si>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</si>
  <si>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</si>
  <si>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</si>
  <si>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</si>
  <si>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</si>
  <si>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</si>
  <si>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</si>
  <si>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</si>
  <si>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</si>
  <si>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</si>
  <si>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</si>
  <si>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</si>
  <si>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</si>
  <si>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</si>
  <si>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</si>
  <si>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</si>
  <si>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</si>
  <si>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</si>
  <si>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</si>
  <si>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</si>
  <si>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</si>
  <si>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</si>
  <si>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</si>
  <si>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</si>
  <si>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</si>
  <si>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</si>
  <si>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</si>
  <si>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</si>
  <si>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</si>
  <si>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</si>
  <si>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</si>
  <si>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</si>
  <si>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</si>
  <si>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</si>
  <si>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</si>
  <si>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</si>
  <si>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</si>
  <si>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</si>
  <si>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</si>
  <si>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</si>
  <si>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</si>
  <si>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</si>
  <si>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</si>
  <si>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</si>
  <si>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</si>
  <si>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</si>
  <si>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</si>
  <si>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</si>
  <si>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</si>
  <si>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</si>
  <si>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</si>
  <si>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</si>
  <si>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</si>
  <si>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</si>
  <si>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</si>
  <si>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</si>
  <si>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</si>
  <si>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</si>
  <si>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</si>
  <si>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</si>
  <si>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</si>
  <si>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</si>
  <si>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</si>
  <si>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</si>
  <si>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</si>
  <si>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</si>
  <si>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</si>
  <si>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</si>
  <si>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</si>
  <si>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</si>
  <si>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</si>
  <si>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</si>
  <si>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</si>
  <si>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</si>
  <si>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</si>
  <si>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</si>
  <si>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</si>
  <si>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</si>
  <si>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</si>
  <si>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</si>
  <si>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</si>
  <si>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</si>
  <si>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</si>
  <si>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</si>
  <si>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</si>
  <si>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</si>
  <si>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</si>
  <si>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</si>
  <si>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</si>
  <si>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</si>
  <si>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</si>
  <si>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</si>
  <si>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</si>
  <si>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</si>
  <si>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</si>
  <si>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</si>
  <si>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</si>
  <si>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</si>
  <si>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</si>
  <si>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</si>
  <si>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</si>
  <si>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</si>
  <si>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</si>
  <si>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</si>
  <si>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</si>
  <si>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</si>
  <si>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</si>
  <si>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</si>
  <si>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</si>
  <si>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</si>
  <si>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</si>
  <si>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</si>
  <si>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</si>
  <si>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</si>
  <si>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</si>
  <si>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</si>
  <si>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</si>
  <si>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</si>
  <si>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</si>
  <si>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</si>
  <si>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</si>
  <si>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</si>
  <si>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</si>
  <si>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</si>
  <si>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</si>
  <si>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</si>
  <si>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</si>
  <si>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</si>
  <si>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</si>
  <si>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</si>
  <si>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</si>
  <si>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</si>
  <si>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</si>
  <si>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</si>
  <si>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</si>
  <si>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</si>
  <si>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</si>
  <si>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</si>
  <si>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</si>
  <si>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</si>
  <si>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</si>
  <si>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</si>
  <si>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</si>
  <si>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</si>
  <si>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</si>
  <si>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</si>
  <si>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</si>
  <si>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</si>
  <si>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</si>
  <si>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</si>
  <si>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</si>
  <si>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</si>
  <si>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</si>
  <si>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</si>
  <si>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</si>
  <si>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</si>
  <si>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</si>
  <si>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</si>
  <si>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</si>
  <si>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</si>
  <si>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</si>
  <si>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</si>
  <si>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</si>
  <si>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</si>
  <si>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</si>
  <si>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</si>
  <si>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</si>
  <si>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</si>
  <si>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</si>
  <si>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</si>
  <si>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</si>
  <si>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</si>
  <si>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</si>
  <si>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</si>
  <si>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</si>
  <si>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</si>
  <si>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</si>
  <si>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</si>
  <si>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</si>
  <si>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</si>
  <si>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</si>
  <si>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</si>
  <si>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</si>
  <si>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</si>
  <si>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</si>
  <si>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</si>
  <si>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</si>
  <si>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</si>
  <si>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</si>
  <si>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</si>
  <si>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</si>
  <si>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</si>
  <si>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</si>
  <si>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</si>
  <si>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</si>
  <si>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</si>
  <si>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</si>
  <si>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</si>
  <si>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</si>
  <si>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</si>
  <si>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</si>
  <si>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</si>
  <si>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</si>
  <si>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</si>
  <si>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</si>
  <si>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</si>
  <si>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</si>
  <si>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</si>
  <si>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</si>
  <si>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</si>
  <si>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</si>
  <si>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</si>
  <si>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</si>
  <si>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</si>
  <si>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</si>
  <si>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</si>
  <si>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</si>
  <si>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</si>
  <si>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</si>
  <si>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</si>
  <si>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</si>
  <si>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</si>
  <si>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</si>
  <si>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</si>
  <si>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</si>
  <si>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</si>
  <si>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</si>
  <si>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</si>
  <si>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</si>
  <si>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</si>
  <si>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</si>
  <si>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</si>
  <si>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</si>
  <si>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</si>
  <si>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</si>
  <si>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</si>
  <si>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</si>
  <si>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</si>
  <si>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</si>
  <si>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</si>
  <si>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</si>
  <si>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</si>
  <si>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</si>
  <si>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</si>
  <si>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</si>
  <si>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</si>
  <si>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</si>
  <si>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</si>
  <si>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</si>
  <si>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</si>
  <si>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</si>
  <si>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</si>
  <si>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</si>
  <si>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</si>
  <si>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</si>
  <si>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</si>
  <si>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</si>
  <si>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</si>
  <si>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</si>
  <si>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</si>
  <si>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</si>
  <si>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</si>
  <si>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</si>
  <si>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</si>
  <si>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</si>
  <si>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</si>
  <si>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</si>
  <si>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</si>
  <si>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</si>
  <si>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</si>
  <si>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</si>
  <si>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</si>
  <si>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</si>
  <si>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</si>
  <si>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</si>
  <si>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</si>
  <si>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</si>
  <si>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</si>
  <si>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</si>
  <si>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</si>
  <si>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</si>
  <si>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</si>
  <si>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</si>
  <si>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</si>
  <si>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</si>
  <si>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</si>
  <si>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</si>
  <si>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</si>
  <si>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</si>
  <si>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</si>
  <si>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</si>
  <si>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</si>
  <si>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</si>
  <si>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</si>
  <si>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</si>
  <si>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</si>
  <si>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</si>
  <si>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</si>
  <si>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</si>
  <si>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</si>
  <si>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</si>
  <si>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</si>
  <si>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</si>
  <si>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</si>
  <si>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</si>
  <si>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</si>
  <si>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</si>
  <si>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</si>
  <si>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</si>
  <si>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</si>
  <si>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</si>
  <si>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</si>
  <si>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</si>
  <si>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</si>
  <si>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</si>
  <si>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</si>
  <si>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</si>
  <si>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</si>
  <si>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</si>
  <si>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</si>
  <si>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</si>
  <si>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</si>
  <si>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</si>
  <si>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</si>
  <si>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</si>
  <si>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</si>
  <si>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</si>
  <si>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</si>
  <si>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</si>
  <si>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</si>
  <si>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</si>
  <si>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</si>
  <si>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</si>
  <si>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</si>
  <si>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</si>
  <si>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</si>
  <si>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</si>
  <si>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</si>
  <si>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</si>
  <si>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</si>
  <si>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</si>
  <si>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</si>
  <si>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</si>
  <si>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</si>
  <si>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</si>
  <si>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</si>
  <si>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</si>
  <si>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</si>
  <si>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</si>
  <si>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</si>
  <si>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</si>
  <si>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</si>
  <si>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</si>
  <si>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</si>
  <si>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</si>
  <si>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</si>
  <si>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</si>
  <si>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</si>
  <si>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</si>
  <si>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</si>
  <si>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</si>
  <si>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</si>
  <si>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</si>
  <si>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</si>
  <si>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</si>
  <si>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</si>
  <si>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</si>
  <si>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</si>
  <si>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</si>
  <si>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</si>
  <si>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</si>
  <si>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</si>
  <si>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</si>
  <si>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</si>
  <si>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</si>
  <si>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</si>
  <si>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</si>
  <si>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</si>
  <si>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</si>
  <si>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</si>
  <si>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</si>
  <si>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</si>
  <si>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</si>
  <si>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</si>
  <si>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</si>
  <si>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</si>
  <si>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</si>
  <si>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</si>
  <si>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</si>
  <si>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</si>
  <si>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</si>
  <si>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</si>
  <si>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</si>
  <si>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</si>
  <si>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</si>
  <si>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</si>
  <si>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</si>
  <si>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</si>
  <si>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</si>
  <si>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</si>
  <si>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</si>
  <si>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</si>
  <si>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</si>
  <si>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</si>
  <si>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</si>
  <si>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</si>
  <si>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</si>
  <si>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</si>
  <si>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</si>
  <si>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</si>
  <si>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</si>
  <si>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</si>
  <si>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</si>
  <si>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</si>
  <si>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</si>
  <si>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</si>
  <si>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</si>
  <si>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</si>
  <si>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</si>
  <si>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</si>
  <si>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</si>
  <si>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</si>
  <si>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</si>
  <si>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</si>
  <si>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</si>
  <si>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</si>
  <si>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</si>
  <si>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</si>
  <si>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</si>
  <si>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</si>
  <si>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</si>
  <si>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</si>
  <si>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</si>
  <si>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</si>
  <si>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</si>
  <si>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</si>
  <si>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</si>
  <si>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</si>
  <si>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</si>
  <si>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</si>
  <si>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</si>
  <si>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</si>
  <si>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</si>
  <si>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</si>
  <si>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</si>
  <si>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</si>
  <si>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</si>
  <si>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</si>
  <si>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</si>
  <si>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</si>
  <si>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</si>
  <si>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</si>
  <si>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</si>
  <si>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</si>
  <si>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</si>
  <si>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</si>
  <si>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</si>
  <si>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</si>
  <si>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</si>
  <si>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</si>
  <si>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</si>
  <si>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</si>
  <si>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</si>
  <si>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</si>
  <si>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</si>
  <si>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</si>
  <si>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</si>
  <si>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</si>
  <si>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</si>
  <si>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</si>
  <si>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</si>
  <si>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</si>
  <si>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</si>
  <si>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</si>
  <si>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</si>
  <si>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</si>
  <si>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</si>
  <si>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</si>
  <si>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</si>
  <si>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</si>
  <si>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</si>
  <si>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</si>
  <si>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</si>
  <si>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</si>
  <si>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</si>
  <si>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</si>
  <si>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</si>
  <si>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</si>
  <si>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</si>
  <si>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</si>
  <si>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</si>
  <si>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</si>
  <si>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</si>
  <si>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</si>
  <si>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</si>
  <si>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</si>
  <si>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</si>
  <si>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</si>
  <si>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</si>
  <si>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</si>
  <si>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</si>
  <si>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</si>
  <si>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</si>
  <si>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</si>
  <si>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</si>
  <si>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</si>
  <si>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</si>
  <si>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</si>
  <si>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</si>
  <si>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</si>
  <si>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</si>
  <si>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</si>
  <si>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</si>
  <si>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</si>
  <si>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</si>
  <si>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</si>
  <si>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</si>
  <si>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</si>
  <si>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</si>
  <si>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</si>
  <si>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</si>
  <si>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</si>
  <si>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</si>
  <si>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</si>
  <si>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</si>
  <si>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</si>
  <si>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</si>
  <si>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</si>
  <si>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</si>
  <si>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</si>
  <si>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</si>
  <si>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</si>
  <si>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</si>
  <si>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</si>
  <si>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</si>
  <si>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</si>
  <si>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</si>
  <si>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</si>
  <si>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</si>
  <si>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</si>
  <si>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</si>
  <si>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</si>
  <si>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</si>
  <si>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</si>
  <si>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</si>
  <si>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</si>
  <si>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</si>
  <si>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</si>
  <si>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</si>
  <si>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</si>
  <si>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</si>
  <si>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</si>
  <si>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</si>
  <si>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</si>
  <si>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</si>
  <si>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</si>
  <si>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</si>
  <si>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</si>
  <si>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</si>
  <si>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</si>
  <si>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</si>
  <si>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</si>
  <si>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</si>
  <si>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</si>
  <si>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</si>
  <si>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</si>
  <si>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</si>
  <si>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</si>
  <si>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</si>
  <si>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</si>
  <si>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</si>
  <si>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</si>
  <si>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</si>
  <si>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</si>
  <si>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</si>
  <si>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</si>
  <si>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</si>
  <si>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</si>
  <si>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</si>
  <si>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</si>
  <si>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</si>
  <si>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</si>
  <si>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</si>
  <si>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</si>
  <si>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</si>
  <si>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</si>
  <si>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</si>
  <si>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</si>
  <si>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</si>
  <si>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</si>
  <si>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</si>
  <si>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</si>
  <si>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</si>
  <si>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</si>
  <si>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</si>
  <si>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</si>
  <si>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</si>
  <si>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</si>
  <si>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</si>
  <si>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</si>
  <si>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</si>
  <si>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</si>
  <si>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</si>
  <si>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</si>
  <si>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</si>
  <si>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</si>
  <si>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</si>
  <si>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</si>
  <si>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</si>
  <si>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</si>
  <si>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</si>
  <si>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</si>
  <si>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</si>
  <si>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</si>
  <si>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</si>
  <si>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</si>
  <si>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</si>
  <si>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</si>
  <si>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</si>
  <si>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</si>
  <si>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</si>
  <si>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</si>
  <si>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</si>
  <si>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</si>
  <si>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</si>
  <si>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</si>
  <si>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</si>
  <si>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</si>
  <si>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</si>
  <si>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</si>
  <si>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</si>
  <si>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</si>
  <si>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</si>
  <si>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</si>
  <si>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</si>
  <si>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</si>
  <si>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</si>
  <si>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</si>
  <si>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</si>
  <si>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</si>
  <si>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</si>
  <si>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</si>
  <si>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</si>
  <si>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</si>
  <si>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</si>
  <si>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</si>
  <si>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</si>
  <si>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</si>
  <si>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</si>
  <si>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</si>
  <si>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</si>
  <si>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</si>
  <si>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</si>
  <si>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</si>
  <si>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</si>
  <si>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</si>
  <si>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</si>
  <si>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</si>
  <si>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</si>
  <si>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</si>
  <si>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</si>
  <si>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</si>
  <si>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</si>
  <si>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</si>
  <si>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</si>
  <si>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</si>
  <si>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</si>
  <si>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</si>
  <si>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</si>
  <si>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</si>
  <si>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</si>
  <si>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</si>
  <si>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</si>
  <si>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</si>
  <si>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</si>
  <si>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</si>
  <si>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</si>
  <si>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</si>
  <si>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</si>
  <si>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</si>
  <si>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</si>
  <si>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</si>
  <si>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</si>
  <si>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</si>
  <si>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</si>
  <si>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</si>
  <si>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</si>
  <si>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</si>
  <si>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</si>
  <si>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</si>
  <si>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</si>
  <si>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</si>
  <si>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</si>
  <si>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</si>
  <si>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</si>
  <si>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</si>
  <si>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</si>
  <si>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</si>
  <si>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</si>
  <si>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</si>
  <si>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</si>
  <si>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</si>
  <si>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</si>
  <si>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</si>
  <si>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</si>
  <si>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</si>
  <si>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</si>
  <si>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</si>
  <si>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</si>
  <si>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</si>
  <si>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</si>
  <si>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</si>
  <si>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</si>
  <si>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</si>
  <si>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</si>
  <si>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</si>
  <si>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</si>
  <si>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</si>
  <si>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</si>
  <si>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</si>
  <si>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</si>
  <si>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</si>
  <si>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</si>
  <si>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</si>
  <si>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</si>
  <si>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</si>
  <si>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</si>
  <si>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</si>
  <si>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</si>
  <si>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</si>
  <si>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</si>
  <si>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</si>
  <si>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</si>
  <si>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</si>
  <si>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</si>
  <si>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</si>
  <si>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</si>
  <si>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</si>
  <si>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</si>
  <si>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</si>
  <si>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</si>
  <si>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</si>
  <si>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</si>
  <si>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</si>
  <si>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</si>
  <si>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</si>
  <si>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</si>
  <si>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</si>
  <si>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</si>
  <si>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</si>
  <si>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</si>
  <si>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</si>
  <si>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</si>
  <si>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</si>
  <si>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</si>
  <si>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</si>
  <si>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</si>
  <si>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</si>
  <si>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</si>
  <si>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</si>
  <si>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</si>
  <si>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</si>
  <si>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</si>
  <si>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</si>
  <si>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</si>
  <si>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</si>
  <si>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</si>
  <si>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</si>
  <si>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</si>
  <si>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</si>
  <si>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</si>
  <si>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</si>
  <si>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</si>
  <si>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</si>
  <si>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</si>
  <si>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</si>
  <si>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</si>
  <si>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</si>
  <si>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</si>
  <si>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</si>
  <si>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</si>
  <si>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</si>
  <si>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</si>
  <si>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</si>
  <si>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</si>
  <si>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</si>
  <si>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</si>
  <si>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</si>
  <si>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</si>
  <si>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</si>
  <si>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</si>
  <si>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</si>
  <si>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</si>
  <si>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</si>
  <si>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</si>
  <si>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</si>
  <si>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</si>
  <si>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</si>
  <si>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</si>
  <si>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</si>
  <si>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</si>
  <si>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</si>
  <si>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</si>
  <si>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</si>
  <si>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</si>
  <si>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</si>
  <si>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</si>
  <si>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</si>
  <si>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</si>
  <si>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</si>
  <si>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</si>
  <si>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</si>
  <si>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</si>
  <si>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</si>
  <si>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</si>
  <si>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</si>
  <si>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</si>
  <si>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</si>
  <si>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</si>
  <si>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</si>
  <si>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</si>
  <si>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</si>
  <si>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</si>
  <si>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</si>
  <si>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</si>
  <si>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</si>
  <si>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</si>
  <si>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</si>
  <si>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</si>
  <si>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</si>
  <si>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</si>
  <si>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</si>
  <si>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</si>
  <si>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</si>
  <si>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</si>
  <si>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</si>
  <si>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</si>
  <si>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</si>
  <si>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</si>
  <si>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</si>
  <si>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</si>
  <si>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</si>
  <si>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</si>
  <si>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</si>
  <si>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</si>
  <si>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</si>
  <si>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</si>
  <si>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</si>
  <si>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</si>
  <si>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</si>
  <si>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</si>
  <si>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</si>
  <si>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</si>
  <si>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</si>
  <si>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</si>
  <si>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</si>
  <si>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</si>
  <si>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</si>
  <si>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</si>
  <si>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</si>
  <si>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</si>
  <si>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</si>
  <si>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</si>
  <si>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</si>
  <si>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</si>
  <si>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</si>
  <si>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</si>
  <si>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</si>
  <si>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</si>
  <si>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</si>
  <si>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</si>
  <si>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</si>
  <si>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</si>
  <si>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</si>
  <si>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</si>
  <si>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</si>
  <si>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</si>
  <si>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</si>
  <si>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</si>
  <si>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</si>
  <si>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</si>
  <si>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</si>
  <si>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</si>
  <si>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</si>
  <si>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</si>
  <si>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</si>
  <si>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</si>
  <si>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</si>
  <si>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</si>
  <si>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</si>
  <si>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</si>
  <si>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</si>
  <si>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</si>
  <si>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</si>
  <si>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</si>
  <si>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</si>
  <si>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</si>
  <si>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</si>
  <si>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</si>
  <si>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</si>
  <si>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</si>
  <si>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</si>
  <si>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</si>
  <si>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</si>
  <si>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</si>
  <si>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</si>
  <si>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</si>
  <si>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</si>
  <si>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</si>
  <si>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</si>
  <si>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</si>
  <si>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</si>
  <si>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</si>
  <si>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</si>
  <si>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</si>
  <si>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</si>
  <si>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</si>
  <si>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</si>
  <si>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</si>
  <si>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</si>
  <si>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</si>
  <si>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</si>
  <si>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</si>
  <si>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</si>
  <si>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</si>
  <si>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</si>
  <si>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</si>
  <si>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</si>
  <si>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</si>
  <si>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</si>
  <si>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</si>
  <si>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</si>
  <si>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</si>
  <si>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</si>
  <si>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</si>
  <si>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</si>
  <si>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</si>
  <si>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</si>
  <si>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</si>
  <si>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</si>
  <si>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</si>
  <si>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</si>
  <si>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</si>
  <si>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</si>
  <si>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</si>
  <si>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</si>
  <si>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</si>
  <si>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</si>
  <si>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</si>
  <si>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</si>
  <si>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</si>
  <si>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</si>
  <si>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</si>
  <si>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</si>
  <si>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</si>
  <si>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</si>
  <si>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</si>
  <si>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</si>
  <si>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</si>
  <si>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</si>
  <si>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</si>
  <si>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</si>
  <si>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</si>
  <si>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</si>
  <si>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</si>
  <si>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</si>
  <si>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</si>
  <si>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</si>
  <si>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</si>
  <si>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</si>
  <si>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</si>
  <si>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</si>
  <si>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</si>
  <si>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</si>
  <si>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</si>
  <si>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</si>
  <si>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</si>
  <si>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</si>
  <si>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</si>
  <si>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</si>
  <si>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</si>
  <si>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</si>
  <si>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</si>
  <si>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</si>
  <si>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</si>
  <si>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</si>
  <si>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</si>
  <si>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</si>
  <si>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</si>
  <si>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</si>
  <si>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</si>
  <si>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</si>
  <si>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</si>
  <si>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</si>
  <si>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</si>
  <si>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</si>
  <si>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</si>
  <si>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</si>
  <si>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</si>
  <si>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</si>
  <si>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</si>
  <si>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</si>
  <si>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</si>
  <si>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</si>
  <si>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</si>
  <si>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</si>
  <si>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</si>
  <si>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</si>
  <si>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</si>
  <si>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</si>
  <si>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</si>
  <si>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</si>
  <si>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</si>
  <si>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</si>
  <si>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</si>
  <si>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</si>
  <si>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</si>
  <si>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</si>
  <si>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</si>
  <si>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</si>
  <si>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</si>
  <si>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</si>
  <si>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</si>
  <si>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</si>
  <si>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</si>
  <si>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</si>
  <si>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</si>
  <si>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</si>
  <si>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</si>
  <si>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</si>
  <si>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</si>
  <si>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</si>
  <si>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</si>
  <si>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</si>
  <si>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</si>
  <si>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</si>
  <si>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</si>
  <si>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</si>
  <si>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</si>
  <si>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</si>
  <si>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</si>
  <si>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</si>
  <si>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</si>
  <si>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</si>
  <si>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</si>
  <si>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</si>
  <si>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</si>
  <si>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</si>
  <si>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</si>
  <si>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</si>
  <si>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</si>
  <si>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</si>
  <si>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</si>
  <si>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</si>
  <si>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</si>
  <si>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</si>
  <si>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</si>
  <si>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</si>
  <si>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</si>
  <si>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</si>
  <si>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</si>
  <si>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</si>
  <si>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</si>
  <si>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</si>
  <si>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</si>
  <si>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</si>
  <si>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</si>
  <si>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</si>
  <si>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</si>
  <si>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</si>
  <si>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</si>
  <si>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</si>
  <si>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</si>
  <si>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</si>
  <si>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</si>
  <si>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</si>
  <si>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</si>
  <si>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</si>
  <si>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</si>
  <si>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</si>
  <si>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</si>
  <si>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</si>
  <si>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</si>
  <si>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</si>
  <si>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</si>
  <si>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</si>
  <si>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</si>
  <si>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</si>
  <si>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</si>
  <si>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</si>
  <si>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</si>
  <si>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</si>
  <si>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</si>
  <si>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</si>
  <si>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</si>
  <si>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</si>
  <si>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</si>
  <si>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</si>
  <si>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</si>
  <si>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</si>
  <si>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</si>
  <si>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</si>
  <si>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</si>
  <si>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</si>
  <si>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</si>
  <si>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</si>
  <si>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</si>
  <si>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</si>
  <si>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</si>
  <si>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</si>
  <si>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</si>
  <si>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</si>
  <si>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</si>
  <si>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</si>
  <si>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</si>
  <si>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</si>
  <si>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</si>
  <si>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</si>
  <si>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</si>
  <si>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</si>
  <si>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</si>
  <si>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</si>
  <si>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</si>
  <si>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</si>
  <si>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</si>
  <si>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</si>
  <si>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</si>
  <si>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</si>
  <si>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</si>
  <si>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</si>
  <si>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</si>
  <si>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</si>
  <si>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</si>
  <si>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</si>
  <si>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</si>
  <si>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</si>
  <si>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</si>
  <si>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</si>
  <si>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</si>
  <si>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</si>
  <si>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</si>
  <si>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</si>
  <si>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</si>
  <si>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</si>
  <si>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</si>
  <si>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</si>
  <si>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</si>
  <si>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</si>
  <si>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</si>
  <si>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</si>
  <si>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</si>
  <si>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</si>
  <si>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</si>
  <si>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</si>
  <si>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</si>
  <si>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</si>
  <si>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</si>
  <si>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</si>
  <si>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</si>
  <si>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</si>
  <si>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</si>
  <si>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</si>
  <si>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</si>
  <si>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</si>
  <si>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</si>
  <si>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</si>
  <si>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</si>
  <si>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</si>
  <si>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</si>
  <si>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</si>
  <si>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</si>
  <si>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</si>
  <si>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</si>
  <si>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</si>
  <si>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</si>
  <si>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</si>
  <si>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</si>
  <si>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</si>
  <si>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</si>
  <si>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</si>
  <si>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</si>
  <si>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</si>
  <si>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</si>
  <si>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</si>
  <si>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</si>
  <si>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</si>
  <si>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</si>
  <si>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</si>
  <si>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</si>
  <si>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</si>
  <si>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</si>
  <si>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</si>
  <si>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</si>
  <si>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</si>
  <si>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</si>
  <si>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</si>
  <si>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</si>
  <si>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</si>
  <si>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</si>
  <si>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</si>
  <si>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</si>
  <si>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</si>
  <si>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</si>
  <si>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</si>
  <si>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</si>
  <si>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</si>
  <si>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</si>
  <si>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</si>
  <si>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</si>
  <si>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</si>
  <si>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</si>
  <si>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</si>
  <si>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</si>
  <si>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</si>
  <si>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</si>
  <si>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</si>
  <si>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</si>
  <si>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</si>
  <si>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</si>
  <si>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</si>
  <si>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</si>
  <si>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</si>
  <si>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</si>
  <si>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</si>
  <si>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</si>
  <si>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</si>
  <si>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</si>
  <si>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</si>
  <si>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</si>
  <si>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</si>
  <si>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</si>
  <si>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</si>
  <si>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</si>
  <si>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</si>
  <si>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</si>
  <si>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</si>
  <si>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</si>
  <si>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</si>
  <si>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</si>
  <si>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</si>
  <si>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</si>
  <si>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</si>
  <si>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</si>
  <si>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</si>
  <si>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</si>
  <si>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</si>
  <si>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</si>
  <si>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</si>
  <si>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</si>
  <si>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</si>
  <si>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</si>
  <si>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</si>
  <si>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</si>
  <si>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</si>
  <si>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</si>
  <si>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</si>
  <si>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</si>
  <si>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</si>
  <si>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</si>
  <si>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</si>
  <si>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</si>
  <si>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</si>
  <si>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</si>
  <si>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</si>
  <si>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</si>
  <si>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</si>
  <si>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</si>
  <si>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</si>
  <si>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</si>
  <si>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</si>
  <si>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</si>
  <si>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</si>
  <si>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</si>
  <si>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</si>
  <si>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</si>
  <si>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</si>
  <si>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</si>
  <si>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</si>
  <si>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</si>
  <si>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</si>
  <si>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</si>
  <si>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</si>
  <si>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</si>
  <si>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</si>
  <si>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</si>
  <si>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</si>
  <si>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</si>
  <si>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</si>
  <si>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</si>
  <si>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</si>
  <si>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</si>
  <si>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</si>
  <si>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</si>
  <si>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</si>
  <si>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</si>
  <si>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</si>
  <si>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</si>
  <si>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</si>
  <si>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</si>
  <si>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</si>
  <si>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</si>
  <si>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</si>
  <si>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</si>
  <si>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</si>
  <si>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</si>
  <si>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</si>
  <si>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</si>
  <si>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</si>
  <si>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</si>
  <si>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</si>
  <si>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</si>
  <si>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</si>
  <si>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</si>
  <si>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</si>
  <si>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</si>
  <si>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</si>
  <si>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</si>
  <si>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</si>
  <si>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</si>
  <si>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</si>
  <si>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</si>
  <si>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</si>
  <si>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</si>
  <si>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</si>
  <si>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</si>
  <si>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</si>
  <si>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</si>
  <si>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</si>
  <si>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</si>
  <si>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</si>
  <si>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</si>
  <si>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</si>
  <si>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</si>
  <si>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</si>
  <si>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</si>
  <si>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</si>
  <si>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</si>
  <si>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</si>
  <si>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</si>
  <si>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</si>
  <si>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</si>
  <si>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</si>
  <si>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</si>
  <si>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</si>
  <si>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</si>
  <si>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</si>
  <si>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</si>
  <si>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</si>
  <si>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</si>
  <si>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</si>
  <si>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</si>
  <si>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</si>
  <si>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</si>
  <si>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</si>
  <si>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</si>
  <si>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</si>
  <si>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</si>
  <si>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</si>
  <si>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</si>
  <si>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</si>
  <si>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</si>
  <si>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</si>
  <si>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</si>
  <si>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</si>
  <si>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</si>
  <si>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</si>
  <si>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</si>
  <si>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</si>
  <si>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</si>
  <si>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</si>
  <si>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</si>
  <si>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</si>
  <si>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</si>
  <si>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</si>
  <si>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</si>
  <si>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</si>
  <si>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</si>
  <si>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</si>
  <si>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</si>
  <si>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</si>
  <si>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</si>
  <si>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</si>
  <si>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</si>
  <si>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</si>
  <si>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</si>
  <si>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</si>
  <si>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</si>
  <si>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</si>
  <si>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</si>
  <si>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</si>
  <si>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</si>
  <si>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</si>
  <si>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</si>
  <si>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</si>
  <si>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</si>
  <si>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</si>
  <si>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</si>
  <si>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</si>
  <si>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</si>
  <si>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</si>
  <si>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</si>
  <si>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</si>
  <si>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</si>
  <si>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</si>
  <si>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</si>
  <si>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</si>
  <si>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</si>
  <si>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</si>
  <si>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</si>
  <si>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</si>
  <si>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</si>
  <si>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</si>
  <si>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</si>
  <si>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</si>
  <si>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</si>
  <si>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</si>
  <si>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</si>
  <si>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</si>
  <si>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</si>
  <si>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</si>
  <si>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</si>
  <si>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</si>
  <si>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</si>
  <si>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</si>
  <si>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</si>
  <si>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</si>
  <si>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</si>
  <si>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</si>
  <si>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</si>
  <si>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</si>
  <si>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</si>
  <si>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</si>
  <si>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</si>
  <si>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</si>
  <si>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</si>
  <si>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</si>
  <si>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</si>
  <si>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</si>
  <si>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</si>
  <si>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</si>
  <si>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</si>
  <si>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</si>
  <si>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</si>
  <si>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</si>
  <si>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</si>
  <si>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</si>
  <si>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</si>
  <si>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</si>
  <si>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</si>
  <si>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</si>
  <si>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</si>
  <si>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</si>
  <si>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</si>
  <si>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</si>
  <si>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</si>
  <si>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</si>
  <si>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</si>
  <si>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</si>
  <si>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</si>
  <si>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</si>
  <si>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</si>
  <si>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</si>
  <si>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</si>
  <si>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</si>
  <si>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</si>
  <si>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</si>
  <si>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</si>
  <si>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</si>
  <si>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</si>
  <si>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</si>
  <si>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</si>
  <si>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</si>
  <si>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</si>
  <si>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</si>
  <si>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</si>
  <si>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</si>
  <si>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</si>
  <si>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</si>
  <si>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</si>
  <si>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</si>
  <si>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</si>
  <si>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</si>
  <si>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</si>
  <si>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</si>
  <si>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</si>
  <si>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</si>
  <si>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</si>
  <si>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</si>
  <si>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</si>
  <si>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</si>
  <si>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</si>
  <si>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</si>
  <si>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</si>
  <si>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</si>
  <si>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</si>
  <si>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</si>
  <si>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</si>
  <si>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</si>
  <si>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</si>
  <si>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</si>
  <si>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</si>
  <si>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</si>
  <si>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</si>
  <si>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</si>
  <si>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</si>
  <si>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</si>
  <si>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</si>
  <si>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</si>
  <si>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</si>
  <si>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</si>
  <si>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</si>
  <si>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</si>
  <si>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</si>
  <si>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</si>
  <si>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</si>
  <si>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</si>
  <si>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</si>
  <si>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</si>
  <si>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</si>
  <si>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</si>
  <si>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</si>
  <si>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</si>
  <si>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</si>
  <si>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</si>
  <si>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</si>
  <si>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</si>
  <si>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</si>
  <si>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</si>
  <si>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</si>
  <si>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</si>
  <si>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</si>
  <si>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</si>
  <si>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</si>
  <si>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</si>
  <si>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</si>
  <si>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</si>
  <si>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</si>
  <si>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</si>
  <si>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</si>
  <si>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</si>
  <si>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</si>
  <si>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</si>
  <si>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</si>
  <si>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</si>
  <si>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</si>
  <si>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</si>
  <si>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</si>
  <si>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</si>
  <si>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</si>
  <si>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</si>
  <si>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</si>
  <si>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</si>
  <si>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</si>
  <si>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</si>
  <si>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</si>
  <si>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</si>
  <si>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</si>
  <si>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</si>
  <si>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</si>
  <si>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</si>
  <si>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</si>
  <si>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</si>
  <si>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</si>
  <si>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</si>
  <si>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</si>
  <si>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</si>
  <si>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</si>
  <si>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</si>
  <si>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</si>
  <si>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</si>
  <si>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</si>
  <si>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</si>
  <si>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</si>
  <si>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</si>
  <si>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</si>
  <si>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</si>
  <si>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</si>
  <si>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</si>
  <si>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</si>
  <si>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</si>
  <si>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</si>
  <si>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</si>
  <si>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</si>
  <si>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</si>
  <si>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</si>
  <si>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</si>
  <si>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</si>
  <si>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</si>
  <si>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</si>
  <si>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</si>
  <si>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</si>
  <si>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</si>
  <si>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</si>
  <si>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</si>
  <si>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</si>
  <si>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</si>
  <si>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</si>
  <si>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</si>
  <si>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</si>
  <si>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</si>
  <si>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</si>
  <si>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</si>
  <si>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</si>
  <si>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</si>
  <si>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</si>
  <si>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</si>
  <si>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</si>
  <si>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</si>
  <si>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</si>
  <si>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</si>
  <si>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</si>
  <si>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</si>
  <si>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</si>
  <si>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</si>
  <si>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</si>
  <si>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</si>
  <si>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</si>
  <si>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</si>
  <si>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</si>
  <si>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</si>
  <si>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</si>
  <si>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</si>
  <si>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</si>
  <si>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</si>
  <si>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</si>
  <si>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</si>
  <si>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</si>
  <si>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</si>
  <si>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</si>
  <si>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</si>
  <si>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</si>
  <si>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</si>
  <si>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</si>
  <si>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</si>
  <si>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</si>
  <si>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</si>
  <si>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</si>
  <si>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</si>
  <si>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</si>
  <si>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</si>
  <si>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</si>
  <si>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</si>
  <si>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</si>
  <si>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</si>
  <si>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</si>
  <si>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</si>
  <si>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</si>
  <si>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</si>
  <si>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</si>
  <si>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</si>
  <si>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</si>
  <si>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</si>
  <si>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</si>
  <si>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</si>
  <si>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</si>
  <si>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</si>
  <si>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</si>
  <si>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</si>
  <si>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</si>
  <si>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</si>
  <si>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</si>
  <si>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</si>
  <si>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</si>
  <si>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</si>
  <si>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</si>
  <si>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</si>
  <si>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</si>
  <si>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</si>
  <si>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</si>
  <si>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</si>
  <si>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</si>
  <si>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</si>
  <si>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</si>
  <si>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</si>
  <si>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</si>
  <si>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</si>
  <si>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</si>
  <si>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</si>
  <si>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</si>
  <si>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</si>
  <si>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</si>
  <si>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</si>
  <si>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</si>
  <si>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</si>
  <si>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</si>
  <si>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</si>
  <si>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</si>
  <si>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</si>
  <si>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</si>
  <si>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</si>
  <si>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</si>
  <si>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</si>
  <si>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</si>
  <si>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</si>
  <si>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</si>
  <si>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</si>
  <si>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</si>
  <si>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</si>
  <si>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</si>
  <si>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</si>
  <si>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</si>
  <si>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</si>
  <si>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</si>
  <si>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</si>
  <si>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</si>
  <si>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</si>
  <si>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</si>
  <si>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</si>
  <si>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</si>
  <si>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</si>
  <si>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</si>
  <si>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</si>
  <si>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</si>
  <si>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</si>
  <si>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</si>
  <si>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</si>
  <si>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</si>
  <si>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</si>
  <si>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</si>
  <si>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</si>
  <si>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</si>
  <si>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</si>
  <si>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</si>
  <si>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</si>
  <si>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</si>
  <si>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</si>
  <si>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</si>
  <si>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</si>
  <si>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</si>
  <si>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</si>
  <si>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</si>
  <si>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</si>
  <si>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</si>
  <si>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</si>
  <si>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</si>
  <si>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</si>
  <si>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</si>
  <si>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</si>
  <si>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</si>
  <si>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</si>
  <si>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</si>
  <si>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</si>
  <si>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</si>
  <si>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</si>
  <si>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</si>
  <si>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</si>
  <si>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</si>
  <si>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</si>
  <si>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</si>
  <si>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</si>
  <si>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</si>
  <si>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</si>
  <si>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</si>
  <si>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</si>
  <si>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</si>
  <si>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</si>
  <si>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</si>
  <si>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</si>
  <si>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</si>
  <si>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</si>
  <si>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</si>
  <si>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</si>
  <si>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</si>
  <si>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</si>
  <si>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</si>
  <si>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</si>
  <si>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</si>
  <si>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</si>
  <si>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</si>
  <si>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</si>
  <si>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</si>
  <si>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</si>
  <si>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</si>
  <si>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</si>
  <si>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</si>
  <si>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</si>
  <si>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</si>
  <si>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</si>
  <si>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</si>
  <si>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</si>
  <si>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</si>
  <si>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</si>
  <si>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</si>
  <si>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</si>
  <si>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</si>
  <si>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</si>
  <si>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</si>
  <si>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</si>
  <si>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</si>
  <si>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</si>
  <si>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</si>
  <si>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</si>
  <si>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</si>
  <si>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</si>
  <si>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</si>
  <si>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</si>
  <si>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</si>
  <si>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</si>
  <si>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</si>
  <si>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</si>
  <si>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</si>
  <si>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</si>
  <si>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</si>
  <si>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</si>
  <si>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</si>
  <si>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</si>
  <si>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</si>
  <si>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</si>
  <si>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</si>
  <si>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</si>
  <si>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</si>
  <si>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</si>
  <si>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</si>
  <si>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</si>
  <si>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</si>
  <si>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</si>
  <si>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</si>
  <si>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</si>
  <si>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</si>
  <si>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</si>
  <si>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</si>
  <si>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</si>
  <si>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</si>
  <si>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</si>
  <si>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</si>
  <si>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</si>
  <si>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</si>
  <si>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</si>
  <si>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</si>
  <si>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</si>
  <si>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</si>
  <si>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</si>
  <si>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</si>
  <si>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</si>
  <si>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</si>
  <si>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</si>
  <si>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</si>
  <si>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</si>
  <si>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</si>
  <si>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</si>
  <si>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</si>
  <si>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</si>
  <si>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</si>
  <si>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</si>
  <si>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</si>
  <si>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</si>
  <si>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</si>
  <si>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</si>
  <si>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</si>
  <si>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</si>
  <si>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</si>
  <si>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</si>
  <si>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</si>
  <si>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</si>
  <si>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</si>
  <si>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</si>
  <si>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</si>
  <si>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</si>
  <si>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</si>
  <si>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</si>
  <si>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</si>
  <si>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</si>
  <si>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</si>
  <si>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</si>
  <si>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</si>
  <si>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</si>
  <si>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</si>
  <si>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</si>
  <si>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</si>
  <si>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</si>
  <si>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</si>
  <si>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</si>
  <si>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</si>
  <si>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</si>
  <si>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</si>
  <si>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</si>
  <si>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</si>
  <si>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</si>
  <si>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</si>
  <si>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</si>
  <si>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</si>
  <si>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</si>
  <si>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</si>
  <si>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</si>
  <si>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</si>
  <si>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</si>
  <si>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</si>
  <si>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</si>
  <si>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</si>
  <si>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</si>
  <si>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</si>
  <si>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</si>
  <si>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</si>
  <si>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</si>
  <si>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</si>
  <si>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</si>
  <si>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</si>
  <si>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</si>
  <si>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</si>
  <si>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</si>
  <si>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</si>
  <si>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</si>
  <si>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</si>
  <si>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</si>
  <si>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</si>
  <si>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</si>
  <si>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</si>
  <si>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</si>
  <si>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</si>
  <si>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</si>
  <si>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</si>
  <si>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</si>
  <si>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</si>
  <si>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</si>
  <si>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</si>
  <si>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</si>
  <si>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</si>
  <si>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</si>
  <si>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</si>
  <si>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</si>
  <si>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</si>
  <si>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</si>
  <si>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</si>
  <si>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</si>
  <si>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</si>
  <si>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</si>
  <si>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</si>
  <si>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</si>
  <si>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</si>
  <si>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</si>
  <si>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</si>
  <si>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</si>
  <si>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</si>
  <si>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</si>
  <si>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</si>
  <si>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</si>
  <si>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</si>
  <si>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</si>
  <si>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</si>
  <si>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</si>
  <si>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</si>
  <si>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</si>
  <si>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</si>
  <si>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</si>
  <si>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</si>
  <si>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</si>
  <si>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</si>
  <si>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</si>
  <si>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</si>
  <si>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</si>
  <si>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</si>
  <si>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</si>
  <si>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</si>
  <si>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</si>
  <si>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</si>
  <si>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</si>
  <si>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</si>
  <si>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</si>
  <si>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</si>
  <si>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</si>
  <si>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</si>
  <si>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</si>
  <si>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</si>
  <si>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</si>
  <si>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</si>
  <si>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</si>
  <si>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</si>
  <si>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</si>
  <si>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</si>
  <si>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</si>
  <si>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</si>
  <si>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</si>
  <si>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</si>
  <si>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</si>
  <si>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</si>
  <si>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</si>
  <si>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</si>
  <si>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</si>
  <si>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</si>
  <si>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</si>
  <si>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</si>
  <si>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</si>
  <si>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</si>
  <si>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</si>
  <si>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</si>
  <si>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</si>
  <si>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</si>
  <si>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</si>
  <si>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</si>
  <si>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</si>
  <si>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</si>
  <si>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</si>
  <si>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</si>
  <si>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</si>
  <si>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</si>
  <si>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</si>
  <si>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</si>
  <si>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</si>
  <si>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</si>
  <si>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</si>
  <si>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</si>
  <si>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</si>
  <si>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</si>
  <si>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</si>
  <si>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</si>
  <si>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</si>
  <si>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</si>
  <si>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</si>
  <si>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</si>
  <si>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</si>
  <si>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</si>
  <si>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</si>
  <si>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</si>
  <si>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</si>
  <si>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</si>
  <si>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</si>
  <si>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</si>
  <si>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</si>
  <si>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</si>
  <si>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</si>
  <si>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</si>
  <si>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</si>
  <si>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</si>
  <si>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</si>
  <si>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</si>
  <si>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</si>
  <si>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</si>
  <si>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</si>
  <si>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</si>
  <si>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</si>
  <si>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</si>
  <si>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</si>
  <si>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</si>
  <si>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</si>
  <si>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</si>
  <si>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</si>
  <si>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</si>
  <si>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</si>
  <si>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</si>
  <si>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</si>
  <si>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</si>
  <si>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</si>
  <si>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</si>
  <si>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</si>
  <si>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</si>
  <si>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</si>
  <si>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</si>
  <si>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</si>
  <si>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</si>
  <si>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</si>
  <si>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</si>
  <si>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</si>
  <si>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</si>
  <si>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</si>
  <si>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</si>
  <si>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</si>
  <si>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</si>
  <si>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</si>
  <si>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</si>
  <si>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</si>
  <si>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</si>
  <si>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</si>
  <si>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</si>
  <si>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</si>
  <si>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</si>
  <si>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</si>
  <si>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</si>
  <si>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</si>
  <si>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</si>
  <si>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</si>
  <si>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</si>
  <si>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</si>
  <si>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</si>
  <si>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</si>
  <si>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</si>
  <si>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</si>
  <si>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</si>
  <si>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</si>
  <si>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</si>
  <si>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</si>
  <si>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</si>
  <si>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</si>
  <si>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</si>
  <si>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</si>
  <si>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</si>
  <si>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</si>
  <si>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</si>
  <si>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</si>
  <si>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</si>
  <si>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</si>
  <si>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</si>
  <si>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</si>
  <si>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</si>
  <si>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</si>
  <si>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</si>
  <si>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</si>
  <si>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</si>
  <si>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</si>
  <si>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</si>
  <si>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</si>
  <si>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</si>
  <si>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</si>
  <si>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</si>
  <si>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</si>
  <si>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</si>
  <si>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</si>
  <si>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</si>
  <si>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</si>
  <si>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</si>
  <si>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</si>
  <si>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</si>
  <si>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</si>
  <si>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</si>
  <si>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</si>
  <si>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</si>
  <si>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</si>
  <si>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</si>
  <si>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</si>
  <si>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</si>
  <si>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</si>
  <si>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</si>
  <si>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</si>
  <si>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</si>
  <si>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</si>
  <si>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</si>
  <si>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</si>
  <si>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</si>
  <si>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</si>
  <si>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</si>
  <si>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</si>
  <si>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</si>
  <si>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</si>
  <si>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</si>
  <si>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</si>
  <si>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</si>
  <si>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</si>
  <si>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</si>
  <si>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</si>
  <si>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</si>
  <si>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</si>
  <si>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</si>
  <si>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</si>
  <si>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</si>
  <si>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</si>
  <si>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</si>
  <si>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</si>
  <si>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</si>
  <si>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</si>
  <si>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</si>
  <si>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</si>
  <si>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</si>
  <si>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</si>
  <si>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</si>
  <si>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</si>
  <si>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</si>
  <si>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</si>
  <si>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</si>
  <si>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</si>
  <si>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</si>
  <si>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</si>
  <si>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</si>
  <si>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</si>
  <si>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</si>
  <si>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</si>
  <si>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</si>
  <si>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</si>
  <si>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</si>
  <si>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</si>
  <si>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</si>
  <si>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</si>
  <si>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</si>
  <si>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</si>
  <si>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</si>
  <si>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</si>
  <si>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</si>
  <si>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</si>
  <si>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</si>
  <si>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</si>
  <si>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</si>
  <si>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</si>
  <si>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</si>
  <si>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</si>
  <si>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</si>
  <si>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</si>
  <si>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</si>
  <si>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</si>
  <si>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</si>
  <si>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</si>
  <si>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</si>
  <si>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</si>
  <si>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</si>
  <si>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</si>
  <si>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</si>
  <si>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</si>
  <si>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</si>
  <si>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</si>
  <si>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</si>
  <si>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</si>
  <si>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</si>
  <si>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</si>
  <si>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</si>
  <si>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</si>
  <si>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</si>
  <si>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</si>
  <si>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</si>
  <si>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</si>
  <si>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</si>
  <si>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</si>
  <si>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</si>
  <si>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</si>
  <si>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</si>
  <si>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</si>
  <si>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</si>
  <si>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</si>
  <si>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</si>
  <si>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</si>
  <si>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</si>
  <si>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</si>
  <si>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</si>
  <si>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</si>
  <si>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</si>
  <si>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</si>
  <si>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</si>
  <si>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</si>
  <si>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</si>
  <si>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</si>
  <si>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</si>
  <si>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</si>
  <si>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</si>
  <si>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</si>
  <si>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</si>
  <si>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</si>
  <si>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</si>
  <si>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</si>
  <si>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</si>
  <si>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</si>
  <si>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</si>
  <si>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</si>
  <si>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</si>
  <si>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</si>
  <si>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</si>
  <si>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</si>
  <si>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</si>
  <si>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</si>
  <si>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</si>
  <si>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</si>
  <si>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</si>
  <si>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</si>
  <si>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</si>
  <si>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</si>
  <si>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</si>
  <si>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</si>
  <si>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</si>
  <si>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</si>
  <si>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</si>
  <si>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</si>
  <si>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</si>
  <si>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</si>
  <si>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</si>
  <si>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</si>
  <si>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</si>
  <si>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</si>
  <si>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</si>
  <si>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</si>
  <si>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</si>
  <si>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</si>
  <si>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</si>
  <si>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</si>
  <si>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</si>
  <si>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</si>
  <si>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</si>
  <si>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</si>
  <si>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</si>
  <si>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</si>
  <si>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</si>
  <si>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</si>
  <si>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</si>
  <si>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</si>
  <si>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</si>
  <si>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</si>
  <si>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</si>
  <si>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</si>
  <si>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</si>
  <si>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</si>
  <si>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</si>
  <si>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</si>
  <si>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</si>
  <si>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</si>
  <si>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</si>
  <si>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</si>
  <si>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</si>
  <si>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</si>
  <si>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</si>
  <si>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</si>
  <si>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</si>
  <si>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</si>
  <si>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</si>
  <si>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</si>
  <si>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</si>
  <si>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</si>
  <si>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</si>
  <si>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</si>
  <si>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</si>
  <si>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</si>
  <si>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</si>
  <si>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</si>
  <si>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</si>
  <si>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</si>
  <si>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</si>
  <si>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</si>
  <si>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</si>
  <si>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</si>
  <si>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</si>
  <si>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</si>
  <si>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</si>
  <si>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</si>
  <si>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</si>
  <si>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</si>
  <si>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</si>
  <si>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</si>
  <si>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</si>
  <si>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</si>
  <si>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</si>
  <si>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</si>
  <si>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</si>
  <si>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</si>
  <si>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</si>
  <si>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</si>
  <si>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</si>
  <si>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</si>
  <si>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</si>
  <si>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</si>
  <si>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</si>
  <si>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</si>
  <si>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</si>
  <si>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</si>
  <si>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</si>
  <si>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</si>
  <si>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</si>
  <si>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</si>
  <si>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</si>
  <si>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</si>
  <si>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</si>
  <si>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</si>
  <si>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</si>
  <si>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</si>
  <si>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</si>
  <si>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</si>
  <si>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</si>
  <si>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</si>
  <si>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</si>
  <si>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</si>
  <si>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</si>
  <si>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</si>
  <si>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</si>
  <si>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</si>
  <si>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</si>
  <si>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</si>
  <si>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</si>
  <si>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</si>
  <si>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</si>
  <si>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</si>
  <si>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</si>
  <si>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</si>
  <si>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</si>
  <si>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</si>
  <si>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</si>
  <si>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</si>
  <si>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</si>
  <si>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</si>
  <si>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</si>
  <si>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</si>
  <si>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</si>
  <si>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</si>
  <si>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</si>
  <si>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</si>
  <si>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</si>
  <si>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</si>
  <si>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</si>
  <si>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</si>
  <si>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</si>
  <si>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</si>
  <si>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</si>
  <si>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</si>
  <si>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</si>
  <si>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</si>
  <si>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</si>
  <si>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</si>
  <si>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</si>
  <si>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</si>
  <si>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</si>
  <si>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</si>
  <si>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</si>
  <si>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</si>
  <si>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</si>
  <si>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</si>
  <si>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</si>
  <si>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</si>
  <si>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</si>
  <si>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</si>
  <si>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</si>
  <si>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</si>
  <si>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</si>
  <si>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</si>
  <si>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</si>
  <si>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</si>
  <si>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</si>
  <si>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</si>
  <si>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</si>
  <si>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</si>
  <si>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</si>
  <si>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</si>
  <si>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</si>
  <si>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</si>
  <si>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</si>
  <si>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</si>
  <si>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</si>
  <si>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</si>
  <si>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</si>
  <si>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</si>
  <si>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</si>
  <si>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</si>
  <si>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</si>
  <si>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</si>
  <si>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</si>
  <si>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</si>
  <si>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</si>
  <si>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</si>
  <si>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</si>
  <si>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</si>
  <si>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</si>
  <si>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</si>
  <si>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</si>
  <si>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</si>
  <si>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</si>
  <si>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</si>
  <si>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</si>
  <si>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</si>
  <si>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</si>
  <si>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</si>
  <si>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</si>
  <si>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</si>
  <si>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</si>
  <si>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</si>
  <si>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</si>
  <si>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</si>
  <si>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</si>
  <si>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</si>
  <si>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</si>
  <si>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</si>
  <si>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</si>
  <si>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</si>
  <si>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</si>
  <si>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</si>
  <si>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</si>
  <si>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</si>
  <si>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</si>
  <si>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</si>
  <si>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</si>
  <si>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</si>
  <si>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</si>
  <si>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</si>
  <si>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</si>
  <si>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</si>
  <si>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</si>
  <si>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</si>
  <si>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</si>
  <si>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</si>
  <si>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</si>
  <si>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</si>
  <si>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</si>
  <si>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</si>
  <si>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</si>
  <si>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</si>
  <si>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</si>
  <si>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</si>
  <si>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</si>
  <si>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</si>
  <si>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</si>
  <si>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</si>
  <si>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</si>
  <si>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</si>
  <si>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</si>
  <si>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</si>
  <si>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</si>
  <si>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</si>
  <si>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</si>
  <si>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</si>
  <si>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</si>
  <si>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</si>
  <si>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</si>
  <si>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</si>
  <si>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</si>
  <si>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</si>
  <si>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</si>
  <si>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</si>
  <si>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</si>
  <si>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</si>
  <si>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</si>
  <si>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</si>
  <si>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</si>
  <si>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</si>
  <si>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</si>
  <si>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</si>
  <si>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</si>
  <si>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</si>
  <si>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</si>
  <si>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</si>
  <si>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</si>
  <si>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</si>
  <si>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</si>
  <si>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</si>
  <si>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</si>
  <si>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</si>
  <si>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</si>
  <si>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</si>
  <si>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</si>
  <si>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</si>
  <si>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</si>
  <si>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</si>
  <si>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</si>
  <si>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</si>
  <si>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</si>
  <si>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</si>
  <si>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</si>
  <si>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</si>
  <si>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</si>
  <si>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</si>
  <si>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</si>
  <si>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</si>
  <si>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</si>
  <si>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</si>
  <si>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</si>
  <si>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</si>
  <si>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</si>
  <si>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</si>
  <si>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</si>
  <si>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</si>
  <si>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</si>
  <si>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</si>
  <si>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</si>
  <si>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</si>
  <si>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</si>
  <si>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</si>
  <si>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</si>
  <si>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</si>
  <si>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</si>
  <si>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</si>
  <si>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</si>
  <si>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</si>
  <si>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</si>
  <si>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</si>
  <si>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</si>
  <si>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</si>
  <si>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</si>
  <si>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</si>
  <si>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</si>
  <si>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</si>
  <si>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</si>
  <si>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</si>
  <si>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</si>
  <si>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</si>
  <si>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</si>
  <si>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</si>
  <si>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</si>
  <si>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</si>
  <si>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</si>
  <si>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</si>
  <si>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</si>
  <si>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</si>
  <si>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</si>
  <si>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</si>
  <si>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</si>
  <si>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</si>
  <si>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</si>
  <si>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</si>
  <si>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</si>
  <si>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</si>
  <si>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</si>
  <si>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</si>
  <si>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</si>
  <si>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</si>
  <si>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</si>
  <si>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</si>
  <si>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</si>
  <si>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</si>
  <si>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</si>
  <si>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</si>
  <si>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</si>
  <si>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</si>
  <si>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</si>
  <si>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</si>
  <si>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</si>
  <si>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</si>
  <si>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</si>
  <si>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</si>
  <si>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</si>
  <si>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</si>
  <si>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</si>
  <si>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</si>
  <si>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</si>
  <si>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</si>
  <si>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</si>
  <si>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</si>
  <si>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</si>
  <si>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</si>
  <si>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</si>
  <si>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</si>
  <si>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</si>
  <si>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</si>
  <si>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</si>
  <si>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</si>
  <si>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</si>
  <si>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</si>
  <si>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</si>
  <si>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</si>
  <si>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</si>
  <si>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</si>
  <si>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</si>
  <si>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</si>
  <si>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</si>
  <si>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</si>
  <si>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</si>
  <si>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</si>
  <si>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</si>
  <si>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</si>
  <si>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</si>
  <si>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</si>
  <si>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</si>
  <si>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</si>
  <si>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</si>
  <si>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</si>
  <si>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</si>
  <si>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</si>
  <si>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</si>
  <si>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</si>
  <si>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</si>
  <si>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</si>
  <si>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</si>
  <si>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</si>
  <si>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</si>
  <si>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</si>
  <si>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</si>
  <si>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</si>
  <si>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</si>
  <si>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</si>
  <si>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</si>
  <si>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</si>
  <si>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</si>
  <si>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</si>
  <si>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</si>
  <si>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</si>
  <si>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</si>
  <si>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</si>
  <si>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</si>
  <si>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</si>
  <si>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</si>
  <si>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</si>
  <si>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</si>
  <si>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</si>
  <si>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</si>
  <si>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</si>
  <si>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</si>
  <si>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</si>
  <si>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</si>
  <si>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</si>
  <si>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</si>
  <si>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</si>
  <si>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</si>
  <si>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</si>
  <si>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</si>
  <si>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</si>
  <si>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</si>
  <si>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</si>
  <si>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</si>
  <si>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</si>
  <si>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</si>
  <si>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</si>
  <si>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</si>
  <si>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</si>
  <si>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</si>
  <si>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</si>
  <si>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</si>
  <si>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</si>
  <si>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</si>
  <si>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</si>
  <si>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</si>
  <si>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</si>
  <si>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</si>
  <si>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</si>
  <si>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</si>
  <si>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</si>
  <si>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</si>
  <si>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</si>
  <si>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</si>
  <si>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</si>
  <si>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</si>
  <si>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</si>
  <si>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</si>
  <si>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</si>
  <si>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</si>
  <si>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</si>
  <si>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</si>
  <si>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</si>
  <si>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</si>
  <si>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</si>
  <si>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</si>
  <si>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</si>
  <si>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</si>
  <si>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</si>
  <si>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</si>
  <si>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</si>
  <si>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</si>
  <si>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</si>
  <si>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</si>
  <si>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</si>
  <si>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</si>
  <si>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</si>
  <si>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</si>
  <si>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</si>
  <si>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</si>
  <si>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</si>
  <si>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</si>
  <si>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</si>
  <si>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</si>
  <si>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</si>
  <si>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</si>
  <si>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</si>
  <si>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</si>
  <si>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</si>
  <si>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</si>
  <si>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</si>
  <si>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</si>
  <si>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</si>
  <si>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</si>
  <si>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</si>
  <si>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</si>
  <si>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</si>
  <si>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</si>
  <si>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</si>
  <si>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</si>
  <si>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</si>
  <si>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</si>
  <si>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</si>
  <si>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</si>
  <si>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</si>
  <si>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</si>
  <si>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</si>
  <si>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</si>
  <si>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</si>
  <si>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</si>
  <si>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</si>
  <si>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</si>
  <si>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</si>
  <si>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</si>
  <si>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</si>
  <si>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</si>
  <si>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</si>
  <si>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</si>
  <si>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</si>
  <si>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</si>
  <si>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</si>
  <si>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</si>
  <si>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</si>
  <si>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</si>
  <si>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</si>
  <si>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</si>
  <si>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</si>
  <si>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</si>
  <si>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</si>
  <si>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</si>
  <si>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</si>
  <si>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</si>
  <si>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</si>
  <si>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</si>
  <si>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</si>
  <si>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</si>
  <si>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</si>
  <si>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</si>
  <si>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</si>
  <si>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</si>
  <si>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</si>
  <si>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</si>
  <si>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</si>
  <si>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</si>
  <si>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</si>
  <si>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</si>
  <si>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</si>
  <si>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</si>
  <si>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</si>
  <si>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</si>
  <si>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</si>
  <si>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</si>
  <si>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</si>
  <si>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</si>
  <si>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</si>
  <si>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</si>
  <si>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</si>
  <si>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</si>
  <si>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</si>
  <si>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</si>
  <si>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</si>
  <si>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</si>
  <si>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</si>
  <si>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</si>
  <si>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</si>
  <si>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</si>
  <si>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</si>
  <si>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</si>
  <si>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</si>
  <si>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</si>
  <si>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</si>
  <si>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</si>
  <si>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</si>
  <si>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</si>
  <si>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</si>
  <si>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</si>
  <si>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</si>
  <si>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</si>
  <si>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</si>
  <si>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</si>
  <si>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</si>
  <si>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</si>
  <si>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</si>
  <si>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</si>
  <si>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</si>
  <si>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</si>
  <si>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</si>
  <si>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</si>
  <si>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</si>
  <si>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</si>
  <si>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</si>
  <si>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</si>
  <si>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</si>
  <si>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</si>
  <si>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</si>
  <si>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</si>
  <si>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</si>
  <si>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</si>
  <si>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</si>
  <si>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</si>
  <si>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</si>
  <si>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</si>
  <si>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</si>
  <si>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</si>
  <si>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</si>
  <si>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</si>
  <si>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</si>
  <si>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</si>
  <si>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</si>
  <si>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</si>
  <si>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</si>
  <si>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</si>
  <si>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</si>
  <si>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</si>
  <si>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</si>
  <si>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</si>
  <si>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</si>
  <si>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</si>
  <si>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</si>
  <si>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</si>
  <si>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</si>
  <si>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</si>
  <si>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</si>
  <si>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</si>
  <si>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</si>
  <si>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</si>
  <si>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</si>
  <si>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</si>
  <si>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</si>
  <si>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</si>
  <si>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</si>
  <si>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</si>
  <si>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</si>
  <si>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</si>
  <si>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</si>
  <si>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</si>
  <si>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</si>
  <si>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</si>
  <si>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</si>
  <si>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</si>
  <si>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</si>
  <si>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</si>
  <si>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</si>
  <si>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</si>
  <si>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</si>
  <si>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</si>
  <si>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</si>
  <si>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</si>
  <si>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</si>
  <si>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</si>
  <si>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</si>
  <si>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</si>
  <si>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</si>
  <si>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</si>
  <si>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</si>
  <si>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</si>
  <si>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</si>
  <si>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</si>
  <si>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</si>
  <si>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</si>
  <si>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</si>
  <si>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</si>
  <si>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</si>
  <si>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</si>
  <si>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</si>
  <si>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</si>
  <si>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</si>
  <si>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</si>
  <si>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</si>
  <si>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</si>
  <si>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</si>
  <si>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</si>
  <si>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</si>
  <si>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</si>
  <si>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</si>
  <si>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</si>
  <si>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</si>
  <si>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</si>
  <si>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</si>
  <si>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</si>
  <si>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</si>
  <si>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</si>
  <si>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</si>
  <si>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</si>
  <si>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</si>
  <si>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</si>
  <si>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</si>
  <si>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</si>
  <si>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</si>
  <si>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</si>
  <si>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</si>
  <si>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</si>
  <si>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</si>
  <si>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</si>
  <si>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</si>
  <si>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</si>
  <si>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</si>
  <si>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</si>
  <si>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</si>
  <si>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</si>
  <si>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</si>
  <si>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</si>
  <si>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</si>
  <si>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</si>
  <si>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</si>
  <si>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</si>
  <si>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</si>
  <si>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</si>
  <si>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</si>
  <si>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</si>
  <si>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</si>
  <si>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</si>
  <si>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</si>
  <si>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</si>
  <si>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</si>
  <si>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</si>
  <si>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</si>
  <si>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</si>
  <si>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</si>
  <si>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</si>
  <si>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</si>
  <si>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</si>
  <si>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</si>
  <si>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</si>
  <si>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</si>
  <si>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</si>
  <si>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</si>
  <si>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</si>
  <si>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</si>
  <si>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</si>
  <si>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</si>
  <si>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</si>
  <si>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</si>
  <si>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</si>
  <si>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</si>
  <si>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</si>
  <si>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</si>
  <si>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</si>
  <si>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</si>
  <si>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</si>
  <si>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</si>
  <si>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</si>
  <si>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</si>
  <si>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</si>
  <si>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</si>
  <si>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</si>
  <si>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</si>
  <si>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</si>
  <si>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</si>
  <si>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</si>
  <si>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</si>
  <si>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</si>
  <si>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</si>
  <si>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</si>
  <si>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</si>
  <si>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</si>
  <si>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</si>
  <si>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</si>
  <si>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</si>
  <si>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</si>
  <si>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</si>
  <si>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</si>
  <si>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</si>
  <si>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</si>
  <si>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</si>
  <si>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</si>
  <si>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</si>
  <si>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</si>
  <si>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</si>
  <si>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</si>
  <si>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</si>
  <si>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</si>
  <si>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</si>
  <si>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</si>
  <si>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</si>
  <si>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</si>
  <si>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</si>
  <si>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</si>
  <si>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</si>
  <si>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</si>
  <si>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</si>
  <si>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</si>
  <si>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</si>
  <si>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</si>
  <si>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</si>
  <si>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</si>
  <si>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</si>
  <si>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</si>
  <si>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</si>
  <si>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</si>
  <si>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</si>
  <si>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</si>
  <si>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</si>
  <si>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</si>
  <si>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</si>
  <si>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</si>
  <si>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</si>
  <si>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</si>
  <si>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</si>
  <si>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</si>
  <si>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</si>
  <si>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</si>
  <si>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</si>
  <si>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</si>
  <si>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</si>
  <si>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</si>
  <si>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</si>
  <si>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</si>
  <si>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</si>
  <si>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</si>
  <si>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</si>
  <si>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</si>
  <si>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</si>
  <si>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</si>
  <si>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</si>
  <si>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</si>
  <si>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</si>
  <si>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</si>
  <si>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</si>
  <si>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</si>
  <si>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</si>
  <si>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</si>
  <si>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</si>
  <si>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</si>
  <si>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</si>
  <si>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</si>
  <si>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</si>
  <si>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</si>
  <si>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</si>
  <si>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</si>
  <si>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</si>
  <si>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</si>
  <si>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</si>
  <si>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</si>
  <si>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</si>
  <si>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</si>
  <si>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</si>
  <si>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</si>
  <si>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</si>
  <si>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</si>
  <si>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</si>
  <si>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</si>
  <si>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</si>
  <si>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</si>
  <si>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</si>
  <si>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</si>
  <si>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</si>
  <si>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</si>
  <si>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</si>
  <si>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</si>
  <si>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</si>
  <si>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</si>
  <si>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</si>
  <si>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</si>
  <si>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</si>
  <si>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</si>
  <si>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</si>
  <si>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</si>
  <si>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</si>
  <si>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</si>
  <si>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</si>
  <si>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</si>
  <si>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</si>
  <si>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</si>
  <si>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</si>
  <si>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</si>
  <si>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</si>
  <si>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</si>
  <si>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</si>
  <si>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</si>
  <si>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</si>
  <si>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</si>
  <si>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</si>
  <si>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</si>
  <si>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</si>
  <si>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</si>
  <si>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</si>
  <si>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</si>
  <si>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</si>
  <si>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</si>
  <si>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</si>
  <si>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</si>
  <si>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</si>
  <si>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</si>
  <si>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</si>
  <si>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</si>
  <si>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</si>
  <si>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</si>
  <si>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</si>
  <si>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</si>
  <si>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</si>
  <si>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</si>
  <si>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</si>
  <si>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</si>
  <si>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</si>
  <si>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</si>
  <si>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</si>
  <si>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</si>
  <si>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</si>
  <si>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</si>
  <si>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</si>
  <si>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</si>
  <si>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</si>
  <si>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</si>
  <si>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</si>
  <si>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</si>
  <si>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</si>
  <si>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</si>
  <si>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</si>
  <si>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</si>
  <si>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</si>
  <si>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</si>
  <si>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</si>
  <si>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</si>
  <si>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</si>
  <si>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</si>
  <si>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</si>
  <si>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</si>
  <si>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</si>
  <si>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</si>
  <si>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</si>
  <si>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</si>
  <si>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</si>
  <si>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</si>
  <si>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</si>
  <si>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</si>
  <si>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</si>
  <si>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</si>
  <si>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</si>
  <si>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</si>
  <si>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</si>
  <si>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</si>
  <si>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</si>
  <si>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</si>
  <si>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</si>
  <si>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</si>
  <si>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</si>
  <si>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</si>
  <si>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</si>
  <si>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</si>
  <si>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</si>
  <si>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</si>
  <si>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</si>
  <si>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</si>
  <si>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</si>
  <si>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</si>
  <si>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</si>
  <si>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</si>
  <si>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</si>
  <si>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</si>
  <si>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</si>
  <si>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</si>
  <si>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</si>
  <si>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</si>
  <si>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</si>
  <si>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</si>
  <si>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</si>
  <si>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</si>
  <si>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</si>
  <si>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</si>
  <si>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</si>
  <si>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</si>
  <si>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</si>
  <si>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</si>
  <si>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</si>
  <si>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</si>
  <si>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</si>
  <si>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</si>
  <si>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</si>
  <si>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</si>
  <si>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</si>
  <si>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</si>
  <si>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</si>
  <si>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</si>
  <si>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</si>
  <si>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</si>
  <si>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</si>
  <si>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</si>
  <si>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</si>
  <si>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</si>
  <si>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</si>
  <si>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</si>
  <si>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</si>
  <si>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</si>
  <si>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</si>
  <si>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</si>
  <si>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</si>
  <si>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</si>
  <si>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</si>
  <si>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</si>
  <si>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</si>
  <si>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</si>
  <si>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</si>
  <si>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</si>
  <si>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</si>
  <si>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</si>
  <si>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</si>
  <si>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</si>
  <si>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</si>
  <si>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</si>
  <si>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</si>
  <si>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</si>
  <si>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</si>
  <si>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</si>
  <si>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</si>
  <si>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</si>
  <si>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</si>
  <si>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</si>
  <si>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</si>
  <si>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</si>
  <si>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</si>
  <si>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</si>
  <si>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</si>
  <si>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</si>
  <si>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</si>
  <si>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</si>
  <si>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</si>
  <si>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</si>
  <si>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</si>
  <si>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</si>
  <si>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</si>
  <si>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</si>
  <si>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</si>
  <si>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</si>
  <si>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</si>
  <si>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</si>
  <si>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</si>
  <si>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</si>
  <si>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</si>
  <si>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</si>
  <si>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</si>
  <si>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</si>
  <si>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</si>
  <si>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</si>
  <si>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</si>
  <si>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</si>
  <si>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</si>
  <si>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</si>
  <si>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</si>
  <si>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</si>
  <si>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</si>
  <si>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</si>
  <si>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</si>
  <si>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</si>
  <si>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</si>
  <si>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</si>
  <si>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</si>
  <si>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</si>
  <si>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</si>
  <si>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</si>
  <si>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</si>
  <si>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</si>
  <si>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</si>
  <si>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</si>
  <si>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</si>
  <si>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</si>
  <si>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</si>
  <si>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</si>
  <si>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</si>
  <si>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</si>
  <si>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</si>
  <si>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</si>
  <si>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</si>
  <si>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</si>
  <si>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</si>
  <si>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</si>
  <si>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</si>
  <si>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</si>
  <si>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</si>
  <si>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</si>
  <si>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</si>
  <si>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</si>
  <si>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</si>
  <si>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</si>
  <si>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</si>
  <si>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</si>
  <si>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</si>
  <si>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</si>
  <si>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</si>
  <si>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</si>
  <si>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</si>
  <si>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</si>
  <si>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</si>
  <si>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</si>
  <si>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</si>
  <si>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</si>
  <si>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</si>
  <si>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</si>
  <si>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</si>
  <si>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</si>
  <si>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</si>
  <si>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</si>
  <si>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</si>
  <si>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</si>
  <si>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</si>
  <si>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</si>
  <si>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</si>
  <si>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</si>
  <si>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</si>
  <si>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</si>
  <si>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</si>
  <si>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</si>
  <si>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</si>
  <si>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</si>
  <si>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</si>
  <si>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</si>
  <si>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</si>
  <si>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</si>
  <si>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</si>
  <si>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</si>
  <si>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</si>
  <si>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</si>
  <si>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</si>
  <si>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</si>
  <si>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</si>
  <si>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</si>
  <si>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</si>
  <si>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</si>
  <si>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</si>
  <si>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</si>
  <si>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</si>
  <si>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</si>
  <si>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</si>
  <si>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</si>
  <si>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</si>
  <si>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</si>
  <si>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</si>
  <si>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</si>
  <si>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</si>
  <si>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</si>
  <si>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</si>
  <si>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</si>
  <si>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</si>
  <si>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</si>
  <si>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</si>
  <si>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</si>
  <si>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</si>
  <si>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</si>
  <si>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</si>
  <si>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</si>
  <si>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</si>
  <si>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</si>
  <si>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</si>
  <si>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</si>
  <si>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</si>
  <si>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</si>
  <si>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</si>
  <si>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</si>
  <si>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</si>
  <si>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</si>
  <si>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</si>
  <si>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</si>
  <si>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</si>
  <si>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</si>
  <si>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</si>
  <si>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</si>
  <si>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</si>
  <si>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</si>
  <si>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</si>
  <si>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</si>
  <si>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</si>
  <si>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</si>
  <si>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</si>
  <si>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</si>
  <si>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</si>
  <si>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</si>
  <si>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</si>
  <si>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</si>
  <si>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</si>
  <si>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</si>
  <si>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</si>
  <si>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</si>
  <si>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</si>
  <si>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</si>
  <si>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</si>
  <si>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</si>
  <si>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</si>
  <si>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</si>
  <si>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</si>
  <si>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</si>
  <si>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</si>
  <si>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</si>
  <si>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</si>
  <si>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</si>
  <si>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</si>
  <si>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</si>
  <si>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</si>
  <si>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</si>
  <si>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</si>
  <si>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</si>
  <si>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</si>
  <si>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</si>
  <si>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</si>
  <si>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</si>
  <si>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</si>
  <si>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</si>
  <si>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</si>
  <si>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</si>
  <si>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</si>
  <si>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</si>
  <si>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</si>
  <si>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</si>
  <si>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</si>
  <si>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</si>
  <si>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</si>
  <si>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</si>
  <si>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</si>
  <si>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</si>
  <si>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</si>
  <si>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</si>
  <si>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</si>
  <si>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</si>
  <si>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</si>
  <si>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</si>
  <si>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</si>
  <si>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</si>
  <si>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</si>
  <si>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</si>
  <si>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</si>
  <si>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</si>
  <si>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</si>
  <si>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</si>
  <si>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</si>
  <si>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</si>
  <si>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</si>
  <si>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</si>
  <si>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</si>
  <si>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</si>
  <si>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</si>
  <si>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</si>
  <si>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</si>
  <si>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</si>
  <si>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</si>
  <si>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</si>
  <si>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</si>
  <si>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</si>
  <si>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</si>
  <si>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</si>
  <si>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</si>
  <si>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</si>
  <si>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</si>
  <si>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</si>
  <si>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</si>
  <si>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</si>
  <si>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</si>
  <si>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</si>
  <si>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</si>
  <si>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</si>
  <si>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</si>
  <si>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</si>
  <si>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</si>
  <si>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</si>
  <si>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</si>
  <si>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</si>
  <si>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</si>
  <si>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</si>
  <si>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</si>
  <si>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</si>
  <si>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</si>
  <si>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</si>
  <si>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</si>
  <si>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</si>
  <si>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</si>
  <si>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</si>
  <si>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</si>
  <si>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</si>
  <si>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</si>
  <si>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</si>
  <si>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</si>
  <si>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</si>
  <si>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</si>
  <si>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</si>
  <si>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</si>
  <si>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</si>
  <si>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</si>
  <si>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</si>
  <si>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</si>
  <si>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</si>
  <si>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</si>
  <si>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</si>
  <si>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</si>
  <si>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</si>
  <si>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</si>
  <si>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</si>
  <si>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</si>
  <si>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</si>
  <si>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</si>
  <si>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</si>
  <si>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</si>
  <si>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</si>
  <si>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</si>
  <si>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</si>
  <si>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</si>
  <si>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</si>
  <si>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</si>
  <si>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</si>
  <si>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</si>
  <si>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</si>
  <si>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</si>
  <si>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</si>
  <si>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</si>
  <si>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</si>
  <si>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</si>
  <si>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</si>
  <si>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</si>
  <si>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</si>
  <si>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</si>
  <si>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</si>
  <si>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</si>
  <si>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</si>
  <si>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</si>
  <si>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</si>
  <si>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</si>
  <si>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</si>
  <si>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</si>
  <si>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</si>
  <si>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</si>
  <si>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</si>
  <si>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</si>
  <si>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</si>
  <si>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</si>
  <si>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</si>
  <si>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</si>
  <si>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</si>
  <si>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</si>
  <si>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</si>
  <si>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</si>
  <si>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</si>
  <si>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</si>
  <si>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</si>
  <si>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</si>
  <si>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</si>
  <si>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</si>
  <si>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</si>
  <si>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</si>
  <si>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</si>
  <si>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</si>
  <si>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</si>
  <si>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</si>
  <si>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</si>
  <si>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</si>
  <si>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</si>
  <si>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</si>
  <si>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</si>
  <si>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</si>
  <si>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</si>
  <si>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</si>
  <si>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</si>
  <si>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</si>
  <si>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</si>
  <si>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</si>
  <si>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</si>
  <si>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</si>
  <si>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</si>
  <si>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</si>
  <si>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</si>
  <si>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</si>
  <si>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</si>
  <si>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</si>
  <si>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</si>
  <si>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</si>
  <si>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</si>
  <si>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</si>
  <si>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</si>
  <si>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</si>
  <si>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</si>
  <si>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</si>
  <si>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</si>
  <si>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</si>
  <si>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</si>
  <si>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</si>
  <si>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</si>
  <si>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</si>
  <si>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</si>
  <si>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</si>
  <si>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</si>
  <si>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</si>
  <si>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</si>
  <si>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</si>
  <si>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</si>
  <si>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</si>
  <si>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</si>
  <si>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</si>
  <si>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</si>
  <si>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</si>
  <si>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</si>
  <si>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</si>
  <si>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</si>
  <si>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</si>
  <si>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</si>
  <si>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</si>
  <si>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</si>
  <si>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</si>
  <si>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</si>
  <si>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</si>
  <si>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</si>
  <si>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</si>
  <si>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</si>
  <si>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</si>
  <si>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</si>
  <si>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</si>
  <si>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</si>
  <si>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</si>
  <si>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</si>
  <si>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</si>
  <si>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</si>
  <si>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</si>
  <si>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</si>
  <si>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</si>
  <si>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</si>
  <si>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</si>
  <si>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</si>
  <si>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</si>
  <si>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</si>
  <si>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</si>
  <si>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</si>
  <si>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</si>
  <si>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</si>
  <si>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</si>
  <si>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</si>
  <si>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</si>
  <si>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</si>
  <si>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</si>
  <si>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</si>
  <si>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</si>
  <si>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</si>
  <si>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</si>
  <si>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</si>
  <si>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</si>
  <si>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</si>
  <si>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</si>
  <si>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</si>
  <si>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</si>
  <si>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</si>
  <si>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</si>
  <si>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</si>
  <si>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</si>
  <si>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</si>
  <si>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</si>
  <si>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</si>
  <si>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</si>
  <si>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</si>
  <si>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</si>
  <si>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</si>
  <si>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</si>
  <si>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</si>
  <si>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</si>
  <si>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</si>
  <si>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</si>
  <si>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</si>
  <si>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</si>
  <si>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</si>
  <si>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</si>
  <si>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</si>
  <si>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</si>
  <si>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</si>
  <si>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</si>
  <si>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</si>
  <si>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</si>
  <si>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</si>
  <si>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</si>
  <si>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</si>
  <si>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</si>
  <si>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</si>
  <si>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</si>
  <si>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</si>
  <si>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</si>
  <si>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</si>
  <si>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</si>
  <si>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</si>
  <si>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</si>
  <si>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</si>
  <si>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</si>
  <si>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</si>
  <si>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</si>
  <si>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</si>
  <si>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</si>
  <si>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</si>
  <si>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</si>
  <si>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</si>
  <si>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</si>
  <si>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</si>
  <si>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</si>
  <si>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</si>
  <si>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</si>
  <si>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</si>
  <si>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</si>
  <si>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</si>
  <si>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</si>
  <si>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</si>
  <si>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</si>
  <si>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</si>
  <si>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</si>
  <si>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</si>
  <si>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</si>
  <si>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</si>
  <si>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</si>
  <si>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</si>
  <si>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</si>
  <si>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</si>
  <si>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</si>
  <si>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</si>
  <si>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</si>
  <si>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</si>
  <si>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</si>
  <si>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</si>
  <si>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</si>
  <si>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</si>
  <si>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</si>
  <si>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</si>
  <si>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</si>
  <si>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</si>
  <si>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</si>
  <si>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</si>
  <si>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</si>
  <si>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</si>
  <si>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</si>
  <si>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</si>
  <si>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</si>
  <si>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</si>
  <si>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</si>
  <si>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</si>
  <si>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</si>
  <si>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</si>
  <si>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</si>
  <si>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</si>
  <si>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</si>
  <si>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</si>
  <si>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</si>
  <si>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</si>
  <si>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</si>
  <si>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</si>
  <si>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</si>
  <si>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</si>
  <si>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</si>
  <si>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</si>
  <si>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</si>
  <si>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</si>
  <si>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</si>
  <si>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</si>
  <si>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</si>
  <si>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</si>
  <si>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</si>
  <si>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</si>
  <si>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</si>
  <si>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</si>
  <si>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</si>
  <si>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</si>
  <si>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</si>
  <si>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</si>
  <si>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</si>
  <si>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</si>
  <si>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</si>
  <si>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</si>
  <si>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</si>
  <si>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</si>
  <si>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</si>
  <si>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</si>
  <si>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</si>
  <si>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</si>
  <si>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</si>
  <si>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</si>
  <si>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</si>
  <si>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</si>
  <si>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</si>
  <si>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</si>
  <si>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</si>
  <si>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</si>
  <si>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</si>
  <si>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</si>
  <si>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</si>
  <si>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</si>
  <si>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</si>
  <si>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</si>
  <si>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</si>
  <si>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</si>
  <si>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</si>
  <si>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</si>
  <si>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</si>
  <si>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</si>
  <si>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</si>
  <si>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</si>
  <si>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</si>
  <si>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</si>
  <si>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</si>
  <si>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</si>
  <si>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</si>
  <si>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</si>
  <si>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</si>
  <si>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</si>
  <si>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</si>
  <si>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</si>
  <si>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</si>
  <si>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</si>
  <si>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</si>
  <si>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</si>
  <si>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</si>
  <si>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</si>
  <si>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</si>
  <si>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</si>
  <si>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</si>
  <si>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</si>
  <si>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</si>
  <si>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</si>
  <si>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</si>
  <si>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</si>
  <si>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</si>
  <si>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</si>
  <si>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</si>
  <si>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</si>
  <si>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</si>
  <si>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</si>
  <si>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</si>
  <si>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</si>
  <si>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</si>
  <si>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</si>
  <si>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</si>
  <si>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</si>
  <si>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</si>
  <si>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</si>
  <si>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</si>
  <si>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</si>
  <si>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</si>
  <si>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</si>
  <si>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</si>
  <si>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</si>
  <si>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</si>
  <si>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</si>
  <si>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</si>
  <si>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</si>
  <si>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</si>
  <si>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</si>
  <si>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</si>
  <si>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</si>
  <si>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</si>
  <si>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</si>
  <si>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</si>
  <si>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</si>
  <si>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</si>
  <si>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</si>
  <si>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</si>
  <si>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</si>
  <si>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</si>
  <si>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</si>
  <si>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</si>
  <si>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</si>
  <si>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</si>
  <si>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</si>
  <si>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</si>
  <si>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</si>
  <si>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</si>
  <si>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</si>
  <si>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</si>
  <si>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</si>
  <si>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</si>
  <si>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</si>
  <si>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</si>
  <si>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</si>
  <si>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</si>
  <si>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</si>
  <si>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</si>
  <si>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</si>
  <si>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</si>
  <si>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</si>
  <si>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</si>
  <si>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</si>
  <si>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</si>
  <si>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</si>
  <si>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</si>
  <si>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</si>
  <si>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</si>
  <si>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</si>
  <si>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</si>
  <si>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</si>
  <si>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</si>
  <si>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</si>
  <si>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</si>
  <si>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</si>
  <si>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</si>
  <si>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</si>
  <si>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</si>
  <si>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</si>
  <si>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</si>
  <si>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</si>
  <si>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</si>
  <si>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</si>
  <si>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</si>
  <si>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</si>
  <si>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</si>
  <si>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</si>
  <si>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</si>
  <si>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</si>
  <si>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</si>
  <si>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</si>
  <si>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</si>
  <si>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</si>
  <si>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</si>
  <si>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</si>
  <si>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</si>
  <si>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</si>
  <si>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</si>
  <si>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</si>
  <si>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</si>
  <si>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</si>
  <si>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</si>
  <si>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</si>
  <si>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</si>
  <si>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</si>
  <si>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</si>
  <si>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</si>
  <si>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</si>
  <si>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</si>
  <si>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</si>
  <si>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</si>
  <si>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</si>
  <si>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</si>
  <si>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</si>
  <si>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</si>
  <si>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</si>
  <si>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</si>
  <si>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</si>
  <si>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</si>
  <si>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</si>
  <si>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</si>
  <si>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</si>
  <si>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</si>
  <si>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</si>
  <si>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</si>
  <si>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</si>
  <si>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</si>
  <si>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</si>
  <si>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</si>
  <si>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</si>
  <si>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</si>
  <si>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</si>
  <si>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</si>
  <si>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</si>
  <si>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</si>
  <si>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</si>
  <si>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</si>
  <si>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</si>
  <si>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</si>
  <si>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</si>
  <si>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</si>
  <si>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</si>
  <si>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</si>
  <si>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</si>
  <si>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</si>
  <si>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</si>
  <si>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</si>
  <si>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</si>
  <si>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</si>
  <si>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</si>
  <si>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</si>
  <si>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</si>
  <si>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</si>
  <si>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</si>
  <si>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</si>
  <si>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</si>
  <si>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</si>
  <si>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</si>
  <si>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</si>
  <si>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</si>
  <si>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</si>
  <si>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</si>
  <si>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</si>
  <si>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</si>
  <si>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</si>
  <si>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</si>
  <si>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</si>
  <si>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</si>
  <si>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</si>
  <si>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</si>
  <si>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</si>
  <si>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</si>
  <si>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</si>
  <si>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</si>
  <si>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</si>
  <si>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</si>
  <si>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</si>
  <si>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</si>
  <si>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</si>
  <si>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</si>
  <si>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</si>
  <si>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</si>
  <si>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</si>
  <si>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</si>
  <si>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</si>
  <si>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</si>
  <si>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</si>
  <si>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</si>
  <si>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</si>
  <si>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</si>
  <si>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</si>
  <si>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</si>
  <si>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</si>
  <si>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</si>
  <si>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</si>
  <si>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</si>
  <si>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</si>
  <si>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</si>
  <si>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</si>
  <si>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</si>
  <si>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</si>
  <si>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</si>
  <si>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</si>
  <si>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</si>
  <si>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</si>
  <si>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</si>
  <si>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</si>
  <si>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</si>
  <si>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</si>
  <si>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</si>
  <si>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</si>
  <si>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</si>
  <si>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</si>
  <si>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</si>
  <si>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</si>
  <si>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</si>
  <si>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</si>
  <si>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</si>
  <si>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</si>
  <si>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</si>
  <si>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</si>
  <si>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</si>
  <si>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</si>
  <si>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</si>
  <si>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</si>
  <si>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</si>
  <si>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</si>
  <si>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</si>
  <si>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</si>
  <si>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</si>
  <si>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</si>
  <si>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</si>
  <si>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</si>
  <si>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</si>
  <si>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</si>
  <si>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</si>
  <si>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</si>
  <si>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</si>
  <si>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</si>
  <si>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</si>
  <si>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</si>
  <si>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</si>
  <si>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</si>
  <si>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</si>
  <si>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</si>
  <si>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</si>
  <si>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</si>
  <si>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</si>
  <si>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</si>
  <si>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</si>
  <si>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</si>
  <si>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</si>
  <si>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</si>
  <si>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</si>
  <si>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</si>
  <si>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</si>
  <si>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</si>
  <si>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</si>
  <si>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</si>
  <si>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</si>
  <si>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</si>
  <si>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</si>
  <si>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</si>
  <si>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</si>
  <si>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</si>
  <si>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</si>
  <si>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</si>
  <si>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</si>
  <si>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</si>
  <si>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</si>
  <si>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</si>
  <si>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</si>
  <si>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</si>
  <si>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</si>
  <si>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</si>
  <si>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</si>
  <si>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</si>
  <si>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</si>
  <si>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</si>
  <si>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</si>
  <si>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</si>
  <si>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</si>
  <si>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</si>
  <si>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</si>
  <si>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</si>
  <si>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</si>
  <si>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</si>
  <si>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</si>
  <si>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</si>
  <si>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</si>
  <si>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</si>
  <si>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</si>
  <si>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</si>
  <si>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</si>
  <si>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</si>
  <si>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</si>
  <si>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</si>
  <si>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</si>
  <si>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</si>
  <si>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</si>
  <si>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</si>
  <si>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</si>
  <si>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</si>
  <si>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</si>
  <si>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</si>
  <si>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</si>
  <si>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</si>
  <si>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</si>
  <si>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</si>
  <si>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</si>
  <si>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</si>
  <si>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</si>
  <si>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</si>
  <si>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</si>
  <si>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</si>
  <si>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</si>
  <si>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</si>
  <si>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</si>
  <si>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</si>
  <si>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</si>
  <si>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</si>
  <si>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</si>
  <si>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</si>
  <si>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</si>
  <si>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</si>
  <si>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</si>
  <si>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</si>
  <si>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</si>
  <si>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</si>
  <si>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</si>
  <si>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</si>
  <si>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</si>
  <si>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</si>
  <si>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</si>
  <si>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</si>
  <si>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</si>
  <si>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</si>
  <si>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</si>
  <si>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</si>
  <si>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</si>
  <si>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</si>
  <si>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</si>
  <si>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</si>
  <si>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</si>
  <si>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</si>
  <si>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</si>
  <si>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</si>
  <si>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</si>
  <si>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</si>
  <si>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</si>
  <si>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</si>
  <si>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</si>
  <si>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</si>
  <si>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</si>
  <si>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</si>
  <si>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</si>
  <si>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</si>
  <si>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</si>
  <si>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</si>
  <si>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</si>
  <si>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</si>
  <si>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</si>
  <si>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</si>
  <si>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</si>
  <si>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</si>
  <si>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</si>
  <si>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</si>
  <si>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</si>
  <si>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</si>
  <si>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</si>
  <si>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</si>
  <si>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</si>
  <si>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</si>
  <si>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</si>
  <si>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</si>
  <si>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</si>
  <si>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</si>
  <si>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</si>
  <si>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</si>
  <si>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</si>
  <si>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</si>
  <si>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</si>
  <si>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</si>
  <si>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</si>
  <si>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</si>
  <si>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</si>
  <si>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</si>
  <si>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</si>
  <si>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</si>
  <si>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</si>
  <si>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</si>
  <si>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</si>
  <si>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</si>
  <si>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</si>
  <si>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</si>
  <si>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</si>
  <si>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</si>
  <si>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</si>
  <si>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</si>
  <si>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</si>
  <si>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</si>
  <si>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</si>
  <si>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</si>
  <si>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</si>
  <si>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</si>
  <si>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</si>
  <si>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</si>
  <si>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</si>
  <si>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</si>
  <si>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</si>
  <si>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</si>
  <si>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</si>
  <si>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</si>
  <si>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</si>
  <si>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</si>
  <si>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</si>
  <si>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</si>
  <si>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</si>
  <si>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</si>
  <si>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</si>
  <si>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</si>
  <si>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</si>
  <si>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</si>
  <si>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</si>
  <si>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</si>
  <si>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</si>
  <si>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</si>
  <si>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</si>
  <si>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</si>
  <si>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</si>
  <si>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</si>
  <si>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</si>
  <si>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</si>
  <si>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</si>
  <si>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</si>
  <si>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</si>
  <si>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</si>
  <si>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</si>
  <si>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</si>
  <si>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</si>
  <si>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</si>
  <si>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</si>
  <si>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</si>
  <si>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</si>
  <si>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</si>
  <si>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</si>
  <si>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</si>
  <si>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</si>
  <si>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</si>
  <si>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</si>
  <si>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</si>
  <si>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</si>
  <si>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</si>
  <si>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</si>
  <si>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</si>
  <si>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</si>
  <si>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</si>
  <si>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</si>
  <si>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</si>
  <si>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</si>
  <si>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</si>
  <si>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</si>
  <si>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</si>
  <si>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</si>
  <si>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</si>
  <si>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</si>
  <si>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</si>
  <si>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</si>
  <si>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</si>
  <si>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</si>
  <si>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</si>
  <si>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</si>
  <si>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</si>
  <si>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</si>
  <si>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</si>
  <si>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</si>
  <si>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</si>
  <si>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</si>
  <si>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</si>
  <si>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</si>
  <si>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</si>
  <si>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</si>
  <si>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</si>
  <si>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</si>
  <si>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</si>
  <si>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</si>
  <si>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</si>
  <si>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</si>
  <si>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</si>
  <si>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</si>
  <si>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</si>
  <si>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</si>
  <si>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</si>
  <si>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</si>
  <si>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</si>
  <si>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</si>
  <si>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</si>
  <si>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</si>
  <si>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</si>
  <si>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</si>
  <si>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</si>
  <si>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</si>
  <si>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</si>
  <si>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</si>
  <si>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</si>
  <si>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</si>
  <si>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</si>
  <si>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</si>
  <si>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</si>
  <si>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</si>
  <si>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</si>
  <si>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</si>
  <si>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</si>
  <si>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</si>
  <si>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</si>
  <si>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</si>
  <si>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</si>
  <si>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</si>
  <si>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</si>
  <si>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</si>
  <si>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</si>
  <si>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</si>
  <si>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</si>
  <si>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</si>
  <si>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</si>
  <si>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</si>
  <si>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</si>
  <si>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</si>
  <si>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</si>
  <si>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</si>
  <si>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</si>
  <si>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</si>
  <si>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</si>
  <si>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</si>
  <si>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</si>
  <si>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</si>
  <si>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</si>
  <si>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</si>
  <si>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</si>
  <si>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</si>
  <si>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</si>
  <si>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</si>
  <si>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</si>
  <si>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</si>
  <si>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</si>
  <si>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</si>
  <si>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</si>
  <si>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</si>
  <si>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</si>
  <si>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</si>
  <si>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</si>
  <si>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</si>
  <si>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</si>
  <si>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</si>
  <si>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</si>
  <si>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</si>
  <si>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</si>
  <si>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</si>
  <si>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</si>
  <si>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</si>
  <si>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</si>
  <si>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</si>
  <si>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</si>
  <si>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</si>
  <si>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</si>
  <si>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</si>
  <si>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</si>
  <si>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</si>
  <si>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</si>
  <si>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</si>
  <si>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</si>
  <si>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</si>
  <si>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</si>
  <si>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</si>
  <si>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</si>
  <si>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</si>
  <si>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</si>
  <si>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</si>
  <si>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</si>
  <si>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</si>
  <si>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</si>
  <si>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</si>
  <si>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</si>
  <si>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</si>
  <si>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</si>
  <si>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</si>
  <si>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</si>
  <si>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</si>
  <si>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</si>
  <si>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</si>
  <si>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</si>
  <si>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</si>
  <si>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</si>
  <si>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</si>
  <si>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</si>
  <si>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</si>
  <si>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</si>
  <si>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</si>
  <si>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</si>
  <si>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</si>
  <si>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</si>
  <si>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</si>
  <si>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</si>
  <si>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</si>
  <si>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</si>
  <si>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</si>
  <si>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</si>
  <si>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</si>
  <si>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</si>
  <si>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</si>
  <si>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</si>
  <si>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</si>
  <si>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</si>
  <si>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</si>
  <si>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</si>
  <si>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</si>
  <si>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</si>
  <si>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</si>
  <si>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</si>
  <si>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</si>
  <si>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</si>
  <si>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</si>
  <si>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</si>
  <si>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</si>
  <si>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</si>
  <si>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</si>
  <si>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</si>
  <si>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</si>
  <si>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</si>
  <si>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</si>
  <si>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</si>
  <si>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</si>
  <si>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</si>
  <si>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</si>
  <si>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</si>
  <si>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</si>
  <si>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</si>
  <si>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</si>
  <si>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</si>
  <si>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</si>
  <si>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</si>
  <si>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</si>
  <si>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</si>
  <si>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</si>
  <si>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</si>
  <si>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</si>
  <si>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</si>
  <si>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</si>
  <si>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</si>
  <si>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</si>
  <si>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</si>
  <si>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</si>
  <si>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</si>
  <si>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</si>
  <si>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</si>
  <si>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</si>
  <si>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</si>
  <si>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</si>
  <si>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</si>
  <si>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</si>
  <si>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</si>
  <si>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</si>
  <si>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</si>
  <si>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</si>
  <si>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</si>
  <si>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</si>
  <si>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</si>
  <si>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</si>
  <si>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</si>
  <si>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</si>
  <si>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</si>
  <si>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</si>
  <si>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</si>
  <si>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</si>
  <si>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</si>
  <si>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</si>
  <si>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</si>
  <si>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</si>
  <si>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</si>
  <si>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</si>
  <si>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</si>
  <si>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</si>
  <si>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</si>
  <si>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</si>
  <si>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</si>
  <si>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</si>
  <si>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</si>
  <si>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</si>
  <si>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</si>
  <si>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</si>
  <si>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</si>
  <si>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</si>
  <si>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</si>
  <si>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</si>
  <si>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</si>
  <si>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</si>
  <si>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</si>
  <si>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</si>
  <si>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</si>
  <si>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</si>
  <si>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</si>
  <si>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</si>
  <si>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</si>
  <si>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</si>
  <si>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</si>
  <si>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</si>
  <si>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</si>
  <si>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</si>
  <si>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</si>
  <si>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</si>
  <si>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</si>
  <si>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</si>
  <si>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</si>
  <si>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</si>
  <si>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</si>
  <si>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</si>
  <si>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</si>
  <si>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</si>
  <si>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</si>
  <si>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</si>
  <si>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</si>
  <si>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</si>
  <si>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</si>
  <si>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</si>
  <si>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</si>
  <si>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</si>
  <si>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</si>
  <si>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</si>
  <si>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</si>
  <si>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</si>
  <si>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</si>
  <si>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</si>
  <si>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</si>
  <si>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</si>
  <si>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</si>
  <si>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</si>
  <si>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</si>
  <si>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</si>
  <si>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</si>
  <si>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</si>
  <si>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</si>
  <si>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</si>
  <si>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</si>
  <si>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</si>
  <si>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</si>
  <si>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</si>
  <si>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</si>
  <si>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</si>
  <si>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</si>
  <si>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</si>
  <si>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</si>
  <si>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</si>
  <si>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</si>
  <si>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</si>
  <si>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</si>
  <si>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</si>
  <si>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</si>
  <si>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</si>
  <si>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</si>
  <si>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</si>
  <si>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</si>
  <si>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</si>
  <si>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</si>
  <si>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</si>
  <si>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</si>
  <si>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</si>
  <si>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</si>
  <si>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</si>
  <si>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</si>
  <si>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</si>
  <si>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</si>
  <si>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</si>
  <si>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</si>
  <si>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</si>
  <si>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</si>
  <si>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</si>
  <si>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</si>
  <si>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</si>
  <si>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</si>
  <si>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</si>
  <si>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</si>
  <si>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</si>
  <si>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</si>
  <si>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</si>
  <si>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</si>
  <si>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</si>
  <si>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</si>
  <si>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</si>
  <si>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</si>
  <si>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</si>
  <si>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</si>
  <si>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</si>
  <si>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</si>
  <si>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</si>
  <si>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</si>
  <si>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</si>
  <si>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</si>
  <si>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</si>
  <si>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</si>
  <si>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</si>
  <si>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</si>
  <si>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</si>
  <si>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</si>
  <si>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</si>
  <si>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</si>
  <si>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</si>
  <si>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</si>
  <si>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</si>
  <si>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</si>
  <si>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</si>
  <si>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</si>
  <si>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</si>
  <si>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</si>
  <si>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</si>
  <si>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</si>
  <si>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</si>
  <si>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</si>
  <si>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</si>
  <si>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</si>
  <si>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</si>
  <si>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</si>
  <si>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</si>
  <si>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</si>
  <si>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</si>
  <si>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</si>
  <si>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</si>
  <si>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</si>
  <si>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</si>
  <si>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</si>
  <si>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</si>
  <si>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</si>
  <si>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</si>
  <si>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</si>
  <si>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</si>
  <si>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</si>
  <si>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</si>
  <si>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</si>
  <si>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</si>
  <si>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</si>
  <si>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</si>
  <si>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</si>
  <si>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</si>
  <si>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</si>
  <si>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</si>
  <si>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</si>
  <si>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</si>
  <si>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</si>
  <si>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</si>
  <si>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</si>
  <si>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</si>
  <si>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</si>
  <si>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</si>
  <si>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</si>
  <si>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</si>
  <si>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</si>
  <si>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</si>
  <si>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</si>
  <si>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</si>
  <si>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</si>
  <si>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</si>
  <si>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</si>
  <si>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</si>
  <si>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</si>
  <si>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</si>
  <si>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</si>
  <si>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</si>
  <si>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</si>
  <si>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</si>
  <si>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</si>
  <si>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</si>
  <si>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</si>
  <si>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</si>
  <si>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</si>
  <si>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</si>
  <si>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</si>
  <si>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</si>
  <si>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</si>
  <si>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</si>
  <si>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</si>
  <si>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</si>
  <si>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</si>
  <si>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</si>
  <si>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</si>
  <si>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</si>
  <si>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</si>
  <si>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</si>
  <si>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</si>
  <si>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</si>
  <si>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</si>
  <si>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</si>
  <si>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</si>
  <si>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</si>
  <si>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</si>
  <si>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</si>
  <si>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</si>
  <si>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</si>
  <si>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</si>
  <si>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</si>
  <si>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</si>
  <si>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</si>
  <si>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</si>
  <si>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</si>
  <si>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</si>
  <si>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</si>
  <si>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</si>
  <si>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</si>
  <si>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</si>
  <si>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</si>
  <si>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</si>
  <si>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</si>
  <si>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</si>
  <si>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</si>
  <si>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</si>
  <si>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</si>
  <si>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</si>
  <si>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</si>
  <si>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</si>
  <si>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</si>
  <si>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</si>
  <si>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</si>
  <si>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</si>
  <si>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</si>
  <si>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</si>
  <si>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</si>
  <si>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</si>
  <si>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</si>
  <si>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</si>
  <si>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</si>
  <si>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</si>
  <si>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</si>
  <si>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</si>
  <si>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</si>
  <si>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</si>
  <si>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</si>
  <si>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</si>
  <si>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</si>
  <si>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</si>
  <si>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</si>
  <si>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</si>
  <si>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</si>
  <si>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</si>
  <si>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</si>
  <si>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</si>
  <si>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</si>
  <si>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</si>
  <si>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</si>
  <si>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</si>
  <si>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</si>
  <si>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</si>
  <si>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</si>
  <si>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</si>
  <si>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</si>
  <si>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</si>
  <si>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</si>
  <si>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</si>
  <si>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</si>
  <si>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</si>
  <si>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</si>
  <si>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</si>
  <si>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</si>
  <si>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</si>
  <si>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</si>
  <si>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</si>
  <si>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Station Upgrades</t>
  </si>
  <si>
    <t>James Warburton</t>
  </si>
  <si>
    <t>Probability of event occuring within the next five years between 0 - 5%</t>
  </si>
  <si>
    <t>Circuit Breaker Replacement</t>
  </si>
  <si>
    <t>Echo River Transmission Station CB 556</t>
  </si>
  <si>
    <t>Failure of circuit breaker causes it to be removed from service until a replacement unit can be sourced and installed. There is no longer support for this unit from the manufactuer (ASEA)</t>
  </si>
  <si>
    <t>Complete failure of this asset without remedial action to occur within next 10 to 25 years</t>
  </si>
  <si>
    <t xml:space="preserve"> If breaker fails, there is no support from manufacturer, so new breaker must be sourced and installed. This can take months, and backup supply is not rated for the peak loading during the winter months. Result is rotating power interruption to customers fed by 34.5 kV line.</t>
  </si>
  <si>
    <t xml:space="preserve">Service continuity of distribution load connected to Echo River TS depends on a single 230kV high side minimum oil circuit breaker. During extended failure or maintenance of this asset, distribution load restoration involves extending back up through a medium-voltage feeder from Northern Avenue TS, causing voltage fluctuations due to length of the feed, and increasing the strain on the backup source.
The Health index of the existing circuit breaker 556 is calculated to be 50% (Fair, nearing Poor), having been manufactured in 1986. Given the deteriorating condition of the original asset, the need for a replacement unit is further amplified. Furthermore, the current asset is a live tank minimum oil breaker, which HOSSM has indicated is considered an obsolete type and due for replacement when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</si>
</sst>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8A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8B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8C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4"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Normal="100" workbookViewId="0">
      <selection activeCell="C87" sqref="C87"/>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99" t="s">
        <v>12886</v>
      </c>
      <c r="E2" s="100"/>
      <c r="F2" s="76" t="s">
        <v>9522</v>
      </c>
      <c r="G2" s="77" t="str">
        <f>C4&amp;"_"&amp;C11&amp;"_"&amp;C14&amp;"_"&amp;C12&amp;C13</f>
        <v>Tx - Power Systems_11111_Echo River Transmission Station CB 556_Station UpgradesCircuit Breaker Replacement</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12890</v>
      </c>
    </row>
    <row r="8" spans="2:9" ht="18" customHeight="1">
      <c r="B8" s="9" t="s">
        <v>4</v>
      </c>
      <c r="C8" s="98">
        <v>43284</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12889</v>
      </c>
      <c r="D12" s="7" t="s">
        <v>9702</v>
      </c>
      <c r="E12" s="46" t="s">
        <v>2524</v>
      </c>
      <c r="F12" s="9" t="s">
        <v>11</v>
      </c>
      <c r="G12" s="46" t="s">
        <v>7441</v>
      </c>
      <c r="H12" s="9" t="s">
        <v>12</v>
      </c>
      <c r="I12" s="46" t="e">
        <f>VLOOKUP(TEXT(C11,0),Table2[#All],16,0)</f>
        <v>#N/A</v>
      </c>
    </row>
    <row r="13" spans="2:9" outlineLevel="1">
      <c r="B13" s="7" t="s">
        <v>2527</v>
      </c>
      <c r="C13" s="45" t="s">
        <v>12892</v>
      </c>
      <c r="D13" s="7" t="s">
        <v>9524</v>
      </c>
      <c r="E13" s="46" t="s">
        <v>2524</v>
      </c>
      <c r="F13" s="9" t="s">
        <v>8</v>
      </c>
      <c r="G13" s="46" t="e">
        <f>VLOOKUP(TEXT(C11,0),Table2[#All],13,0)</f>
        <v>#N/A</v>
      </c>
      <c r="H13" s="9" t="s">
        <v>9</v>
      </c>
      <c r="I13" s="46" t="s">
        <v>994</v>
      </c>
    </row>
    <row r="14" spans="2:9" ht="27" customHeight="1" outlineLevel="1">
      <c r="B14" s="9" t="s">
        <v>2528</v>
      </c>
      <c r="C14" s="45" t="s">
        <v>12893</v>
      </c>
      <c r="D14" s="9" t="s">
        <v>10</v>
      </c>
      <c r="E14" s="46" t="e">
        <f>VLOOKUP(TEXT(C11,0),Table2[#All],3,0)</f>
        <v>#N/A</v>
      </c>
      <c r="F14" s="9" t="s">
        <v>15</v>
      </c>
      <c r="G14" s="46" t="e">
        <f>VLOOKUP(TEXT(C11,0),Table2[#All],11,0)</f>
        <v>#N/A</v>
      </c>
      <c r="H14" s="9" t="s">
        <v>17</v>
      </c>
      <c r="I14" s="46" t="s">
        <v>154</v>
      </c>
    </row>
    <row r="15" spans="2:9" ht="285" outlineLevel="1">
      <c r="B15" s="9" t="s">
        <v>18</v>
      </c>
      <c r="C15" s="48" t="s">
        <v>12897</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t="e">
        <f>VLOOKUP(TEXT($C$11,0),Table2[#All],83,FALSE)</f>
        <v>#N/A</v>
      </c>
      <c r="E24" s="9" t="s">
        <v>30</v>
      </c>
      <c r="F24" s="46" t="s">
        <v>12228</v>
      </c>
      <c r="G24" s="48" t="e">
        <f>VLOOKUP(TEXT($C$11,0),Table2[#All],96,FALSE)</f>
        <v>#N/A</v>
      </c>
    </row>
    <row r="25" spans="2:9" ht="70.150000000000006" customHeight="1" outlineLevel="1">
      <c r="B25" s="9" t="s">
        <v>31</v>
      </c>
      <c r="C25" s="46" t="s">
        <v>12228</v>
      </c>
      <c r="D25" s="50" t="e">
        <f>VLOOKUP(TEXT($C$11,0),Table2[#All],85,FALSE)</f>
        <v>#N/A</v>
      </c>
      <c r="E25" s="9" t="s">
        <v>32</v>
      </c>
      <c r="F25" s="46" t="s">
        <v>12228</v>
      </c>
      <c r="G25" s="48" t="e">
        <f>VLOOKUP(TEXT($C$11,0),Table2[#All],96,FALSE)</f>
        <v>#N/A</v>
      </c>
    </row>
    <row r="26" spans="2:9" ht="70.150000000000006" customHeight="1" outlineLevel="1">
      <c r="B26" s="9" t="s">
        <v>33</v>
      </c>
      <c r="C26" s="46" t="s">
        <v>12228</v>
      </c>
      <c r="D26" s="50" t="e">
        <f>VLOOKUP(TEXT($C$11,0),Table2[#All],87,FALSE)</f>
        <v>#N/A</v>
      </c>
      <c r="E26" s="9" t="s">
        <v>34</v>
      </c>
      <c r="F26" s="46" t="s">
        <v>12228</v>
      </c>
      <c r="G26" s="48" t="e">
        <f>VLOOKUP(TEXT($C$11,0),Table2[#All],96,FALSE)</f>
        <v>#N/A</v>
      </c>
    </row>
    <row r="27" spans="2:9" ht="70.150000000000006" customHeight="1" outlineLevel="1">
      <c r="B27" s="9" t="s">
        <v>2523</v>
      </c>
      <c r="C27" s="46" t="s">
        <v>12228</v>
      </c>
      <c r="D27" s="50" t="e">
        <f>VLOOKUP(TEXT($C$11,0),Table2[#All],87,FALSE)</f>
        <v>#N/A</v>
      </c>
      <c r="E27" s="9" t="s">
        <v>35</v>
      </c>
      <c r="F27" s="46" t="s">
        <v>12228</v>
      </c>
      <c r="G27" s="48" t="e">
        <f>VLOOKUP(TEXT($C$11,0),Table2[#All],96,FALSE)</f>
        <v>#N/A</v>
      </c>
    </row>
    <row r="28" spans="2:9" ht="70.150000000000006" customHeight="1" outlineLevel="1">
      <c r="B28" s="9" t="s">
        <v>3068</v>
      </c>
      <c r="C28" s="46" t="s">
        <v>12228</v>
      </c>
      <c r="D28" s="50" t="e">
        <f>VLOOKUP(TEXT($C$11,0),Table2[#All],87,FALSE)</f>
        <v>#N/A</v>
      </c>
      <c r="E28" s="9" t="s">
        <v>36</v>
      </c>
      <c r="F28" s="46" t="s">
        <v>12228</v>
      </c>
      <c r="G28" s="48" t="e">
        <f>VLOOKUP(TEXT($C$11,0),Table2[#All],96,FALSE)</f>
        <v>#N/A</v>
      </c>
    </row>
    <row r="29" spans="2:9" ht="70.150000000000006" customHeight="1" outlineLevel="1">
      <c r="B29" s="11"/>
      <c r="C29" s="49"/>
      <c r="D29" s="51"/>
      <c r="E29" s="9" t="s">
        <v>37</v>
      </c>
      <c r="F29" s="46" t="s">
        <v>12228</v>
      </c>
      <c r="G29" s="48" t="e">
        <f>VLOOKUP(TEXT($C$11,0),Table2[#All],96,FALSE)</f>
        <v>#N/A</v>
      </c>
    </row>
    <row r="30" spans="2:9" ht="70.150000000000006" customHeight="1" outlineLevel="1">
      <c r="B30" s="11"/>
      <c r="C30" s="49"/>
      <c r="D30" s="51"/>
      <c r="E30" s="9" t="s">
        <v>38</v>
      </c>
      <c r="F30" s="46" t="s">
        <v>12228</v>
      </c>
      <c r="G30" s="48" t="e">
        <f>VLOOKUP(TEXT($C$11,0),Table2[#All],96,FALSE)</f>
        <v>#N/A</v>
      </c>
    </row>
    <row r="31" spans="2:9" ht="70.150000000000006" customHeight="1" outlineLevel="1">
      <c r="B31" s="11"/>
      <c r="C31" s="49"/>
      <c r="D31" s="51"/>
      <c r="E31" s="9" t="s">
        <v>39</v>
      </c>
      <c r="F31" s="46" t="s">
        <v>12228</v>
      </c>
      <c r="G31" s="48" t="e">
        <f>VLOOKUP(TEXT($C$11,0),Table2[#All],96,FALSE)</f>
        <v>#N/A</v>
      </c>
    </row>
    <row r="32" spans="2:9" ht="70.150000000000006" customHeight="1" outlineLevel="1">
      <c r="E32" s="9" t="s">
        <v>40</v>
      </c>
      <c r="F32" s="46" t="s">
        <v>12228</v>
      </c>
      <c r="G32" s="48" t="e">
        <f>VLOOKUP(TEXT($C$11,0),Table2[#All],96,FALSE)</f>
        <v>#N/A</v>
      </c>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v>
      </c>
      <c r="D43" s="20"/>
      <c r="E43" s="20"/>
      <c r="F43" s="20"/>
      <c r="G43" s="20"/>
      <c r="H43" s="20"/>
      <c r="I43" s="20"/>
    </row>
    <row r="44" spans="1:9" ht="103.5" customHeight="1" outlineLevel="1">
      <c r="B44" s="7" t="s">
        <v>48</v>
      </c>
      <c r="C44" s="48" t="s">
        <v>3064</v>
      </c>
      <c r="D44" s="7" t="s">
        <v>49</v>
      </c>
      <c r="E44" s="46" t="s">
        <v>275</v>
      </c>
      <c r="F44" s="7" t="s">
        <v>50</v>
      </c>
      <c r="G44" s="46" t="s">
        <v>308</v>
      </c>
    </row>
    <row r="45" spans="1:9" ht="103.9" customHeight="1" outlineLevel="1">
      <c r="B45" s="7" t="s">
        <v>51</v>
      </c>
      <c r="C45" s="48">
        <v>1</v>
      </c>
      <c r="D45" s="7" t="s">
        <v>52</v>
      </c>
      <c r="E45" s="48" t="s">
        <v>3064</v>
      </c>
      <c r="F45" s="7" t="s">
        <v>53</v>
      </c>
      <c r="G45" s="48">
        <v>1</v>
      </c>
      <c r="H45" s="8" t="s">
        <v>54</v>
      </c>
      <c r="I45" s="48" t="s">
        <v>3064</v>
      </c>
    </row>
    <row r="46" spans="1:9" ht="103.9" customHeight="1" outlineLevel="1">
      <c r="B46" s="7" t="s">
        <v>55</v>
      </c>
      <c r="C46" s="48">
        <v>1</v>
      </c>
      <c r="D46" s="7" t="s">
        <v>56</v>
      </c>
      <c r="E46" s="48" t="s">
        <v>12888</v>
      </c>
      <c r="F46" s="7" t="s">
        <v>57</v>
      </c>
      <c r="G46" s="48">
        <v>1</v>
      </c>
      <c r="H46" s="8" t="s">
        <v>58</v>
      </c>
      <c r="I46" s="48" t="s">
        <v>12888</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1</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v>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3072</v>
      </c>
      <c r="E57" s="19"/>
      <c r="F57" s="20"/>
      <c r="G57" s="20"/>
      <c r="H57" s="20"/>
      <c r="I57" s="20"/>
    </row>
    <row r="58" spans="1:9" ht="103.9" customHeight="1" outlineLevel="1">
      <c r="B58" s="7" t="s">
        <v>72</v>
      </c>
      <c r="C58" s="48" t="s">
        <v>12894</v>
      </c>
      <c r="D58" s="9" t="s">
        <v>73</v>
      </c>
      <c r="E58" s="46" t="s">
        <v>295</v>
      </c>
      <c r="F58" s="9" t="s">
        <v>74</v>
      </c>
      <c r="G58" s="46" t="s">
        <v>308</v>
      </c>
      <c r="H58" s="52"/>
      <c r="I58" s="52"/>
    </row>
    <row r="59" spans="1:9" ht="103.9" customHeight="1" outlineLevel="1">
      <c r="B59" s="7" t="s">
        <v>75</v>
      </c>
      <c r="C59" s="48">
        <v>6</v>
      </c>
      <c r="D59" s="9" t="s">
        <v>76</v>
      </c>
      <c r="E59" s="48" t="s">
        <v>12896</v>
      </c>
      <c r="F59" s="9" t="s">
        <v>77</v>
      </c>
      <c r="G59" s="48">
        <v>6</v>
      </c>
      <c r="H59" s="9" t="s">
        <v>78</v>
      </c>
      <c r="I59" s="48" t="s">
        <v>12896</v>
      </c>
    </row>
    <row r="60" spans="1:9" ht="103.9" customHeight="1" outlineLevel="1">
      <c r="B60" s="7" t="s">
        <v>79</v>
      </c>
      <c r="C60" s="48">
        <v>3</v>
      </c>
      <c r="D60" s="9" t="s">
        <v>80</v>
      </c>
      <c r="E60" s="48" t="s">
        <v>12895</v>
      </c>
      <c r="F60" s="9" t="s">
        <v>81</v>
      </c>
      <c r="G60" s="48">
        <v>1</v>
      </c>
      <c r="H60" s="9" t="s">
        <v>82</v>
      </c>
      <c r="I60" s="48" t="s">
        <v>12891</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IF($E$15&lt;&gt;"Executing",C72*$E$70*-1,VLOOKUP(TEXT($C$11,0),Table2[#All],49,0))</f>
        <v>#VALUE!</v>
      </c>
      <c r="F72" s="23" t="s">
        <v>90</v>
      </c>
      <c r="G72" s="95" t="e">
        <f>VLOOKUP(TEXT($C$11,0),Table2[#All],61,0)</f>
        <v>#N/A</v>
      </c>
      <c r="H72" s="23" t="s">
        <v>12674</v>
      </c>
      <c r="I72" s="95">
        <v>0</v>
      </c>
    </row>
    <row r="73" spans="2:9" outlineLevel="2">
      <c r="B73" s="23" t="s">
        <v>91</v>
      </c>
      <c r="C73" s="95">
        <v>1000000</v>
      </c>
      <c r="D73" s="23" t="s">
        <v>92</v>
      </c>
      <c r="E73" s="95" t="e">
        <f>IF($E$15&lt;&gt;"Executing",C73*$E$70*-1,VLOOKUP(TEXT($C$11,0),Table2[#All],50,0))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5"/>
      <c r="D75" s="23" t="s">
        <v>98</v>
      </c>
      <c r="E75" s="95" t="e">
        <f>IF($E$15&lt;&gt;"Executing",C75*$E$70*-1,VLOOKUP(TEXT($C$11,0),Table2[#All],52,0))</f>
        <v>#VALUE!</v>
      </c>
      <c r="F75" s="23" t="s">
        <v>99</v>
      </c>
      <c r="G75" s="95" t="e">
        <f>VLOOKUP(TEXT($C$11,0),Table2[#All],64,0)</f>
        <v>#N/A</v>
      </c>
      <c r="H75" s="23" t="s">
        <v>12677</v>
      </c>
      <c r="I75" s="95">
        <v>0</v>
      </c>
    </row>
    <row r="76" spans="2:9" outlineLevel="2">
      <c r="B76" s="23" t="s">
        <v>100</v>
      </c>
      <c r="C76" s="95"/>
      <c r="D76" s="23" t="s">
        <v>101</v>
      </c>
      <c r="E76" s="95" t="e">
        <f>IF($E$15&lt;&gt;"Executing",C76*$E$70*-1,VLOOKUP(TEXT($C$11,0),Table2[#All],53,0))</f>
        <v>#VALUE!</v>
      </c>
      <c r="F76" s="23" t="s">
        <v>102</v>
      </c>
      <c r="G76" s="95" t="e">
        <f>VLOOKUP(TEXT($C$11,0),Table2[#All],65,0)</f>
        <v>#N/A</v>
      </c>
      <c r="H76" s="23" t="s">
        <v>12678</v>
      </c>
      <c r="I76" s="95">
        <v>0</v>
      </c>
    </row>
    <row r="77" spans="2:9" outlineLevel="2">
      <c r="B77" s="23" t="s">
        <v>103</v>
      </c>
      <c r="C77" s="95"/>
      <c r="D77" s="23" t="s">
        <v>104</v>
      </c>
      <c r="E77" s="95" t="e">
        <f>IF($E$15&lt;&gt;"Executing",C77*$E$70*-1,VLOOKUP(TEXT($C$11,0),Table2[#All],54,0))</f>
        <v>#VALUE!</v>
      </c>
      <c r="F77" s="23" t="s">
        <v>105</v>
      </c>
      <c r="G77" s="95" t="e">
        <f>VLOOKUP(TEXT($C$11,0),Table2[#All],66,0)</f>
        <v>#N/A</v>
      </c>
      <c r="H77" s="23" t="s">
        <v>12679</v>
      </c>
      <c r="I77" s="95">
        <v>0</v>
      </c>
    </row>
    <row r="78" spans="2:9" outlineLevel="2">
      <c r="B78" s="23" t="s">
        <v>106</v>
      </c>
      <c r="C78" s="95"/>
      <c r="D78" s="23" t="s">
        <v>107</v>
      </c>
      <c r="E78" s="95" t="e">
        <f>IF($E$15&lt;&gt;"Executing",C78*$E$70*-1,VLOOKUP(TEXT($C$11,0),Table2[#All],55,0))</f>
        <v>#VALUE!</v>
      </c>
      <c r="F78" s="23" t="s">
        <v>108</v>
      </c>
      <c r="G78" s="95" t="e">
        <f>VLOOKUP(TEXT($C$11,0),Table2[#All],67,0)</f>
        <v>#N/A</v>
      </c>
      <c r="H78" s="23" t="s">
        <v>12680</v>
      </c>
      <c r="I78" s="95">
        <v>0</v>
      </c>
    </row>
    <row r="79" spans="2:9" outlineLevel="2">
      <c r="B79" s="23" t="s">
        <v>109</v>
      </c>
      <c r="C79" s="95"/>
      <c r="D79" s="23" t="s">
        <v>110</v>
      </c>
      <c r="E79" s="95" t="e">
        <f>IF($E$15&lt;&gt;"Executing",C79*$E$70*-1,VLOOKUP(TEXT($C$11,0),Table2[#All],56,0))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v>0</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43831</v>
      </c>
      <c r="D85" s="26" t="s">
        <v>120</v>
      </c>
      <c r="E85" s="56">
        <v>43831</v>
      </c>
      <c r="F85" s="52"/>
      <c r="G85" s="52"/>
    </row>
    <row r="86" spans="2:9" outlineLevel="2">
      <c r="B86" s="26" t="s">
        <v>2514</v>
      </c>
      <c r="C86" s="56">
        <v>43831</v>
      </c>
      <c r="D86" s="26" t="s">
        <v>121</v>
      </c>
      <c r="E86" s="56">
        <v>43831</v>
      </c>
      <c r="F86" s="52"/>
      <c r="G86" s="52"/>
    </row>
    <row r="87" spans="2:9" outlineLevel="2">
      <c r="B87" s="26" t="s">
        <v>2517</v>
      </c>
      <c r="C87" s="56">
        <v>44196</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t="str">
        <f>IFERROR(VLOOKUP($C$11&amp;J120,'Lookup-ForecastAccomplishment'!$B$1:$G$1233,6,FALSE),"")</f>
        <v/>
      </c>
      <c r="E120" s="3"/>
      <c r="F120" s="2"/>
      <c r="G120" s="2"/>
      <c r="H120" s="2"/>
      <c r="J120" s="80" t="s">
        <v>9543</v>
      </c>
    </row>
    <row r="121" spans="1:10" outlineLevel="1">
      <c r="A121" s="79"/>
      <c r="B121" s="82"/>
      <c r="C121" s="82" t="s">
        <v>9544</v>
      </c>
      <c r="D121" s="88">
        <v>1</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1</v>
      </c>
      <c r="E125" s="3"/>
      <c r="F125" s="2"/>
      <c r="G125" s="2"/>
      <c r="H125" s="2"/>
      <c r="J125" s="80"/>
    </row>
    <row r="126" spans="1:10" outlineLevel="1">
      <c r="A126" s="79"/>
      <c r="B126" s="82" t="s">
        <v>9550</v>
      </c>
      <c r="C126" s="82" t="s">
        <v>9551</v>
      </c>
      <c r="D126" s="88" t="str">
        <f>IFERROR(VLOOKUP($C$11&amp;J126,'Lookup-ForecastAccomplishment'!$B$1:$G$1233,6,FALSE),"")</f>
        <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0</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t="str">
        <f>IFERROR(VLOOKUP($C$11&amp;J175,'Lookup-ForecastAccomplishment'!$B$1:$G$1233,6,FALSE),"")</f>
        <v/>
      </c>
      <c r="E175" s="3"/>
      <c r="F175" s="2"/>
      <c r="G175" s="2"/>
      <c r="H175" s="2"/>
      <c r="J175" s="80" t="s">
        <v>9597</v>
      </c>
    </row>
    <row r="176" spans="1:10" outlineLevel="1">
      <c r="A176" s="79"/>
      <c r="B176" s="83" t="s">
        <v>9596</v>
      </c>
      <c r="C176" s="83"/>
      <c r="D176" s="83">
        <f>SUM(D175)</f>
        <v>0</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t="str">
        <f>IFERROR(VLOOKUP($C$11&amp;J237,'Lookup-ForecastAccomplishment'!$B$1:$G$1233,6,FALSE),"")</f>
        <v/>
      </c>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t="str">
        <f>IFERROR(VLOOKUP($C$11&amp;J243,'Lookup-ForecastAccomplishment'!$B$1:$G$1233,6,FALSE),"")</f>
        <v/>
      </c>
      <c r="E243" s="3"/>
      <c r="F243" s="2"/>
      <c r="G243" s="2"/>
      <c r="H243" s="2"/>
      <c r="J243" s="80" t="s">
        <v>9658</v>
      </c>
    </row>
    <row r="244" spans="1:10" outlineLevel="1">
      <c r="A244" s="79"/>
      <c r="B244" s="82"/>
      <c r="C244" s="82" t="s">
        <v>9659</v>
      </c>
      <c r="D244" s="88"/>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0</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c r="C2" s="62" t="s">
        <v>3067</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2A4E0AFD-2FCD-406E-B426-619A2D050B42}"/>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30D6E02E-1E28-4F1F-8F9A-7B2DA835E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280800</vt:r8>
  </property>
</Properties>
</file>