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dumont\Desktop\"/>
    </mc:Choice>
  </mc:AlternateContent>
  <bookViews>
    <workbookView xWindow="0" yWindow="0" windowWidth="15525" windowHeight="11745" tabRatio="855" firstSheet="5"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Summary'!$A$1:$R$86</definedName>
    <definedName name="_xlnm.Print_Area" localSheetId="6">'2. LRAMVA Threshold'!$A$1:$M$62</definedName>
    <definedName name="_xlnm.Print_Area" localSheetId="7">'3.  Distribution Rates'!$A$1:$P$134</definedName>
    <definedName name="_xlnm.Print_Area" localSheetId="8">'3-a.  Rate Class Allocations'!$B$1:$AM$67</definedName>
    <definedName name="_xlnm.Print_Area" localSheetId="9">'4.  2011-2014 LRAM'!$A$1:$AM$533</definedName>
    <definedName name="_xlnm.Print_Area" localSheetId="10">'5.  2015-2020 LRAM'!$A$1:$AM$1148</definedName>
    <definedName name="_xlnm.Print_Area" localSheetId="11">'6.  Carrying Charges'!$A$1:$X$164</definedName>
    <definedName name="_xlnm.Print_Area" localSheetId="12">'7.  Persistence Report'!$B$1:$BT$518</definedName>
    <definedName name="_xlnm.Print_Area" localSheetId="0">Contents!$A$1:$D$27</definedName>
    <definedName name="_xlnm.Print_Area" localSheetId="2">'LRAMVA Checklist Schematic'!$A$1:$G$31</definedName>
    <definedName name="_xlnm.Print_Titles" localSheetId="4">'1.  LRAMVA Summary'!$1:$3</definedName>
    <definedName name="_xlnm.Print_Titles" localSheetId="9">'4.  2011-2014 LRAM'!$B:$B</definedName>
    <definedName name="_xlnm.Print_Titles" localSheetId="12">'7.  Persistence Report'!$B:$K,'7.  Persistence Report'!$1:$26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LRAM'!$B$600</definedName>
    <definedName name="Table_5_e.__2019_Lost_Revenues_Work_Form">'5.  2015-2020 LRAM'!$B$783</definedName>
    <definedName name="Table_5_f.__2020_Lost_Revenues_Work_Form">'5.  2015-2020 LRAM'!$B$966</definedName>
    <definedName name="Targets">'[1]LDC Targets'!$A$3:$D$83</definedName>
  </definedNames>
  <calcPr calcId="152511"/>
</workbook>
</file>

<file path=xl/calcChain.xml><?xml version="1.0" encoding="utf-8"?>
<calcChain xmlns="http://schemas.openxmlformats.org/spreadsheetml/2006/main">
  <c r="I129" i="47" l="1"/>
  <c r="H128" i="47"/>
  <c r="H129" i="47"/>
  <c r="H126" i="47"/>
  <c r="H131" i="47"/>
  <c r="H105" i="47"/>
  <c r="N577" i="79" l="1"/>
  <c r="K58" i="45" l="1"/>
  <c r="K57" i="45"/>
  <c r="K43" i="45"/>
  <c r="K44" i="45" s="1"/>
  <c r="K37" i="45"/>
  <c r="K36" i="45"/>
  <c r="N88" i="79" l="1"/>
  <c r="N278" i="79"/>
  <c r="N330" i="79"/>
  <c r="N367" i="79"/>
  <c r="N370" i="79"/>
  <c r="N327" i="79"/>
  <c r="N515" i="79"/>
  <c r="N525" i="79"/>
  <c r="N522" i="79"/>
  <c r="N519" i="79"/>
  <c r="AD576" i="79"/>
  <c r="AC576" i="79"/>
  <c r="AB576" i="79"/>
  <c r="AA576" i="79"/>
  <c r="Z576" i="79"/>
  <c r="Y576" i="79"/>
  <c r="AD573" i="79"/>
  <c r="AC573" i="79"/>
  <c r="AB573" i="79"/>
  <c r="AA573" i="79"/>
  <c r="Z573" i="79"/>
  <c r="Y573" i="79"/>
  <c r="AD533" i="79"/>
  <c r="AC533" i="79"/>
  <c r="AB533" i="79"/>
  <c r="AA533" i="79"/>
  <c r="Z533" i="79"/>
  <c r="Y533" i="79"/>
  <c r="AD530" i="79"/>
  <c r="AC530" i="79"/>
  <c r="AB530" i="79"/>
  <c r="AA530" i="79"/>
  <c r="Z530" i="79"/>
  <c r="Y530" i="79"/>
  <c r="AD527" i="79"/>
  <c r="AD528" i="79" s="1"/>
  <c r="AC527" i="79"/>
  <c r="AB527" i="79"/>
  <c r="AB528" i="79" s="1"/>
  <c r="AA527" i="79"/>
  <c r="Z527" i="79"/>
  <c r="Z528" i="79" s="1"/>
  <c r="Y527" i="79"/>
  <c r="AD524" i="79"/>
  <c r="AD525" i="79" s="1"/>
  <c r="AC524" i="79"/>
  <c r="AC525" i="79" s="1"/>
  <c r="AB524" i="79"/>
  <c r="AB525" i="79" s="1"/>
  <c r="AA524" i="79"/>
  <c r="Z524" i="79"/>
  <c r="Z525" i="79" s="1"/>
  <c r="Y524" i="79"/>
  <c r="Y525" i="79" s="1"/>
  <c r="AD521" i="79"/>
  <c r="AD522" i="79" s="1"/>
  <c r="AC521" i="79"/>
  <c r="AC522" i="79" s="1"/>
  <c r="AB521" i="79"/>
  <c r="AA521" i="79"/>
  <c r="AA522" i="79" s="1"/>
  <c r="Z521" i="79"/>
  <c r="Z522" i="79" s="1"/>
  <c r="Y521" i="79"/>
  <c r="Y522" i="79" s="1"/>
  <c r="AD518" i="79"/>
  <c r="AC518" i="79"/>
  <c r="AB518" i="79"/>
  <c r="AA518" i="79"/>
  <c r="Z518" i="79"/>
  <c r="Y518" i="79"/>
  <c r="AD514" i="79"/>
  <c r="AD515" i="79" s="1"/>
  <c r="AC514" i="79"/>
  <c r="AC515" i="79" s="1"/>
  <c r="AB514" i="79"/>
  <c r="AB515" i="79" s="1"/>
  <c r="AA514" i="79"/>
  <c r="AA515" i="79" s="1"/>
  <c r="Z514" i="79"/>
  <c r="Z515" i="79" s="1"/>
  <c r="Y514" i="79"/>
  <c r="Y515" i="79" s="1"/>
  <c r="AD511" i="79"/>
  <c r="AC511" i="79"/>
  <c r="AB511" i="79"/>
  <c r="AA511" i="79"/>
  <c r="Z511" i="79"/>
  <c r="Y511" i="79"/>
  <c r="AD508" i="79"/>
  <c r="AC508" i="79"/>
  <c r="AB508" i="79"/>
  <c r="AA508" i="79"/>
  <c r="Z508" i="79"/>
  <c r="Y508" i="79"/>
  <c r="AD505" i="79"/>
  <c r="AC505" i="79"/>
  <c r="AC506" i="79" s="1"/>
  <c r="AB505" i="79"/>
  <c r="AB506" i="79" s="1"/>
  <c r="AA505" i="79"/>
  <c r="AA506" i="79" s="1"/>
  <c r="Z505" i="79"/>
  <c r="Z506" i="79" s="1"/>
  <c r="Y505" i="79"/>
  <c r="Y506" i="79" s="1"/>
  <c r="AD502" i="79"/>
  <c r="AC502" i="79"/>
  <c r="AB502" i="79"/>
  <c r="AA502" i="79"/>
  <c r="Z502" i="79"/>
  <c r="Y502" i="79"/>
  <c r="AD499" i="79"/>
  <c r="AC499" i="79"/>
  <c r="AB499" i="79"/>
  <c r="AA499" i="79"/>
  <c r="Z499" i="79"/>
  <c r="Y499" i="79"/>
  <c r="AD496" i="79"/>
  <c r="AC496" i="79"/>
  <c r="AB496" i="79"/>
  <c r="AA496" i="79"/>
  <c r="Z496" i="79"/>
  <c r="Y496" i="79"/>
  <c r="AD493" i="79"/>
  <c r="AC493" i="79"/>
  <c r="AB493" i="79"/>
  <c r="AA493" i="79"/>
  <c r="Z493" i="79"/>
  <c r="Y493" i="79"/>
  <c r="AD490" i="79"/>
  <c r="AC490" i="79"/>
  <c r="AB490" i="79"/>
  <c r="AA490" i="79"/>
  <c r="Z490" i="79"/>
  <c r="Y490" i="79"/>
  <c r="AD487" i="79"/>
  <c r="AC487" i="79"/>
  <c r="AB487" i="79"/>
  <c r="AA487" i="79"/>
  <c r="Z487" i="79"/>
  <c r="Y487" i="79"/>
  <c r="AD483" i="79"/>
  <c r="AD484" i="79" s="1"/>
  <c r="AC483" i="79"/>
  <c r="AC484" i="79" s="1"/>
  <c r="AB483" i="79"/>
  <c r="AB484" i="79" s="1"/>
  <c r="AA483" i="79"/>
  <c r="AA484" i="79" s="1"/>
  <c r="Z483" i="79"/>
  <c r="AM483" i="79" s="1"/>
  <c r="Y483" i="79"/>
  <c r="Y484" i="79" s="1"/>
  <c r="AD480" i="79"/>
  <c r="AC480" i="79"/>
  <c r="AB480" i="79"/>
  <c r="AA480" i="79"/>
  <c r="Z480" i="79"/>
  <c r="Y480" i="79"/>
  <c r="AD477" i="79"/>
  <c r="AC477" i="79"/>
  <c r="AB477" i="79"/>
  <c r="AA477" i="79"/>
  <c r="Z477" i="79"/>
  <c r="Y477" i="79"/>
  <c r="AD474" i="79"/>
  <c r="AC474" i="79"/>
  <c r="AB474" i="79"/>
  <c r="AA474" i="79"/>
  <c r="Z474" i="79"/>
  <c r="Y474" i="79"/>
  <c r="AD471" i="79"/>
  <c r="AC471" i="79"/>
  <c r="AB471" i="79"/>
  <c r="AA471" i="79"/>
  <c r="Z471" i="79"/>
  <c r="Y471" i="79"/>
  <c r="AD375" i="79"/>
  <c r="AC375" i="79"/>
  <c r="AB375" i="79"/>
  <c r="AA375" i="79"/>
  <c r="Z375" i="79"/>
  <c r="Y375" i="79"/>
  <c r="AD372" i="79"/>
  <c r="AC372" i="79"/>
  <c r="AB372" i="79"/>
  <c r="AA372" i="79"/>
  <c r="Z372" i="79"/>
  <c r="Y372" i="79"/>
  <c r="AD369" i="79"/>
  <c r="AC369" i="79"/>
  <c r="AB369" i="79"/>
  <c r="AA369" i="79"/>
  <c r="Z369" i="79"/>
  <c r="Y369" i="79"/>
  <c r="AD366" i="79"/>
  <c r="AC366" i="79"/>
  <c r="AB366" i="79"/>
  <c r="AA366" i="79"/>
  <c r="Z366" i="79"/>
  <c r="Y366" i="79"/>
  <c r="AD329" i="79"/>
  <c r="AC329" i="79"/>
  <c r="AB329" i="79"/>
  <c r="AA329" i="79"/>
  <c r="Z329" i="79"/>
  <c r="Y329" i="79"/>
  <c r="AD322" i="79"/>
  <c r="AC322" i="79"/>
  <c r="AB322" i="79"/>
  <c r="AA322" i="79"/>
  <c r="Z322" i="79"/>
  <c r="Y322" i="79"/>
  <c r="AD319" i="79"/>
  <c r="AC319" i="79"/>
  <c r="AB319" i="79"/>
  <c r="AA319" i="79"/>
  <c r="Z319" i="79"/>
  <c r="Y319" i="79"/>
  <c r="AD316" i="79"/>
  <c r="AC316" i="79"/>
  <c r="AB316" i="79"/>
  <c r="AA316" i="79"/>
  <c r="Z316" i="79"/>
  <c r="Y316" i="79"/>
  <c r="AD313" i="79"/>
  <c r="AC313" i="79"/>
  <c r="AB313" i="79"/>
  <c r="AA313" i="79"/>
  <c r="Z313" i="79"/>
  <c r="Y313" i="79"/>
  <c r="AD310" i="79"/>
  <c r="AC310" i="79"/>
  <c r="AB310" i="79"/>
  <c r="AA310" i="79"/>
  <c r="Z310" i="79"/>
  <c r="Y310" i="79"/>
  <c r="AD307" i="79"/>
  <c r="AC307" i="79"/>
  <c r="AB307" i="79"/>
  <c r="AA307" i="79"/>
  <c r="Z307" i="79"/>
  <c r="Y307" i="79"/>
  <c r="AD304" i="79"/>
  <c r="AC304" i="79"/>
  <c r="AB304" i="79"/>
  <c r="AA304" i="79"/>
  <c r="Z304" i="79"/>
  <c r="Y304" i="79"/>
  <c r="AD301" i="79"/>
  <c r="AC301" i="79"/>
  <c r="AB301" i="79"/>
  <c r="AA301" i="79"/>
  <c r="Z301" i="79"/>
  <c r="Y301" i="79"/>
  <c r="AD297" i="79"/>
  <c r="AC297" i="79"/>
  <c r="AB297" i="79"/>
  <c r="AA297" i="79"/>
  <c r="Z297" i="79"/>
  <c r="Y297" i="79"/>
  <c r="AD294" i="79"/>
  <c r="AC294" i="79"/>
  <c r="AB294" i="79"/>
  <c r="AA294" i="79"/>
  <c r="Z294" i="79"/>
  <c r="Y294" i="79"/>
  <c r="AD291" i="79"/>
  <c r="AC291" i="79"/>
  <c r="AB291" i="79"/>
  <c r="AA291" i="79"/>
  <c r="Z291" i="79"/>
  <c r="Y291" i="79"/>
  <c r="AD288" i="79"/>
  <c r="AC288" i="79"/>
  <c r="AB288" i="79"/>
  <c r="AA288" i="79"/>
  <c r="Z288" i="79"/>
  <c r="Y288" i="79"/>
  <c r="AD277" i="79"/>
  <c r="AC277" i="79"/>
  <c r="AB277" i="79"/>
  <c r="AA277" i="79"/>
  <c r="Z277" i="79"/>
  <c r="Y277" i="79"/>
  <c r="AD189" i="79"/>
  <c r="AC189" i="79"/>
  <c r="AB189" i="79"/>
  <c r="AA189" i="79"/>
  <c r="Z189" i="79"/>
  <c r="Y189" i="79"/>
  <c r="AD186" i="79"/>
  <c r="AC186" i="79"/>
  <c r="AB186" i="79"/>
  <c r="AA186" i="79"/>
  <c r="Z186" i="79"/>
  <c r="Y186"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C47" i="79"/>
  <c r="AB47" i="79"/>
  <c r="AA47" i="79"/>
  <c r="Z47" i="79"/>
  <c r="Y47" i="79"/>
  <c r="AD44" i="79"/>
  <c r="AC44" i="79"/>
  <c r="AB44" i="79"/>
  <c r="AA44" i="79"/>
  <c r="Z44" i="79"/>
  <c r="Y44" i="79"/>
  <c r="AD41" i="79"/>
  <c r="AC41" i="79"/>
  <c r="AB41" i="79"/>
  <c r="AA41" i="79"/>
  <c r="Z41" i="79"/>
  <c r="Y41" i="79"/>
  <c r="AD38" i="79"/>
  <c r="AC38" i="79"/>
  <c r="AB38" i="79"/>
  <c r="AA38" i="79"/>
  <c r="Z38" i="79"/>
  <c r="Y38" i="79"/>
  <c r="N481" i="79"/>
  <c r="N298" i="79"/>
  <c r="N115" i="79"/>
  <c r="X577" i="79"/>
  <c r="W577" i="79"/>
  <c r="V577" i="79"/>
  <c r="U577" i="79"/>
  <c r="T577" i="79"/>
  <c r="S577" i="79"/>
  <c r="R577" i="79"/>
  <c r="Q577" i="79"/>
  <c r="P577" i="79"/>
  <c r="O577" i="79"/>
  <c r="X576" i="79"/>
  <c r="W576" i="79"/>
  <c r="V576" i="79"/>
  <c r="U576" i="79"/>
  <c r="T576" i="79"/>
  <c r="S576" i="79"/>
  <c r="R576" i="79"/>
  <c r="Q576" i="79"/>
  <c r="P576" i="79"/>
  <c r="O576" i="79"/>
  <c r="X574" i="79"/>
  <c r="W574" i="79"/>
  <c r="V574" i="79"/>
  <c r="U574" i="79"/>
  <c r="T574" i="79"/>
  <c r="S574" i="79"/>
  <c r="R574" i="79"/>
  <c r="Q574" i="79"/>
  <c r="P574" i="79"/>
  <c r="O574" i="79"/>
  <c r="X573" i="79"/>
  <c r="W573" i="79"/>
  <c r="V573" i="79"/>
  <c r="U573" i="79"/>
  <c r="T573" i="79"/>
  <c r="S573" i="79"/>
  <c r="R573" i="79"/>
  <c r="Q573" i="79"/>
  <c r="P573" i="79"/>
  <c r="O573" i="79"/>
  <c r="X534" i="79"/>
  <c r="W534" i="79"/>
  <c r="V534" i="79"/>
  <c r="U534" i="79"/>
  <c r="T534" i="79"/>
  <c r="S534" i="79"/>
  <c r="R534" i="79"/>
  <c r="Q534" i="79"/>
  <c r="P534" i="79"/>
  <c r="O534" i="79"/>
  <c r="X533" i="79"/>
  <c r="W533" i="79"/>
  <c r="V533" i="79"/>
  <c r="U533" i="79"/>
  <c r="T533" i="79"/>
  <c r="S533" i="79"/>
  <c r="R533" i="79"/>
  <c r="Q533" i="79"/>
  <c r="P533" i="79"/>
  <c r="O533" i="79"/>
  <c r="X531" i="79"/>
  <c r="W531" i="79"/>
  <c r="V531" i="79"/>
  <c r="U531" i="79"/>
  <c r="T531" i="79"/>
  <c r="S531" i="79"/>
  <c r="R531" i="79"/>
  <c r="Q531" i="79"/>
  <c r="P531" i="79"/>
  <c r="O531" i="79"/>
  <c r="X530" i="79"/>
  <c r="W530" i="79"/>
  <c r="V530" i="79"/>
  <c r="U530" i="79"/>
  <c r="T530" i="79"/>
  <c r="S530" i="79"/>
  <c r="R530" i="79"/>
  <c r="Q530" i="79"/>
  <c r="P530" i="79"/>
  <c r="O530" i="79"/>
  <c r="X528" i="79"/>
  <c r="W528" i="79"/>
  <c r="V528" i="79"/>
  <c r="U528" i="79"/>
  <c r="T528" i="79"/>
  <c r="S528" i="79"/>
  <c r="R528" i="79"/>
  <c r="Q528" i="79"/>
  <c r="P528" i="79"/>
  <c r="O528" i="79"/>
  <c r="X527" i="79"/>
  <c r="W527" i="79"/>
  <c r="V527" i="79"/>
  <c r="U527" i="79"/>
  <c r="T527" i="79"/>
  <c r="S527" i="79"/>
  <c r="R527" i="79"/>
  <c r="Q527" i="79"/>
  <c r="P527" i="79"/>
  <c r="O527" i="79"/>
  <c r="X525" i="79"/>
  <c r="W525" i="79"/>
  <c r="V525" i="79"/>
  <c r="U525" i="79"/>
  <c r="T525" i="79"/>
  <c r="S525" i="79"/>
  <c r="R525" i="79"/>
  <c r="Q525" i="79"/>
  <c r="P525" i="79"/>
  <c r="O525" i="79"/>
  <c r="X524" i="79"/>
  <c r="W524" i="79"/>
  <c r="V524" i="79"/>
  <c r="U524" i="79"/>
  <c r="T524" i="79"/>
  <c r="S524" i="79"/>
  <c r="R524" i="79"/>
  <c r="Q524" i="79"/>
  <c r="P524" i="79"/>
  <c r="O524" i="79"/>
  <c r="X522" i="79"/>
  <c r="W522" i="79"/>
  <c r="V522" i="79"/>
  <c r="U522" i="79"/>
  <c r="T522" i="79"/>
  <c r="S522" i="79"/>
  <c r="R522" i="79"/>
  <c r="Q522" i="79"/>
  <c r="P522" i="79"/>
  <c r="O522" i="79"/>
  <c r="X521" i="79"/>
  <c r="W521" i="79"/>
  <c r="V521" i="79"/>
  <c r="U521" i="79"/>
  <c r="T521" i="79"/>
  <c r="S521" i="79"/>
  <c r="R521" i="79"/>
  <c r="Q521" i="79"/>
  <c r="P521" i="79"/>
  <c r="O521" i="79"/>
  <c r="X519" i="79"/>
  <c r="W519" i="79"/>
  <c r="V519" i="79"/>
  <c r="U519" i="79"/>
  <c r="T519" i="79"/>
  <c r="S519" i="79"/>
  <c r="R519" i="79"/>
  <c r="Q519" i="79"/>
  <c r="P519" i="79"/>
  <c r="O519" i="79"/>
  <c r="X518" i="79"/>
  <c r="W518" i="79"/>
  <c r="V518" i="79"/>
  <c r="U518" i="79"/>
  <c r="T518" i="79"/>
  <c r="S518" i="79"/>
  <c r="R518" i="79"/>
  <c r="Q518" i="79"/>
  <c r="P518" i="79"/>
  <c r="O518" i="79"/>
  <c r="X515" i="79"/>
  <c r="W515" i="79"/>
  <c r="V515" i="79"/>
  <c r="U515" i="79"/>
  <c r="T515" i="79"/>
  <c r="S515" i="79"/>
  <c r="R515" i="79"/>
  <c r="Q515" i="79"/>
  <c r="P515" i="79"/>
  <c r="O515" i="79"/>
  <c r="X514" i="79"/>
  <c r="W514" i="79"/>
  <c r="V514" i="79"/>
  <c r="U514" i="79"/>
  <c r="T514" i="79"/>
  <c r="S514" i="79"/>
  <c r="R514" i="79"/>
  <c r="Q514" i="79"/>
  <c r="P514" i="79"/>
  <c r="O514" i="79"/>
  <c r="X512" i="79"/>
  <c r="W512" i="79"/>
  <c r="V512" i="79"/>
  <c r="U512" i="79"/>
  <c r="T512" i="79"/>
  <c r="S512" i="79"/>
  <c r="R512" i="79"/>
  <c r="Q512" i="79"/>
  <c r="P512" i="79"/>
  <c r="O512" i="79"/>
  <c r="X511" i="79"/>
  <c r="W511" i="79"/>
  <c r="V511" i="79"/>
  <c r="U511" i="79"/>
  <c r="T511" i="79"/>
  <c r="S511" i="79"/>
  <c r="R511" i="79"/>
  <c r="Q511" i="79"/>
  <c r="P511" i="79"/>
  <c r="O511" i="79"/>
  <c r="X509" i="79"/>
  <c r="W509" i="79"/>
  <c r="V509" i="79"/>
  <c r="U509" i="79"/>
  <c r="T509" i="79"/>
  <c r="S509" i="79"/>
  <c r="R509" i="79"/>
  <c r="Q509" i="79"/>
  <c r="P509" i="79"/>
  <c r="O509" i="79"/>
  <c r="X508" i="79"/>
  <c r="W508" i="79"/>
  <c r="V508" i="79"/>
  <c r="U508" i="79"/>
  <c r="T508" i="79"/>
  <c r="S508" i="79"/>
  <c r="R508" i="79"/>
  <c r="Q508" i="79"/>
  <c r="P508" i="79"/>
  <c r="O508"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4" i="79"/>
  <c r="W484" i="79"/>
  <c r="V484" i="79"/>
  <c r="U484" i="79"/>
  <c r="T484" i="79"/>
  <c r="S484" i="79"/>
  <c r="R484" i="79"/>
  <c r="Q484" i="79"/>
  <c r="P484" i="79"/>
  <c r="O484" i="79"/>
  <c r="X483" i="79"/>
  <c r="W483" i="79"/>
  <c r="V483" i="79"/>
  <c r="U483" i="79"/>
  <c r="T483" i="79"/>
  <c r="S483" i="79"/>
  <c r="R483" i="79"/>
  <c r="Q483" i="79"/>
  <c r="P483" i="79"/>
  <c r="O483"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P471" i="79"/>
  <c r="Q471" i="79"/>
  <c r="R471" i="79"/>
  <c r="S471" i="79"/>
  <c r="T471" i="79"/>
  <c r="U471" i="79"/>
  <c r="V471" i="79"/>
  <c r="W471" i="79"/>
  <c r="X471" i="79"/>
  <c r="P472" i="79"/>
  <c r="Q472" i="79"/>
  <c r="R472" i="79"/>
  <c r="S472" i="79"/>
  <c r="T472" i="79"/>
  <c r="U472" i="79"/>
  <c r="V472" i="79"/>
  <c r="W472" i="79"/>
  <c r="X472" i="79"/>
  <c r="O472" i="79"/>
  <c r="O471" i="79"/>
  <c r="D579" i="79"/>
  <c r="AL506" i="79"/>
  <c r="AK506" i="79"/>
  <c r="AJ506" i="79"/>
  <c r="AI506" i="79"/>
  <c r="AH506" i="79"/>
  <c r="AG506" i="79"/>
  <c r="AF506" i="79"/>
  <c r="AE506" i="79"/>
  <c r="AD506" i="79"/>
  <c r="N506" i="79"/>
  <c r="M506" i="79"/>
  <c r="L506" i="79"/>
  <c r="K506" i="79"/>
  <c r="J506" i="79"/>
  <c r="I506" i="79"/>
  <c r="H506" i="79"/>
  <c r="G506" i="79"/>
  <c r="F506" i="79"/>
  <c r="E506" i="79"/>
  <c r="D506" i="79"/>
  <c r="M505" i="79"/>
  <c r="L505" i="79"/>
  <c r="K505" i="79"/>
  <c r="J505" i="79"/>
  <c r="I505" i="79"/>
  <c r="H505" i="79"/>
  <c r="G505" i="79"/>
  <c r="F505" i="79"/>
  <c r="E505" i="79"/>
  <c r="D505" i="79"/>
  <c r="D573" i="79"/>
  <c r="AL528" i="79"/>
  <c r="AK528" i="79"/>
  <c r="AJ528" i="79"/>
  <c r="AI528" i="79"/>
  <c r="AH528" i="79"/>
  <c r="AG528" i="79"/>
  <c r="AF528" i="79"/>
  <c r="AE528" i="79"/>
  <c r="AC528" i="79"/>
  <c r="Y528" i="79"/>
  <c r="N528" i="79"/>
  <c r="M528" i="79"/>
  <c r="L528" i="79"/>
  <c r="K528" i="79"/>
  <c r="J528" i="79"/>
  <c r="I528" i="79"/>
  <c r="H528" i="79"/>
  <c r="G528" i="79"/>
  <c r="F528" i="79"/>
  <c r="E528" i="79"/>
  <c r="D528" i="79"/>
  <c r="M527" i="79"/>
  <c r="L527" i="79"/>
  <c r="K527" i="79"/>
  <c r="J527" i="79"/>
  <c r="I527" i="79"/>
  <c r="H527" i="79"/>
  <c r="G527" i="79"/>
  <c r="F527" i="79"/>
  <c r="E527" i="79"/>
  <c r="D527" i="79"/>
  <c r="AL525" i="79"/>
  <c r="AK525" i="79"/>
  <c r="AJ525" i="79"/>
  <c r="AI525" i="79"/>
  <c r="AH525" i="79"/>
  <c r="AG525" i="79"/>
  <c r="AF525" i="79"/>
  <c r="AE525" i="79"/>
  <c r="AA525" i="79"/>
  <c r="M525" i="79"/>
  <c r="L525" i="79"/>
  <c r="K525" i="79"/>
  <c r="J525" i="79"/>
  <c r="I525" i="79"/>
  <c r="H525" i="79"/>
  <c r="G525" i="79"/>
  <c r="F525" i="79"/>
  <c r="E525" i="79"/>
  <c r="D525" i="79"/>
  <c r="M524" i="79"/>
  <c r="L524" i="79"/>
  <c r="K524" i="79"/>
  <c r="J524" i="79"/>
  <c r="I524" i="79"/>
  <c r="H524" i="79"/>
  <c r="G524" i="79"/>
  <c r="F524" i="79"/>
  <c r="E524" i="79"/>
  <c r="D524" i="79"/>
  <c r="AL522" i="79"/>
  <c r="AK522" i="79"/>
  <c r="AJ522" i="79"/>
  <c r="AI522" i="79"/>
  <c r="AH522" i="79"/>
  <c r="AG522" i="79"/>
  <c r="AF522" i="79"/>
  <c r="AE522" i="79"/>
  <c r="AB522" i="79"/>
  <c r="M522" i="79"/>
  <c r="L522" i="79"/>
  <c r="K522" i="79"/>
  <c r="J522" i="79"/>
  <c r="I522" i="79"/>
  <c r="H522" i="79"/>
  <c r="G522" i="79"/>
  <c r="F522" i="79"/>
  <c r="E522" i="79"/>
  <c r="D522" i="79"/>
  <c r="M521" i="79"/>
  <c r="L521" i="79"/>
  <c r="K521" i="79"/>
  <c r="J521" i="79"/>
  <c r="I521" i="79"/>
  <c r="H521" i="79"/>
  <c r="G521" i="79"/>
  <c r="F521" i="79"/>
  <c r="E521" i="79"/>
  <c r="D521" i="79"/>
  <c r="AL515" i="79"/>
  <c r="AK515" i="79"/>
  <c r="AJ515" i="79"/>
  <c r="AI515" i="79"/>
  <c r="AH515" i="79"/>
  <c r="AG515" i="79"/>
  <c r="AF515" i="79"/>
  <c r="AE515" i="79"/>
  <c r="M515" i="79"/>
  <c r="L515" i="79"/>
  <c r="K515" i="79"/>
  <c r="J515" i="79"/>
  <c r="I515" i="79"/>
  <c r="H515" i="79"/>
  <c r="G515" i="79"/>
  <c r="F515" i="79"/>
  <c r="E515" i="79"/>
  <c r="D515" i="79"/>
  <c r="M514" i="79"/>
  <c r="L514" i="79"/>
  <c r="K514" i="79"/>
  <c r="J514" i="79"/>
  <c r="I514" i="79"/>
  <c r="H514" i="79"/>
  <c r="G514" i="79"/>
  <c r="F514" i="79"/>
  <c r="E514" i="79"/>
  <c r="D514" i="79"/>
  <c r="AL484" i="79"/>
  <c r="AK484" i="79"/>
  <c r="AJ484" i="79"/>
  <c r="AI484" i="79"/>
  <c r="AH484" i="79"/>
  <c r="AG484" i="79"/>
  <c r="AF484" i="79"/>
  <c r="AE484" i="79"/>
  <c r="M484" i="79"/>
  <c r="L484" i="79"/>
  <c r="K484" i="79"/>
  <c r="J484" i="79"/>
  <c r="I484" i="79"/>
  <c r="H484" i="79"/>
  <c r="G484" i="79"/>
  <c r="F484" i="79"/>
  <c r="E484" i="79"/>
  <c r="D484" i="79"/>
  <c r="M483" i="79"/>
  <c r="L483" i="79"/>
  <c r="K483" i="79"/>
  <c r="J483" i="79"/>
  <c r="I483" i="79"/>
  <c r="H483" i="79"/>
  <c r="G483" i="79"/>
  <c r="F483" i="79"/>
  <c r="E483" i="79"/>
  <c r="D483" i="79"/>
  <c r="M577" i="79"/>
  <c r="L577" i="79"/>
  <c r="K577" i="79"/>
  <c r="J577" i="79"/>
  <c r="I577" i="79"/>
  <c r="H577" i="79"/>
  <c r="G577" i="79"/>
  <c r="F577" i="79"/>
  <c r="E577" i="79"/>
  <c r="D577" i="79"/>
  <c r="M576" i="79"/>
  <c r="L576" i="79"/>
  <c r="K576" i="79"/>
  <c r="J576" i="79"/>
  <c r="I576" i="79"/>
  <c r="H576" i="79"/>
  <c r="G576" i="79"/>
  <c r="F576" i="79"/>
  <c r="E576" i="79"/>
  <c r="D576" i="79"/>
  <c r="M574" i="79"/>
  <c r="L574" i="79"/>
  <c r="K574" i="79"/>
  <c r="J574" i="79"/>
  <c r="I574" i="79"/>
  <c r="H574" i="79"/>
  <c r="G574" i="79"/>
  <c r="F574" i="79"/>
  <c r="E574" i="79"/>
  <c r="D574" i="79"/>
  <c r="M573" i="79"/>
  <c r="L573" i="79"/>
  <c r="K573" i="79"/>
  <c r="J573" i="79"/>
  <c r="I573" i="79"/>
  <c r="H573" i="79"/>
  <c r="G573" i="79"/>
  <c r="F573" i="79"/>
  <c r="E573" i="79"/>
  <c r="M534" i="79"/>
  <c r="L534" i="79"/>
  <c r="K534" i="79"/>
  <c r="J534" i="79"/>
  <c r="I534" i="79"/>
  <c r="H534" i="79"/>
  <c r="G534" i="79"/>
  <c r="F534" i="79"/>
  <c r="E534" i="79"/>
  <c r="D534" i="79"/>
  <c r="M533" i="79"/>
  <c r="L533" i="79"/>
  <c r="K533" i="79"/>
  <c r="J533" i="79"/>
  <c r="I533" i="79"/>
  <c r="H533" i="79"/>
  <c r="G533" i="79"/>
  <c r="F533" i="79"/>
  <c r="E533" i="79"/>
  <c r="D533" i="79"/>
  <c r="M531" i="79"/>
  <c r="L531" i="79"/>
  <c r="K531" i="79"/>
  <c r="J531" i="79"/>
  <c r="I531" i="79"/>
  <c r="H531" i="79"/>
  <c r="G531" i="79"/>
  <c r="F531" i="79"/>
  <c r="E531" i="79"/>
  <c r="D531" i="79"/>
  <c r="M530" i="79"/>
  <c r="L530" i="79"/>
  <c r="K530" i="79"/>
  <c r="J530" i="79"/>
  <c r="I530" i="79"/>
  <c r="H530" i="79"/>
  <c r="G530" i="79"/>
  <c r="F530" i="79"/>
  <c r="E530" i="79"/>
  <c r="D530" i="79"/>
  <c r="M519" i="79"/>
  <c r="L519" i="79"/>
  <c r="K519" i="79"/>
  <c r="J519" i="79"/>
  <c r="I519" i="79"/>
  <c r="H519" i="79"/>
  <c r="G519" i="79"/>
  <c r="F519" i="79"/>
  <c r="E519" i="79"/>
  <c r="D519" i="79"/>
  <c r="M518" i="79"/>
  <c r="L518" i="79"/>
  <c r="K518" i="79"/>
  <c r="J518" i="79"/>
  <c r="I518" i="79"/>
  <c r="H518" i="79"/>
  <c r="G518" i="79"/>
  <c r="F518" i="79"/>
  <c r="E518" i="79"/>
  <c r="D518" i="79"/>
  <c r="M512" i="79"/>
  <c r="L512" i="79"/>
  <c r="K512" i="79"/>
  <c r="J512" i="79"/>
  <c r="I512" i="79"/>
  <c r="H512" i="79"/>
  <c r="G512" i="79"/>
  <c r="F512" i="79"/>
  <c r="E512" i="79"/>
  <c r="D512" i="79"/>
  <c r="M511" i="79"/>
  <c r="L511" i="79"/>
  <c r="K511" i="79"/>
  <c r="J511" i="79"/>
  <c r="I511" i="79"/>
  <c r="H511" i="79"/>
  <c r="G511" i="79"/>
  <c r="F511" i="79"/>
  <c r="E511" i="79"/>
  <c r="D511" i="79"/>
  <c r="M509" i="79"/>
  <c r="L509" i="79"/>
  <c r="K509" i="79"/>
  <c r="J509" i="79"/>
  <c r="I509" i="79"/>
  <c r="H509" i="79"/>
  <c r="G509" i="79"/>
  <c r="F509" i="79"/>
  <c r="E509" i="79"/>
  <c r="D509" i="79"/>
  <c r="M508" i="79"/>
  <c r="L508" i="79"/>
  <c r="K508" i="79"/>
  <c r="J508" i="79"/>
  <c r="I508" i="79"/>
  <c r="H508" i="79"/>
  <c r="G508" i="79"/>
  <c r="F508" i="79"/>
  <c r="E508" i="79"/>
  <c r="D508"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E471" i="79"/>
  <c r="F471" i="79"/>
  <c r="G471" i="79"/>
  <c r="H471" i="79"/>
  <c r="I471" i="79"/>
  <c r="J471" i="79"/>
  <c r="K471" i="79"/>
  <c r="L471" i="79"/>
  <c r="M471" i="79"/>
  <c r="E472" i="79"/>
  <c r="F472" i="79"/>
  <c r="G472" i="79"/>
  <c r="H472" i="79"/>
  <c r="I472" i="79"/>
  <c r="J472" i="79"/>
  <c r="K472" i="79"/>
  <c r="L472" i="79"/>
  <c r="M472" i="79"/>
  <c r="D472" i="79"/>
  <c r="D471"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376" i="79"/>
  <c r="W376" i="79"/>
  <c r="V376" i="79"/>
  <c r="U376" i="79"/>
  <c r="T376" i="79"/>
  <c r="S376" i="79"/>
  <c r="R376" i="79"/>
  <c r="Q376" i="79"/>
  <c r="P376" i="79"/>
  <c r="O376" i="79"/>
  <c r="X375" i="79"/>
  <c r="W375" i="79"/>
  <c r="V375" i="79"/>
  <c r="U375" i="79"/>
  <c r="T375" i="79"/>
  <c r="S375" i="79"/>
  <c r="R375" i="79"/>
  <c r="Q375" i="79"/>
  <c r="P375" i="79"/>
  <c r="O375" i="79"/>
  <c r="X373" i="79"/>
  <c r="W373" i="79"/>
  <c r="V373" i="79"/>
  <c r="U373" i="79"/>
  <c r="T373" i="79"/>
  <c r="S373" i="79"/>
  <c r="R373" i="79"/>
  <c r="Q373" i="79"/>
  <c r="P373" i="79"/>
  <c r="O373" i="79"/>
  <c r="X372" i="79"/>
  <c r="W372" i="79"/>
  <c r="V372" i="79"/>
  <c r="U372" i="79"/>
  <c r="T372" i="79"/>
  <c r="S372" i="79"/>
  <c r="R372" i="79"/>
  <c r="Q372" i="79"/>
  <c r="P372" i="79"/>
  <c r="O372" i="79"/>
  <c r="X370" i="79"/>
  <c r="W370" i="79"/>
  <c r="V370" i="79"/>
  <c r="U370" i="79"/>
  <c r="T370" i="79"/>
  <c r="S370" i="79"/>
  <c r="R370" i="79"/>
  <c r="Q370" i="79"/>
  <c r="P370" i="79"/>
  <c r="O370" i="79"/>
  <c r="X369" i="79"/>
  <c r="W369" i="79"/>
  <c r="V369" i="79"/>
  <c r="U369" i="79"/>
  <c r="T369" i="79"/>
  <c r="S369" i="79"/>
  <c r="R369" i="79"/>
  <c r="Q369" i="79"/>
  <c r="P369" i="79"/>
  <c r="O369" i="79"/>
  <c r="X367" i="79"/>
  <c r="W367" i="79"/>
  <c r="V367" i="79"/>
  <c r="U367" i="79"/>
  <c r="T367" i="79"/>
  <c r="S367" i="79"/>
  <c r="R367" i="79"/>
  <c r="Q367" i="79"/>
  <c r="P367" i="79"/>
  <c r="O367" i="79"/>
  <c r="X366" i="79"/>
  <c r="W366" i="79"/>
  <c r="V366" i="79"/>
  <c r="U366" i="79"/>
  <c r="T366" i="79"/>
  <c r="S366" i="79"/>
  <c r="R366" i="79"/>
  <c r="Q366" i="79"/>
  <c r="P366" i="79"/>
  <c r="O366" i="79"/>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P288" i="79"/>
  <c r="Q288" i="79"/>
  <c r="R288" i="79"/>
  <c r="S288" i="79"/>
  <c r="T288" i="79"/>
  <c r="U288" i="79"/>
  <c r="V288" i="79"/>
  <c r="W288" i="79"/>
  <c r="X288" i="79"/>
  <c r="P289" i="79"/>
  <c r="Q289" i="79"/>
  <c r="R289" i="79"/>
  <c r="S289" i="79"/>
  <c r="T289" i="79"/>
  <c r="U289" i="79"/>
  <c r="V289" i="79"/>
  <c r="W289" i="79"/>
  <c r="X289" i="79"/>
  <c r="O289" i="79"/>
  <c r="O288" i="79"/>
  <c r="D326" i="79"/>
  <c r="M367" i="79"/>
  <c r="L367" i="79"/>
  <c r="K367" i="79"/>
  <c r="J367" i="79"/>
  <c r="I367" i="79"/>
  <c r="H367" i="79"/>
  <c r="G367" i="79"/>
  <c r="F367" i="79"/>
  <c r="E367" i="79"/>
  <c r="D367" i="79"/>
  <c r="M366" i="79"/>
  <c r="L366" i="79"/>
  <c r="K366" i="79"/>
  <c r="J366" i="79"/>
  <c r="I366" i="79"/>
  <c r="H366" i="79"/>
  <c r="G366" i="79"/>
  <c r="F366" i="79"/>
  <c r="E366" i="79"/>
  <c r="D366" i="79"/>
  <c r="Z484" i="79" l="1"/>
  <c r="AM505" i="79"/>
  <c r="AM527" i="79"/>
  <c r="AA528" i="79"/>
  <c r="AM524" i="79"/>
  <c r="AM521" i="79"/>
  <c r="AM514" i="79"/>
  <c r="O378" i="79"/>
  <c r="M376" i="79"/>
  <c r="L376" i="79"/>
  <c r="K376" i="79"/>
  <c r="J376" i="79"/>
  <c r="I376" i="79"/>
  <c r="H376" i="79"/>
  <c r="G376" i="79"/>
  <c r="F376" i="79"/>
  <c r="E376" i="79"/>
  <c r="D376" i="79"/>
  <c r="M375" i="79"/>
  <c r="L375" i="79"/>
  <c r="K375" i="79"/>
  <c r="J375" i="79"/>
  <c r="I375" i="79"/>
  <c r="H375" i="79"/>
  <c r="G375" i="79"/>
  <c r="F375" i="79"/>
  <c r="E375" i="79"/>
  <c r="D375" i="79"/>
  <c r="M373" i="79"/>
  <c r="L373" i="79"/>
  <c r="K373" i="79"/>
  <c r="J373" i="79"/>
  <c r="I373" i="79"/>
  <c r="H373" i="79"/>
  <c r="G373" i="79"/>
  <c r="F373" i="79"/>
  <c r="E373" i="79"/>
  <c r="D373" i="79"/>
  <c r="M372" i="79"/>
  <c r="L372" i="79"/>
  <c r="K372" i="79"/>
  <c r="J372" i="79"/>
  <c r="I372" i="79"/>
  <c r="H372" i="79"/>
  <c r="G372" i="79"/>
  <c r="F372" i="79"/>
  <c r="E372" i="79"/>
  <c r="D372" i="79"/>
  <c r="M370" i="79"/>
  <c r="L370" i="79"/>
  <c r="K370" i="79"/>
  <c r="J370" i="79"/>
  <c r="I370" i="79"/>
  <c r="H370" i="79"/>
  <c r="G370" i="79"/>
  <c r="F370" i="79"/>
  <c r="E370" i="79"/>
  <c r="D370" i="79"/>
  <c r="M369" i="79"/>
  <c r="L369" i="79"/>
  <c r="K369" i="79"/>
  <c r="J369" i="79"/>
  <c r="I369" i="79"/>
  <c r="H369" i="79"/>
  <c r="G369" i="79"/>
  <c r="F369" i="79"/>
  <c r="E369" i="79"/>
  <c r="D369" i="79"/>
  <c r="M333" i="79"/>
  <c r="L333" i="79"/>
  <c r="K333" i="79"/>
  <c r="J333" i="79"/>
  <c r="I333" i="79"/>
  <c r="H333" i="79"/>
  <c r="G333" i="79"/>
  <c r="F333" i="79"/>
  <c r="E333" i="79"/>
  <c r="D333" i="79"/>
  <c r="M332" i="79"/>
  <c r="L332" i="79"/>
  <c r="K332" i="79"/>
  <c r="J332" i="79"/>
  <c r="I332" i="79"/>
  <c r="H332" i="79"/>
  <c r="G332" i="79"/>
  <c r="F332" i="79"/>
  <c r="E332" i="79"/>
  <c r="D332"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E274" i="79"/>
  <c r="F274" i="79"/>
  <c r="G274" i="79"/>
  <c r="H274" i="79"/>
  <c r="I274" i="79"/>
  <c r="J274" i="79"/>
  <c r="K274" i="79"/>
  <c r="L274" i="79"/>
  <c r="M274" i="79"/>
  <c r="E275" i="79"/>
  <c r="F275" i="79"/>
  <c r="G275" i="79"/>
  <c r="H275" i="79"/>
  <c r="I275" i="79"/>
  <c r="J275" i="79"/>
  <c r="K275" i="79"/>
  <c r="L275" i="79"/>
  <c r="M275" i="79"/>
  <c r="D275" i="79"/>
  <c r="D274" i="79"/>
  <c r="X193" i="79"/>
  <c r="W193" i="79"/>
  <c r="V193" i="79"/>
  <c r="U193" i="79"/>
  <c r="T193" i="79"/>
  <c r="S193" i="79"/>
  <c r="R193" i="79"/>
  <c r="Q193" i="79"/>
  <c r="P193" i="79"/>
  <c r="O193" i="79"/>
  <c r="X192" i="79"/>
  <c r="W192" i="79"/>
  <c r="V192" i="79"/>
  <c r="U192" i="79"/>
  <c r="T192" i="79"/>
  <c r="S192" i="79"/>
  <c r="R192" i="79"/>
  <c r="Q192" i="79"/>
  <c r="P192" i="79"/>
  <c r="O192"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R39" i="79"/>
  <c r="P38" i="79"/>
  <c r="Q38" i="79"/>
  <c r="R38" i="79"/>
  <c r="S38" i="79"/>
  <c r="T38" i="79"/>
  <c r="U38" i="79"/>
  <c r="V38" i="79"/>
  <c r="W38" i="79"/>
  <c r="X38" i="79"/>
  <c r="P39" i="79"/>
  <c r="Q39" i="79"/>
  <c r="S39" i="79"/>
  <c r="T39" i="79"/>
  <c r="U39" i="79"/>
  <c r="V39" i="79"/>
  <c r="W39" i="79"/>
  <c r="X39" i="79"/>
  <c r="O39" i="79"/>
  <c r="O38" i="79"/>
  <c r="M193" i="79"/>
  <c r="L193" i="79"/>
  <c r="K193" i="79"/>
  <c r="J193" i="79"/>
  <c r="I193" i="79"/>
  <c r="H193" i="79"/>
  <c r="G193" i="79"/>
  <c r="F193" i="79"/>
  <c r="E193" i="79"/>
  <c r="D193" i="79"/>
  <c r="M192" i="79"/>
  <c r="L192" i="79"/>
  <c r="K192" i="79"/>
  <c r="J192" i="79"/>
  <c r="I192" i="79"/>
  <c r="H192" i="79"/>
  <c r="G192" i="79"/>
  <c r="F192" i="79"/>
  <c r="E192" i="79"/>
  <c r="D192"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E38" i="79"/>
  <c r="F38" i="79"/>
  <c r="G38" i="79"/>
  <c r="H38" i="79"/>
  <c r="I38" i="79"/>
  <c r="J38" i="79"/>
  <c r="K38" i="79"/>
  <c r="L38" i="79"/>
  <c r="M38" i="79"/>
  <c r="E39" i="79"/>
  <c r="F39" i="79"/>
  <c r="G39" i="79"/>
  <c r="H39" i="79"/>
  <c r="I39" i="79"/>
  <c r="J39" i="79"/>
  <c r="K39" i="79"/>
  <c r="L39" i="79"/>
  <c r="M39" i="79"/>
  <c r="D39" i="79"/>
  <c r="D38" i="79"/>
  <c r="D195" i="79" l="1"/>
  <c r="K122" i="45" l="1"/>
  <c r="K30" i="45"/>
  <c r="K23" i="45"/>
  <c r="I50" i="44" l="1"/>
  <c r="H50" i="44"/>
  <c r="AC580" i="79" s="1"/>
  <c r="G50" i="44"/>
  <c r="F50" i="44"/>
  <c r="E50" i="44"/>
  <c r="D50" i="44"/>
  <c r="N184" i="79" l="1"/>
  <c r="D22" i="45" l="1"/>
  <c r="O945" i="79" l="1"/>
  <c r="E44" i="44" l="1"/>
  <c r="AM139" i="79" l="1"/>
  <c r="Q46" i="44"/>
  <c r="P46" i="44"/>
  <c r="O46" i="44"/>
  <c r="N46" i="44"/>
  <c r="M46" i="44"/>
  <c r="L46" i="44"/>
  <c r="K46" i="44"/>
  <c r="J46" i="44"/>
  <c r="I46" i="44"/>
  <c r="H46" i="44"/>
  <c r="G46" i="44"/>
  <c r="F46" i="44"/>
  <c r="E46" i="44"/>
  <c r="D46" i="44"/>
  <c r="O1128" i="79" l="1"/>
  <c r="O762" i="79"/>
  <c r="O579" i="79"/>
  <c r="O195" i="79"/>
  <c r="O513" i="46"/>
  <c r="O127" i="46"/>
  <c r="N638"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6" i="79"/>
  <c r="N1123" i="79"/>
  <c r="N1120" i="79"/>
  <c r="N1117" i="79"/>
  <c r="N1114" i="79"/>
  <c r="N1111" i="79"/>
  <c r="N1108" i="79"/>
  <c r="N1102" i="79"/>
  <c r="N1099" i="79"/>
  <c r="N1096" i="79"/>
  <c r="N1093" i="79"/>
  <c r="N1090" i="79"/>
  <c r="N1087" i="79"/>
  <c r="N1083" i="79"/>
  <c r="N1080" i="79"/>
  <c r="N1077" i="79"/>
  <c r="N1073" i="79"/>
  <c r="N1070" i="79"/>
  <c r="N1067" i="79"/>
  <c r="N1064" i="79"/>
  <c r="N1061" i="79"/>
  <c r="N1058" i="79"/>
  <c r="N1055" i="79"/>
  <c r="N1052" i="79"/>
  <c r="N1034" i="79"/>
  <c r="N1031" i="79"/>
  <c r="N1028" i="79"/>
  <c r="N1025" i="79"/>
  <c r="N1021" i="79"/>
  <c r="N1018" i="79"/>
  <c r="N1014" i="79"/>
  <c r="N1010" i="79"/>
  <c r="N1007" i="79"/>
  <c r="N1004" i="79"/>
  <c r="N1000" i="79"/>
  <c r="N997" i="79"/>
  <c r="N994" i="79"/>
  <c r="N991" i="79"/>
  <c r="N988" i="79"/>
  <c r="N943" i="79"/>
  <c r="N940" i="79"/>
  <c r="N937" i="79"/>
  <c r="N934" i="79"/>
  <c r="N931" i="79"/>
  <c r="N928" i="79"/>
  <c r="N925" i="79"/>
  <c r="N919" i="79"/>
  <c r="N916" i="79"/>
  <c r="N913" i="79"/>
  <c r="N910" i="79"/>
  <c r="N907" i="79"/>
  <c r="N904" i="79"/>
  <c r="N900" i="79"/>
  <c r="N897" i="79"/>
  <c r="N894" i="79"/>
  <c r="N890" i="79"/>
  <c r="N887" i="79"/>
  <c r="N884" i="79"/>
  <c r="N881" i="79"/>
  <c r="N878" i="79"/>
  <c r="N875" i="79"/>
  <c r="N872" i="79"/>
  <c r="N869" i="79"/>
  <c r="N851" i="79"/>
  <c r="N848" i="79"/>
  <c r="N845" i="79"/>
  <c r="N842" i="79"/>
  <c r="N838" i="79"/>
  <c r="N835" i="79"/>
  <c r="N831" i="79"/>
  <c r="N827" i="79"/>
  <c r="N824" i="79"/>
  <c r="N821" i="79"/>
  <c r="N817" i="79"/>
  <c r="N814" i="79"/>
  <c r="N811" i="79"/>
  <c r="N808" i="79"/>
  <c r="N805" i="79"/>
  <c r="N760" i="79"/>
  <c r="N757" i="79"/>
  <c r="N754" i="79"/>
  <c r="N751" i="79"/>
  <c r="N748" i="79"/>
  <c r="N745" i="79"/>
  <c r="N742" i="79"/>
  <c r="N736" i="79"/>
  <c r="N733" i="79"/>
  <c r="N730" i="79"/>
  <c r="N727" i="79"/>
  <c r="N724" i="79"/>
  <c r="N721" i="79"/>
  <c r="N717" i="79"/>
  <c r="N714" i="79"/>
  <c r="N711" i="79"/>
  <c r="N707" i="79"/>
  <c r="N704" i="79"/>
  <c r="N701" i="79"/>
  <c r="N698" i="79"/>
  <c r="N695" i="79"/>
  <c r="N692" i="79"/>
  <c r="N689" i="79"/>
  <c r="N686" i="79"/>
  <c r="N668" i="79"/>
  <c r="N665" i="79"/>
  <c r="N662" i="79"/>
  <c r="N659" i="79"/>
  <c r="N655" i="79"/>
  <c r="N652" i="79"/>
  <c r="N648" i="79"/>
  <c r="N644" i="79"/>
  <c r="N641" i="79"/>
  <c r="N634" i="79"/>
  <c r="N631" i="79"/>
  <c r="N628" i="79"/>
  <c r="N625" i="79"/>
  <c r="N622" i="79"/>
  <c r="N574" i="79"/>
  <c r="N571" i="79"/>
  <c r="N568" i="79"/>
  <c r="N565" i="79"/>
  <c r="N562" i="79"/>
  <c r="N559" i="79"/>
  <c r="N553" i="79"/>
  <c r="N550" i="79"/>
  <c r="N547" i="79"/>
  <c r="N544" i="79"/>
  <c r="N541" i="79"/>
  <c r="N538" i="79"/>
  <c r="N534" i="79"/>
  <c r="N531" i="79"/>
  <c r="N512" i="79"/>
  <c r="N509" i="79"/>
  <c r="N503" i="79"/>
  <c r="N500" i="79"/>
  <c r="N497" i="79"/>
  <c r="N494" i="79"/>
  <c r="N491" i="79"/>
  <c r="N488" i="79"/>
  <c r="N467" i="79"/>
  <c r="N464" i="79"/>
  <c r="N461" i="79"/>
  <c r="N458" i="79"/>
  <c r="N454" i="79"/>
  <c r="N451" i="79"/>
  <c r="N447" i="79"/>
  <c r="N443" i="79"/>
  <c r="N440" i="79"/>
  <c r="N433" i="79"/>
  <c r="N430" i="79"/>
  <c r="N427" i="79"/>
  <c r="N424" i="79"/>
  <c r="N421" i="79"/>
  <c r="N376" i="79"/>
  <c r="N373" i="79"/>
  <c r="N364" i="79"/>
  <c r="N361" i="79"/>
  <c r="N358" i="79"/>
  <c r="N352" i="79"/>
  <c r="N349" i="79"/>
  <c r="N346" i="79"/>
  <c r="N343" i="79"/>
  <c r="N340" i="79"/>
  <c r="N337" i="79"/>
  <c r="N333" i="79"/>
  <c r="N323" i="79"/>
  <c r="N320" i="79"/>
  <c r="N317" i="79"/>
  <c r="N314" i="79"/>
  <c r="N311" i="79"/>
  <c r="N308" i="79"/>
  <c r="N305" i="79"/>
  <c r="N302"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74" i="79"/>
  <c r="N64" i="79"/>
  <c r="N61" i="79"/>
  <c r="N55" i="79"/>
  <c r="N58" i="79"/>
  <c r="AM1122" i="79" l="1"/>
  <c r="AM1125" i="79"/>
  <c r="AE1061" i="79"/>
  <c r="Z1061" i="79"/>
  <c r="Y1048" i="79"/>
  <c r="Y1045" i="79"/>
  <c r="AD1018" i="79"/>
  <c r="Z1018" i="79"/>
  <c r="Y1018" i="79"/>
  <c r="AM1024" i="79"/>
  <c r="Y1025" i="79"/>
  <c r="AL1021" i="79"/>
  <c r="AM1020"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C1018" i="79"/>
  <c r="AB1018" i="79"/>
  <c r="AA1018" i="79"/>
  <c r="AM1017" i="79"/>
  <c r="Y1014" i="79"/>
  <c r="Y1007" i="79"/>
  <c r="Y1004" i="79"/>
  <c r="Y1000" i="79"/>
  <c r="Y991" i="79"/>
  <c r="Y988" i="79"/>
  <c r="Y984" i="79"/>
  <c r="Y894" i="79"/>
  <c r="AL890" i="79"/>
  <c r="Y869" i="79"/>
  <c r="Y851" i="79"/>
  <c r="Y838" i="79"/>
  <c r="AL838" i="79"/>
  <c r="AK838" i="79"/>
  <c r="AJ838" i="79"/>
  <c r="AI838" i="79"/>
  <c r="AH838" i="79"/>
  <c r="AG838" i="79"/>
  <c r="AF838" i="79"/>
  <c r="AE838" i="79"/>
  <c r="AD838" i="79"/>
  <c r="AC838" i="79"/>
  <c r="AB838" i="79"/>
  <c r="AA838" i="79"/>
  <c r="Z838" i="79"/>
  <c r="AM837" i="79"/>
  <c r="AL835" i="79"/>
  <c r="AK835" i="79"/>
  <c r="AJ835" i="79"/>
  <c r="AI835" i="79"/>
  <c r="AH835" i="79"/>
  <c r="AG835" i="79"/>
  <c r="AF835" i="79"/>
  <c r="AE835" i="79"/>
  <c r="AD835" i="79"/>
  <c r="AC835" i="79"/>
  <c r="AB835" i="79"/>
  <c r="AA835" i="79"/>
  <c r="Z835" i="79"/>
  <c r="Y835" i="79"/>
  <c r="AM834" i="79"/>
  <c r="Y831" i="79"/>
  <c r="Y717" i="79"/>
  <c r="Y711" i="79"/>
  <c r="Y695" i="79"/>
  <c r="AM678" i="79"/>
  <c r="AM675" i="79"/>
  <c r="AM672" i="79"/>
  <c r="Y668" i="79"/>
  <c r="Y665" i="79"/>
  <c r="Y655" i="79"/>
  <c r="Y652" i="79"/>
  <c r="Y648" i="79"/>
  <c r="AL655" i="79"/>
  <c r="AK655" i="79"/>
  <c r="AJ655" i="79"/>
  <c r="AI655" i="79"/>
  <c r="AH655" i="79"/>
  <c r="AG655" i="79"/>
  <c r="AF655" i="79"/>
  <c r="AE655" i="79"/>
  <c r="AD655" i="79"/>
  <c r="AC655" i="79"/>
  <c r="AB655" i="79"/>
  <c r="AA655" i="79"/>
  <c r="Z655" i="79"/>
  <c r="AM654" i="79"/>
  <c r="AL652" i="79"/>
  <c r="AK652" i="79"/>
  <c r="AJ652" i="79"/>
  <c r="AI652" i="79"/>
  <c r="AH652" i="79"/>
  <c r="AG652" i="79"/>
  <c r="AF652" i="79"/>
  <c r="AE652" i="79"/>
  <c r="AD652" i="79"/>
  <c r="AC652" i="79"/>
  <c r="AB652" i="79"/>
  <c r="AA652" i="79"/>
  <c r="Z652" i="79"/>
  <c r="AM651" i="79"/>
  <c r="Y634" i="79"/>
  <c r="Y625" i="79"/>
  <c r="AM537" i="79"/>
  <c r="AM533" i="79"/>
  <c r="Y538"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6" i="79"/>
  <c r="AM1119" i="79"/>
  <c r="AM1113" i="79"/>
  <c r="AM1110" i="79"/>
  <c r="AM1107" i="79"/>
  <c r="AM1104" i="79"/>
  <c r="AM1101" i="79"/>
  <c r="AM1098" i="79"/>
  <c r="AM1095" i="79"/>
  <c r="AM1092" i="79"/>
  <c r="AM1089" i="79"/>
  <c r="AM1086" i="79"/>
  <c r="AM1082" i="79"/>
  <c r="AM1079" i="79"/>
  <c r="AM1076" i="79"/>
  <c r="AM1072" i="79"/>
  <c r="AM1069" i="79"/>
  <c r="AM1066" i="79"/>
  <c r="AM1063" i="79"/>
  <c r="AM1060" i="79"/>
  <c r="AM1057" i="79"/>
  <c r="AM1054" i="79"/>
  <c r="AM1051" i="79"/>
  <c r="AM1047" i="79"/>
  <c r="AM1044" i="79"/>
  <c r="AM1041" i="79"/>
  <c r="AM1038" i="79"/>
  <c r="AM1033" i="79"/>
  <c r="AM1030" i="79"/>
  <c r="AM1027" i="79"/>
  <c r="AM1013" i="79"/>
  <c r="AM1009" i="79"/>
  <c r="AM1006" i="79"/>
  <c r="AM1003" i="79"/>
  <c r="AM999" i="79"/>
  <c r="AM996" i="79"/>
  <c r="AM993" i="79"/>
  <c r="AM990" i="79"/>
  <c r="AM987" i="79"/>
  <c r="AM983" i="79"/>
  <c r="AM980" i="79"/>
  <c r="AM977" i="79"/>
  <c r="AM974" i="79"/>
  <c r="AM971" i="79"/>
  <c r="AM942" i="79"/>
  <c r="AM939" i="79"/>
  <c r="AM936" i="79"/>
  <c r="AM933" i="79"/>
  <c r="AM930" i="79"/>
  <c r="AM927" i="79"/>
  <c r="AM924" i="79"/>
  <c r="AM921" i="79"/>
  <c r="AM918" i="79"/>
  <c r="AM915" i="79"/>
  <c r="AM912" i="79"/>
  <c r="AM909" i="79"/>
  <c r="AM906" i="79"/>
  <c r="AM903" i="79"/>
  <c r="AM899" i="79"/>
  <c r="AM896" i="79"/>
  <c r="AM893" i="79"/>
  <c r="AM889" i="79"/>
  <c r="AM886" i="79"/>
  <c r="AM883" i="79"/>
  <c r="AM880" i="79"/>
  <c r="AM877" i="79"/>
  <c r="AM874" i="79"/>
  <c r="AM871" i="79"/>
  <c r="AM868" i="79"/>
  <c r="AM864" i="79"/>
  <c r="AM861" i="79"/>
  <c r="AM858" i="79"/>
  <c r="AM855" i="79"/>
  <c r="AM850" i="79"/>
  <c r="AM847" i="79"/>
  <c r="AM844" i="79"/>
  <c r="AM841" i="79"/>
  <c r="AM830" i="79"/>
  <c r="AM826" i="79"/>
  <c r="AM823" i="79"/>
  <c r="AM820" i="79"/>
  <c r="AM816" i="79"/>
  <c r="AM813" i="79"/>
  <c r="AM810" i="79"/>
  <c r="AM807" i="79"/>
  <c r="AM804" i="79"/>
  <c r="AM800" i="79"/>
  <c r="AM797" i="79"/>
  <c r="AM794" i="79"/>
  <c r="AM791" i="79"/>
  <c r="AM788" i="79"/>
  <c r="AM759" i="79"/>
  <c r="AM756" i="79"/>
  <c r="AM753" i="79"/>
  <c r="AM750" i="79"/>
  <c r="AM747" i="79"/>
  <c r="AM744" i="79"/>
  <c r="AM741" i="79"/>
  <c r="AM738" i="79"/>
  <c r="AM735" i="79"/>
  <c r="AM732" i="79"/>
  <c r="AM729" i="79"/>
  <c r="AM726" i="79"/>
  <c r="AM723" i="79"/>
  <c r="AM720" i="79"/>
  <c r="AM716" i="79"/>
  <c r="AM713" i="79"/>
  <c r="AM710" i="79"/>
  <c r="AM706" i="79"/>
  <c r="AM703" i="79"/>
  <c r="AM700" i="79"/>
  <c r="AM697" i="79"/>
  <c r="AM694" i="79"/>
  <c r="AM691" i="79"/>
  <c r="AM688" i="79"/>
  <c r="AM685" i="79"/>
  <c r="AM681" i="79"/>
  <c r="AM667" i="79"/>
  <c r="AM664" i="79"/>
  <c r="AM661" i="79"/>
  <c r="AM658" i="79"/>
  <c r="AM647" i="79"/>
  <c r="AM643" i="79"/>
  <c r="AM640" i="79"/>
  <c r="AM637" i="79"/>
  <c r="AM633" i="79"/>
  <c r="AM630" i="79"/>
  <c r="AM627" i="79"/>
  <c r="AM624" i="79"/>
  <c r="AM621" i="79"/>
  <c r="AM617" i="79"/>
  <c r="AM614" i="79"/>
  <c r="AM611" i="79"/>
  <c r="AM608" i="79"/>
  <c r="AM605" i="79"/>
  <c r="AM576" i="79"/>
  <c r="AM573" i="79"/>
  <c r="AM570" i="79"/>
  <c r="AM567" i="79"/>
  <c r="AM564" i="79"/>
  <c r="AM561" i="79"/>
  <c r="AM558" i="79"/>
  <c r="AM555" i="79"/>
  <c r="AM552" i="79"/>
  <c r="AM549" i="79"/>
  <c r="AM546" i="79"/>
  <c r="AM543" i="79"/>
  <c r="AM540" i="79"/>
  <c r="AM530" i="79"/>
  <c r="AM518" i="79"/>
  <c r="AM511" i="79"/>
  <c r="AM508" i="79"/>
  <c r="AM502" i="79"/>
  <c r="AM499" i="79"/>
  <c r="AM496" i="79"/>
  <c r="AM493" i="79"/>
  <c r="AM490" i="79"/>
  <c r="AM487"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AL851" i="79"/>
  <c r="AK851" i="79"/>
  <c r="AJ851" i="79"/>
  <c r="AI851" i="79"/>
  <c r="AH851" i="79"/>
  <c r="AG851" i="79"/>
  <c r="AF851" i="79"/>
  <c r="AE851" i="79"/>
  <c r="AD851" i="79"/>
  <c r="AC851" i="79"/>
  <c r="AB851" i="79"/>
  <c r="AA851" i="79"/>
  <c r="Z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N109" i="46" l="1"/>
  <c r="N103" i="46"/>
  <c r="N99" i="46"/>
  <c r="N82" i="46"/>
  <c r="N79" i="46"/>
  <c r="N76" i="46"/>
  <c r="N85" i="79"/>
  <c r="AL668" i="79"/>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26" i="79" l="1"/>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D1061" i="79"/>
  <c r="AC1061" i="79"/>
  <c r="AB1061" i="79"/>
  <c r="AA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8" i="79"/>
  <c r="AK1048" i="79"/>
  <c r="AJ1048" i="79"/>
  <c r="AI1048" i="79"/>
  <c r="AH1048" i="79"/>
  <c r="AG1048" i="79"/>
  <c r="AF1048" i="79"/>
  <c r="AE1048" i="79"/>
  <c r="AD1048" i="79"/>
  <c r="AC1048" i="79"/>
  <c r="AB1048" i="79"/>
  <c r="AA1048" i="79"/>
  <c r="Z1048" i="79"/>
  <c r="AL1045" i="79"/>
  <c r="AK1045" i="79"/>
  <c r="AJ1045" i="79"/>
  <c r="AI1045" i="79"/>
  <c r="AH1045" i="79"/>
  <c r="AG1045" i="79"/>
  <c r="AF1045" i="79"/>
  <c r="AE1045" i="79"/>
  <c r="AD1045" i="79"/>
  <c r="AC1045" i="79"/>
  <c r="AB1045" i="79"/>
  <c r="AA1045" i="79"/>
  <c r="Z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14" i="79"/>
  <c r="AK1014" i="79"/>
  <c r="AJ1014" i="79"/>
  <c r="AI1014" i="79"/>
  <c r="AH1014" i="79"/>
  <c r="AG1014" i="79"/>
  <c r="AF1014" i="79"/>
  <c r="AE1014" i="79"/>
  <c r="AD1014" i="79"/>
  <c r="AC1014" i="79"/>
  <c r="AB1014" i="79"/>
  <c r="AA1014" i="79"/>
  <c r="Z1014"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1004" i="79"/>
  <c r="AK1004" i="79"/>
  <c r="AJ1004" i="79"/>
  <c r="AI1004" i="79"/>
  <c r="AH1004" i="79"/>
  <c r="AG1004" i="79"/>
  <c r="AF1004" i="79"/>
  <c r="AE1004" i="79"/>
  <c r="AD1004" i="79"/>
  <c r="AC1004" i="79"/>
  <c r="AB1004" i="79"/>
  <c r="AA1004" i="79"/>
  <c r="Z1004"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Y994"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AL984" i="79"/>
  <c r="AK984" i="79"/>
  <c r="AJ984" i="79"/>
  <c r="AI984" i="79"/>
  <c r="AH984" i="79"/>
  <c r="AG984" i="79"/>
  <c r="AF984" i="79"/>
  <c r="AE984" i="79"/>
  <c r="AD984" i="79"/>
  <c r="AC984" i="79"/>
  <c r="AB984" i="79"/>
  <c r="AA984" i="79"/>
  <c r="Z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31" i="79"/>
  <c r="AK831" i="79"/>
  <c r="AJ831" i="79"/>
  <c r="AI831" i="79"/>
  <c r="AH831" i="79"/>
  <c r="AG831" i="79"/>
  <c r="AF831" i="79"/>
  <c r="AE831" i="79"/>
  <c r="AD831" i="79"/>
  <c r="AC831" i="79"/>
  <c r="AB831" i="79"/>
  <c r="AA831" i="79"/>
  <c r="Z831"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60" i="79"/>
  <c r="AK760" i="79"/>
  <c r="AJ760" i="79"/>
  <c r="AI760" i="79"/>
  <c r="AH760" i="79"/>
  <c r="AG760" i="79"/>
  <c r="AF760" i="79"/>
  <c r="AE760" i="79"/>
  <c r="AD760" i="79"/>
  <c r="AC760" i="79"/>
  <c r="AB760" i="79"/>
  <c r="AA760" i="79"/>
  <c r="Z760" i="79"/>
  <c r="Y760"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7" i="79"/>
  <c r="AK717" i="79"/>
  <c r="AJ717" i="79"/>
  <c r="AI717" i="79"/>
  <c r="AH717" i="79"/>
  <c r="AG717" i="79"/>
  <c r="AF717" i="79"/>
  <c r="AE717" i="79"/>
  <c r="AD717" i="79"/>
  <c r="AC717" i="79"/>
  <c r="AB717" i="79"/>
  <c r="AA717" i="79"/>
  <c r="Z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Y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48" i="79"/>
  <c r="AK648" i="79"/>
  <c r="AJ648" i="79"/>
  <c r="AI648" i="79"/>
  <c r="AH648" i="79"/>
  <c r="AG648" i="79"/>
  <c r="AF648" i="79"/>
  <c r="AE648" i="79"/>
  <c r="AD648" i="79"/>
  <c r="AC648" i="79"/>
  <c r="AB648" i="79"/>
  <c r="AA648" i="79"/>
  <c r="Z648"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4" i="79"/>
  <c r="AK634" i="79"/>
  <c r="AJ634" i="79"/>
  <c r="AI634" i="79"/>
  <c r="AH634" i="79"/>
  <c r="AG634" i="79"/>
  <c r="AF634" i="79"/>
  <c r="AE634" i="79"/>
  <c r="AD634" i="79"/>
  <c r="AC634" i="79"/>
  <c r="AB634" i="79"/>
  <c r="AA634" i="79"/>
  <c r="Z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577" i="79"/>
  <c r="AK577" i="79"/>
  <c r="AJ577" i="79"/>
  <c r="AI577" i="79"/>
  <c r="AH577" i="79"/>
  <c r="AG577" i="79"/>
  <c r="AF577" i="79"/>
  <c r="AE577" i="79"/>
  <c r="AD577" i="79"/>
  <c r="AC577" i="79"/>
  <c r="AB577" i="79"/>
  <c r="AA577" i="79"/>
  <c r="Z577" i="79"/>
  <c r="Y577"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19" i="79"/>
  <c r="AK519" i="79"/>
  <c r="AJ519" i="79"/>
  <c r="AI519" i="79"/>
  <c r="AH519" i="79"/>
  <c r="AG519" i="79"/>
  <c r="AF519" i="79"/>
  <c r="AE519" i="79"/>
  <c r="AD519" i="79"/>
  <c r="AC519" i="79"/>
  <c r="AB519" i="79"/>
  <c r="AA519" i="79"/>
  <c r="Z519" i="79"/>
  <c r="Y519"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378" i="79" l="1"/>
  <c r="AC579" i="79"/>
  <c r="AD579" i="79"/>
  <c r="Z594" i="79"/>
  <c r="Y778" i="79"/>
  <c r="Y962"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9" i="79"/>
  <c r="Y596" i="79"/>
  <c r="Y594" i="79"/>
  <c r="Y595"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8" i="79" l="1"/>
  <c r="AM785" i="79"/>
  <c r="AM602"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603" i="79"/>
  <c r="AF603" i="79"/>
  <c r="AJ786" i="79"/>
  <c r="AF786" i="79"/>
  <c r="AJ969" i="79"/>
  <c r="AF969" i="79"/>
  <c r="K14" i="44"/>
  <c r="K18" i="44" s="1"/>
  <c r="O14" i="44"/>
  <c r="O18" i="44" s="1"/>
  <c r="O29" i="44"/>
  <c r="O33" i="44" s="1"/>
  <c r="O43" i="44"/>
  <c r="C95" i="45" s="1"/>
  <c r="AF21" i="46"/>
  <c r="AI149" i="46"/>
  <c r="AI278" i="46"/>
  <c r="AI407" i="46"/>
  <c r="AI36" i="79"/>
  <c r="AI219" i="79"/>
  <c r="AI402" i="79"/>
  <c r="AI603" i="79"/>
  <c r="AI786" i="79"/>
  <c r="AI969" i="79"/>
  <c r="M43" i="44"/>
  <c r="AL21" i="46"/>
  <c r="AL149" i="46"/>
  <c r="AH149" i="46"/>
  <c r="AL278" i="46"/>
  <c r="AH278" i="46"/>
  <c r="AL407" i="46"/>
  <c r="AH407" i="46"/>
  <c r="AL36" i="79"/>
  <c r="AH36" i="79"/>
  <c r="AL219" i="79"/>
  <c r="AH219" i="79"/>
  <c r="AL402" i="79"/>
  <c r="AH402" i="79"/>
  <c r="AL603" i="79"/>
  <c r="AH603" i="79"/>
  <c r="AL786" i="79"/>
  <c r="AH786" i="79"/>
  <c r="AL969" i="79"/>
  <c r="AH969" i="79"/>
  <c r="N29" i="44"/>
  <c r="N33" i="44" s="1"/>
  <c r="K43" i="44"/>
  <c r="K53" i="44" s="1"/>
  <c r="AH21" i="46"/>
  <c r="AK21" i="46"/>
  <c r="AK149" i="46"/>
  <c r="AG149" i="46"/>
  <c r="AK278" i="46"/>
  <c r="AG278" i="46"/>
  <c r="AK407" i="46"/>
  <c r="AG407" i="46"/>
  <c r="AK36" i="79"/>
  <c r="AG36" i="79"/>
  <c r="AK219" i="79"/>
  <c r="AG219" i="79"/>
  <c r="AK402" i="79"/>
  <c r="AG402" i="79"/>
  <c r="AK603" i="79"/>
  <c r="AG603" i="79"/>
  <c r="AK786" i="79"/>
  <c r="AG786" i="79"/>
  <c r="AK969" i="79"/>
  <c r="AK1128" i="79" s="1"/>
  <c r="AG969" i="79"/>
  <c r="AK401" i="79"/>
  <c r="AJ20" i="46"/>
  <c r="AG602" i="79"/>
  <c r="AG148" i="46"/>
  <c r="AK406" i="46"/>
  <c r="AF785" i="79"/>
  <c r="AG35" i="79"/>
  <c r="L13" i="44"/>
  <c r="P13" i="44"/>
  <c r="S14" i="47"/>
  <c r="AF148" i="46"/>
  <c r="AK277" i="46"/>
  <c r="AG406" i="46"/>
  <c r="AF35" i="79"/>
  <c r="AI401" i="79"/>
  <c r="AK785" i="79"/>
  <c r="AJ968" i="79"/>
  <c r="N28" i="44"/>
  <c r="Q14" i="47"/>
  <c r="AI20" i="46"/>
  <c r="AK148" i="46"/>
  <c r="AI277" i="46"/>
  <c r="AK35" i="79"/>
  <c r="AJ218" i="79"/>
  <c r="AG401" i="79"/>
  <c r="AJ785" i="79"/>
  <c r="AF968" i="79"/>
  <c r="O122" i="45"/>
  <c r="U14" i="47"/>
  <c r="AG20" i="46"/>
  <c r="AK20" i="46"/>
  <c r="AJ148" i="46"/>
  <c r="AG277" i="46"/>
  <c r="AJ35" i="79"/>
  <c r="AF218" i="79"/>
  <c r="AK602" i="79"/>
  <c r="AG785" i="79"/>
  <c r="V14" i="47"/>
  <c r="AL406" i="46"/>
  <c r="AH406" i="46"/>
  <c r="AL602" i="79"/>
  <c r="AH602" i="79"/>
  <c r="N13" i="44"/>
  <c r="M122" i="45"/>
  <c r="M28" i="44"/>
  <c r="Q42" i="44"/>
  <c r="R14" i="47"/>
  <c r="AH20" i="46"/>
  <c r="AL277" i="46"/>
  <c r="AH277" i="46"/>
  <c r="AI218" i="79"/>
  <c r="AL401" i="79"/>
  <c r="AH401" i="79"/>
  <c r="AI968" i="79"/>
  <c r="Q28" i="44"/>
  <c r="M42" i="44"/>
  <c r="AI148" i="46"/>
  <c r="AJ406" i="46"/>
  <c r="AF406" i="46"/>
  <c r="AI35" i="79"/>
  <c r="AL218" i="79"/>
  <c r="AH218" i="79"/>
  <c r="AJ602" i="79"/>
  <c r="AF602" i="79"/>
  <c r="AI785" i="79"/>
  <c r="AL968" i="79"/>
  <c r="AH968" i="79"/>
  <c r="T14" i="47"/>
  <c r="P14" i="47"/>
  <c r="AF20" i="46"/>
  <c r="AL20" i="46"/>
  <c r="AL148" i="46"/>
  <c r="AH148" i="46"/>
  <c r="AJ277" i="46"/>
  <c r="AF277" i="46"/>
  <c r="AI406" i="46"/>
  <c r="AL35" i="79"/>
  <c r="AH35" i="79"/>
  <c r="AK218" i="79"/>
  <c r="AG218" i="79"/>
  <c r="AJ401" i="79"/>
  <c r="AF401" i="79"/>
  <c r="AI602" i="79"/>
  <c r="AL785" i="79"/>
  <c r="AH785" i="79"/>
  <c r="AK968" i="79"/>
  <c r="AG968"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2" i="79"/>
  <c r="AK945" i="79"/>
  <c r="AK596" i="79"/>
  <c r="AK595" i="79"/>
  <c r="AK579" i="79"/>
  <c r="AK594" i="79"/>
  <c r="AK212" i="79"/>
  <c r="AK211" i="79"/>
  <c r="AK195" i="79"/>
  <c r="AK210" i="79"/>
  <c r="AK209" i="79"/>
  <c r="AK208" i="79"/>
  <c r="AK779" i="79"/>
  <c r="AK762" i="79"/>
  <c r="AK778"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L57" i="45"/>
  <c r="M57" i="45"/>
  <c r="N57" i="45"/>
  <c r="E50" i="45"/>
  <c r="F50" i="45"/>
  <c r="G50" i="45"/>
  <c r="H50" i="45"/>
  <c r="I50" i="45"/>
  <c r="J50" i="45"/>
  <c r="K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8" i="79"/>
  <c r="D945" i="79"/>
  <c r="D762" i="79"/>
  <c r="D378" i="79"/>
  <c r="AL378" i="79" l="1"/>
  <c r="AL393" i="79"/>
  <c r="AL392" i="79"/>
  <c r="AL394" i="79"/>
  <c r="AL395" i="79"/>
  <c r="AL595" i="79"/>
  <c r="AL594" i="79"/>
  <c r="AL596" i="79"/>
  <c r="AL579" i="79"/>
  <c r="AL762" i="79"/>
  <c r="AL778" i="79"/>
  <c r="AL779" i="79"/>
  <c r="AL962" i="79"/>
  <c r="AL945" i="79"/>
  <c r="AL1128" i="79"/>
  <c r="AH962" i="79"/>
  <c r="AI962" i="79"/>
  <c r="AF962" i="79"/>
  <c r="AJ962" i="79"/>
  <c r="AG962" i="79"/>
  <c r="AF778" i="79"/>
  <c r="AJ778" i="79"/>
  <c r="AG779" i="79"/>
  <c r="AG778" i="79"/>
  <c r="AI779" i="79"/>
  <c r="AI778" i="79"/>
  <c r="AF779" i="79"/>
  <c r="AJ779" i="79"/>
  <c r="AH779" i="79"/>
  <c r="AH778" i="79"/>
  <c r="AH945" i="79"/>
  <c r="AJ945" i="79"/>
  <c r="AG945" i="79"/>
  <c r="AF945" i="79"/>
  <c r="AI945" i="79"/>
  <c r="AJ1128" i="79"/>
  <c r="AF1128" i="79"/>
  <c r="AG1128" i="79"/>
  <c r="AI1128" i="79"/>
  <c r="AH1128" i="79"/>
  <c r="AJ762" i="79"/>
  <c r="AF762" i="79"/>
  <c r="AG762" i="79"/>
  <c r="AI762" i="79"/>
  <c r="AH762" i="79"/>
  <c r="AH594" i="79"/>
  <c r="AI595" i="79"/>
  <c r="AF596" i="79"/>
  <c r="AJ596" i="79"/>
  <c r="AJ579" i="79"/>
  <c r="AF579" i="79"/>
  <c r="AJ595" i="79"/>
  <c r="AG596" i="79"/>
  <c r="AJ594" i="79"/>
  <c r="AG595" i="79"/>
  <c r="AH579" i="79"/>
  <c r="AG594" i="79"/>
  <c r="AH595" i="79"/>
  <c r="AI596" i="79"/>
  <c r="AG579" i="79"/>
  <c r="AI594" i="79"/>
  <c r="AF595" i="79"/>
  <c r="AI579" i="79"/>
  <c r="AF594" i="79"/>
  <c r="AH596"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62" i="79"/>
  <c r="Z779" i="79"/>
  <c r="Z778" i="79"/>
  <c r="Z395" i="79"/>
  <c r="Z595" i="79"/>
  <c r="Z59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85" i="79"/>
  <c r="Z218" i="79"/>
  <c r="Z968" i="79"/>
  <c r="Z602" i="79"/>
  <c r="Z35" i="79"/>
  <c r="D123" i="45"/>
  <c r="E14" i="44"/>
  <c r="E18" i="44" s="1"/>
  <c r="Z603" i="79"/>
  <c r="Z762" i="79" s="1"/>
  <c r="Z219" i="79"/>
  <c r="Z378" i="79" s="1"/>
  <c r="Z402" i="79"/>
  <c r="Z579" i="79" s="1"/>
  <c r="Z786" i="79"/>
  <c r="Z945" i="79" s="1"/>
  <c r="Z969" i="79"/>
  <c r="Z1128" i="79" s="1"/>
  <c r="Z36" i="79"/>
  <c r="Z195" i="79" s="1"/>
  <c r="AE406" i="46"/>
  <c r="J13" i="44"/>
  <c r="AE968" i="79"/>
  <c r="AE401" i="79"/>
  <c r="AE785" i="79"/>
  <c r="AE602" i="79"/>
  <c r="AE218" i="79"/>
  <c r="AE35" i="79"/>
  <c r="J43" i="44"/>
  <c r="J53" i="44" s="1"/>
  <c r="J14" i="44"/>
  <c r="J18" i="44" s="1"/>
  <c r="AE402" i="79"/>
  <c r="AE603" i="79"/>
  <c r="AE969" i="79"/>
  <c r="AE1128" i="79" s="1"/>
  <c r="AE786" i="79"/>
  <c r="AE219" i="79"/>
  <c r="AE36" i="79"/>
  <c r="Y277" i="46"/>
  <c r="D13" i="44"/>
  <c r="Y785" i="79"/>
  <c r="Y602" i="79"/>
  <c r="Y218" i="79"/>
  <c r="Y968" i="79"/>
  <c r="Y401" i="79"/>
  <c r="Y35" i="79"/>
  <c r="AC148" i="46"/>
  <c r="H13" i="44"/>
  <c r="AC785" i="79"/>
  <c r="AC968" i="79"/>
  <c r="AC401" i="79"/>
  <c r="AC602" i="79"/>
  <c r="AC218" i="79"/>
  <c r="AC35" i="79"/>
  <c r="Y407" i="46"/>
  <c r="Y513" i="46" s="1"/>
  <c r="D14" i="44"/>
  <c r="D18" i="44" s="1"/>
  <c r="Y969" i="79"/>
  <c r="Y1128" i="79" s="1"/>
  <c r="Y402" i="79"/>
  <c r="Y579" i="79" s="1"/>
  <c r="Y786" i="79"/>
  <c r="Y945" i="79" s="1"/>
  <c r="Y603" i="79"/>
  <c r="Y762" i="79" s="1"/>
  <c r="Y219" i="79"/>
  <c r="Y36" i="79"/>
  <c r="Y195" i="79" s="1"/>
  <c r="AC278" i="46"/>
  <c r="AC395" i="46" s="1"/>
  <c r="H14" i="44"/>
  <c r="H18" i="44" s="1"/>
  <c r="AC786" i="79"/>
  <c r="AC962" i="79" s="1"/>
  <c r="AC603" i="79"/>
  <c r="AC219" i="79"/>
  <c r="AC969" i="79"/>
  <c r="AC1128" i="79" s="1"/>
  <c r="AC402" i="79"/>
  <c r="AC36" i="79"/>
  <c r="AD148" i="46"/>
  <c r="I13" i="44"/>
  <c r="AD401" i="79"/>
  <c r="AD602" i="79"/>
  <c r="AD968" i="79"/>
  <c r="AD785" i="79"/>
  <c r="AD218" i="79"/>
  <c r="AD35" i="79"/>
  <c r="H123" i="45"/>
  <c r="I14" i="44"/>
  <c r="I18" i="44" s="1"/>
  <c r="AD786" i="79"/>
  <c r="AD962" i="79" s="1"/>
  <c r="AD969" i="79"/>
  <c r="AD1128" i="79" s="1"/>
  <c r="AD402" i="79"/>
  <c r="AD594" i="79" s="1"/>
  <c r="AD603" i="79"/>
  <c r="AD219" i="79"/>
  <c r="AD392" i="79" s="1"/>
  <c r="AD36" i="79"/>
  <c r="AA406" i="46"/>
  <c r="F13" i="44"/>
  <c r="AA968" i="79"/>
  <c r="AA785" i="79"/>
  <c r="AA602" i="79"/>
  <c r="AA218" i="79"/>
  <c r="AA401" i="79"/>
  <c r="AA35" i="79"/>
  <c r="F43" i="44"/>
  <c r="F53" i="44" s="1"/>
  <c r="F14" i="44"/>
  <c r="F18" i="44" s="1"/>
  <c r="AA402" i="79"/>
  <c r="AA594" i="79" s="1"/>
  <c r="AA786" i="79"/>
  <c r="AA219" i="79"/>
  <c r="AA969" i="79"/>
  <c r="AA1128" i="79" s="1"/>
  <c r="AA603" i="79"/>
  <c r="AA36" i="79"/>
  <c r="AA208" i="79" s="1"/>
  <c r="AB406" i="46"/>
  <c r="G13" i="44"/>
  <c r="AB785" i="79"/>
  <c r="AB602" i="79"/>
  <c r="AB218" i="79"/>
  <c r="AB968" i="79"/>
  <c r="AB401" i="79"/>
  <c r="AB35" i="79"/>
  <c r="AB407" i="46"/>
  <c r="G14" i="44"/>
  <c r="G18" i="44" s="1"/>
  <c r="AB969" i="79"/>
  <c r="AB1128" i="79" s="1"/>
  <c r="AB786" i="79"/>
  <c r="AB603" i="79"/>
  <c r="AB219" i="79"/>
  <c r="AB402" i="79"/>
  <c r="AB594"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96" i="79" l="1"/>
  <c r="AC594" i="79"/>
  <c r="AC595"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78" i="79"/>
  <c r="AB779" i="79"/>
  <c r="AB762" i="79"/>
  <c r="AD595" i="79"/>
  <c r="AD596" i="79"/>
  <c r="AC392" i="79"/>
  <c r="AC394" i="79"/>
  <c r="AC378" i="79"/>
  <c r="AC393" i="79"/>
  <c r="AC395" i="79"/>
  <c r="AB595" i="79"/>
  <c r="AB596" i="79"/>
  <c r="AB579" i="79"/>
  <c r="AA778" i="79"/>
  <c r="AA762" i="79"/>
  <c r="AA779" i="79"/>
  <c r="AA596" i="79"/>
  <c r="AA595" i="79"/>
  <c r="AA579" i="79"/>
  <c r="AD393" i="79"/>
  <c r="AD395" i="79"/>
  <c r="AD394" i="79"/>
  <c r="AD378" i="79"/>
  <c r="AD945" i="79"/>
  <c r="AC945" i="79"/>
  <c r="AE392" i="79"/>
  <c r="AE378" i="79"/>
  <c r="AE394" i="79"/>
  <c r="AE393" i="79"/>
  <c r="AE395" i="79"/>
  <c r="AE579" i="79"/>
  <c r="AE596" i="79"/>
  <c r="AE595" i="79"/>
  <c r="AE594" i="79"/>
  <c r="AD779" i="79"/>
  <c r="AD762" i="79"/>
  <c r="AD778" i="79"/>
  <c r="AE962" i="79"/>
  <c r="AE945" i="79"/>
  <c r="AA395" i="79"/>
  <c r="AA378" i="79"/>
  <c r="AA394" i="79"/>
  <c r="AA392" i="79"/>
  <c r="AA393" i="79"/>
  <c r="AB211" i="79"/>
  <c r="AB195" i="79"/>
  <c r="AB212" i="79"/>
  <c r="AB208" i="79"/>
  <c r="AB210" i="79"/>
  <c r="AB209" i="79"/>
  <c r="AB945" i="79"/>
  <c r="AB962" i="79"/>
  <c r="AA210" i="79"/>
  <c r="AA195" i="79"/>
  <c r="AA209" i="79"/>
  <c r="AA211" i="79"/>
  <c r="AA212" i="79"/>
  <c r="AA945" i="79"/>
  <c r="AA962" i="79"/>
  <c r="AD195" i="79"/>
  <c r="AC209" i="79"/>
  <c r="AC212" i="79"/>
  <c r="AC208" i="79"/>
  <c r="AC210" i="79"/>
  <c r="AC195" i="79"/>
  <c r="AC211" i="79"/>
  <c r="AC779" i="79"/>
  <c r="AC762" i="79"/>
  <c r="AC778" i="79"/>
  <c r="AE211" i="79"/>
  <c r="AE195" i="79"/>
  <c r="AE208" i="79"/>
  <c r="AE209" i="79"/>
  <c r="AE210" i="79"/>
  <c r="AE212" i="79"/>
  <c r="AE778" i="79"/>
  <c r="AE779" i="79"/>
  <c r="AE762"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7"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25" i="45"/>
  <c r="C32" i="45"/>
  <c r="C18" i="45"/>
  <c r="E42" i="44"/>
  <c r="F42" i="44"/>
  <c r="G42" i="44"/>
  <c r="H42" i="44"/>
  <c r="I42" i="44"/>
  <c r="J42" i="44"/>
  <c r="D42" i="44"/>
  <c r="Y256" i="46" s="1"/>
  <c r="G130" i="45" l="1"/>
  <c r="C131" i="45"/>
  <c r="Y765" i="79" s="1"/>
  <c r="Y773" i="79" s="1"/>
  <c r="L129" i="45"/>
  <c r="AF516" i="46"/>
  <c r="J127" i="45"/>
  <c r="H130" i="45"/>
  <c r="C133" i="45"/>
  <c r="Y1131" i="79" s="1"/>
  <c r="N130" i="45"/>
  <c r="AG258" i="46"/>
  <c r="AG259" i="46" s="1"/>
  <c r="K125" i="45"/>
  <c r="K128" i="45"/>
  <c r="AJ516" i="46"/>
  <c r="AJ520" i="46" s="1"/>
  <c r="N127" i="45"/>
  <c r="K126" i="45"/>
  <c r="AG387" i="46" s="1"/>
  <c r="G129" i="45"/>
  <c r="E129" i="45"/>
  <c r="AA381" i="79" s="1"/>
  <c r="AA382" i="79" s="1"/>
  <c r="J125" i="45"/>
  <c r="AF258" i="46" s="1"/>
  <c r="Y258" i="46"/>
  <c r="Y259" i="46" s="1"/>
  <c r="F128" i="45"/>
  <c r="AB198" i="79" s="1"/>
  <c r="AB203" i="79" s="1"/>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3" i="79"/>
  <c r="AG763" i="79"/>
  <c r="AG379" i="79"/>
  <c r="AK946" i="79"/>
  <c r="AF763" i="79"/>
  <c r="AH580" i="79"/>
  <c r="AL196" i="79"/>
  <c r="AG514" i="46"/>
  <c r="AI946" i="79"/>
  <c r="AJ946" i="79"/>
  <c r="AF379" i="79"/>
  <c r="AL580" i="79"/>
  <c r="AF946" i="79"/>
  <c r="AJ379" i="79"/>
  <c r="AH1129" i="79"/>
  <c r="AI1129" i="79"/>
  <c r="AK514" i="46"/>
  <c r="AI196" i="79"/>
  <c r="AK379" i="79"/>
  <c r="AF514" i="46"/>
  <c r="AF580" i="79"/>
  <c r="AL379" i="79"/>
  <c r="AL763" i="79"/>
  <c r="AJ580" i="79"/>
  <c r="AJ514" i="46"/>
  <c r="AK196" i="79"/>
  <c r="AG196" i="79"/>
  <c r="AG1129" i="79"/>
  <c r="AG580" i="79"/>
  <c r="AH514" i="46"/>
  <c r="AK1129" i="79"/>
  <c r="AH196" i="79"/>
  <c r="AH946" i="79"/>
  <c r="AJ1129" i="79"/>
  <c r="AF196" i="79"/>
  <c r="AF1129" i="79"/>
  <c r="AL946" i="79"/>
  <c r="AI379" i="79"/>
  <c r="AL514" i="46"/>
  <c r="AK763" i="79"/>
  <c r="AH379" i="79"/>
  <c r="AJ196" i="79"/>
  <c r="AL1129" i="79"/>
  <c r="AH763" i="79"/>
  <c r="AI514" i="46"/>
  <c r="AK580" i="79"/>
  <c r="AI580" i="79"/>
  <c r="AI763" i="79"/>
  <c r="AG946" i="79"/>
  <c r="Y514" i="46"/>
  <c r="AB514" i="46"/>
  <c r="AE1129" i="79"/>
  <c r="AD379" i="79"/>
  <c r="Y1129" i="79"/>
  <c r="Y580" i="79"/>
  <c r="AC514" i="46"/>
  <c r="AB946" i="79"/>
  <c r="AA1129" i="79"/>
  <c r="AD196" i="79"/>
  <c r="Y196" i="79"/>
  <c r="AE763" i="79"/>
  <c r="AA514" i="46"/>
  <c r="AE514" i="46"/>
  <c r="AC379" i="79"/>
  <c r="AB763" i="79"/>
  <c r="AC1129" i="79"/>
  <c r="AE379" i="79"/>
  <c r="Z946" i="79"/>
  <c r="AD514" i="46"/>
  <c r="AA580" i="79"/>
  <c r="AD1129" i="79"/>
  <c r="AE946" i="79"/>
  <c r="AB379" i="79"/>
  <c r="AB1129" i="79"/>
  <c r="AA763" i="79"/>
  <c r="AD580" i="79"/>
  <c r="Y763" i="79"/>
  <c r="AE580" i="79"/>
  <c r="Z763" i="79"/>
  <c r="Z514" i="46"/>
  <c r="AC946" i="79"/>
  <c r="AB580" i="79"/>
  <c r="Y379" i="79"/>
  <c r="Z379" i="79"/>
  <c r="AA196" i="79"/>
  <c r="AD946" i="79"/>
  <c r="AC196" i="79"/>
  <c r="Y946" i="79"/>
  <c r="AE196" i="79"/>
  <c r="AD763" i="79"/>
  <c r="AA379" i="79"/>
  <c r="AA946" i="79"/>
  <c r="AB196" i="79"/>
  <c r="AC763" i="79"/>
  <c r="Z580" i="79"/>
  <c r="Z196" i="79"/>
  <c r="Z1129"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82" i="79" l="1"/>
  <c r="AK591" i="79" s="1"/>
  <c r="P73" i="43" s="1"/>
  <c r="Y522" i="46"/>
  <c r="D64" i="43" s="1"/>
  <c r="AD522" i="46"/>
  <c r="I64" i="43" s="1"/>
  <c r="Y1135" i="79"/>
  <c r="Y1141" i="79"/>
  <c r="AI517" i="46"/>
  <c r="AI520" i="46"/>
  <c r="AF518" i="46"/>
  <c r="AF520" i="46"/>
  <c r="Y518" i="46"/>
  <c r="Y517" i="46"/>
  <c r="Y519" i="46"/>
  <c r="Y520" i="46"/>
  <c r="AA522" i="46"/>
  <c r="F64" i="43" s="1"/>
  <c r="AH518" i="46"/>
  <c r="AH520" i="46"/>
  <c r="AJ582" i="79"/>
  <c r="AA198" i="79"/>
  <c r="AJ381" i="79"/>
  <c r="AJ384" i="79" s="1"/>
  <c r="AH582" i="79"/>
  <c r="AH586" i="79" s="1"/>
  <c r="AL381" i="79"/>
  <c r="AL387" i="79" s="1"/>
  <c r="AC198" i="79"/>
  <c r="AC201" i="79" s="1"/>
  <c r="AK381" i="79"/>
  <c r="AK385" i="79" s="1"/>
  <c r="AF381" i="79"/>
  <c r="AF384" i="79" s="1"/>
  <c r="AI582" i="79"/>
  <c r="AI591" i="79" s="1"/>
  <c r="N73" i="43" s="1"/>
  <c r="AL582" i="79"/>
  <c r="AL586" i="79" s="1"/>
  <c r="AE582" i="79"/>
  <c r="AE585" i="79" s="1"/>
  <c r="AG582" i="79"/>
  <c r="AG585" i="79" s="1"/>
  <c r="AG381" i="79"/>
  <c r="AG389" i="79" s="1"/>
  <c r="L70" i="43" s="1"/>
  <c r="AD381" i="79"/>
  <c r="AD385" i="79" s="1"/>
  <c r="AB582" i="79"/>
  <c r="Z198" i="79"/>
  <c r="AB381" i="79"/>
  <c r="AB384" i="79" s="1"/>
  <c r="Z381" i="79"/>
  <c r="Z384" i="79" s="1"/>
  <c r="AC381" i="79"/>
  <c r="AC385" i="79" s="1"/>
  <c r="AD948" i="79"/>
  <c r="AH948" i="79"/>
  <c r="AH959" i="79" s="1"/>
  <c r="M79" i="43" s="1"/>
  <c r="AJ948" i="79"/>
  <c r="AJ959" i="79" s="1"/>
  <c r="O79" i="43" s="1"/>
  <c r="AI948" i="79"/>
  <c r="AI959" i="79" s="1"/>
  <c r="N79" i="43" s="1"/>
  <c r="Z948" i="79"/>
  <c r="Z959" i="79" s="1"/>
  <c r="E79" i="43" s="1"/>
  <c r="AK948" i="79"/>
  <c r="AK959" i="79" s="1"/>
  <c r="P79" i="43" s="1"/>
  <c r="AL948" i="79"/>
  <c r="AE948" i="79"/>
  <c r="AE959" i="79" s="1"/>
  <c r="J79" i="43" s="1"/>
  <c r="AF948" i="79"/>
  <c r="AC948" i="79"/>
  <c r="AC959" i="79" s="1"/>
  <c r="H79" i="43" s="1"/>
  <c r="AA948" i="79"/>
  <c r="AA959" i="79" s="1"/>
  <c r="F79" i="43" s="1"/>
  <c r="AB948" i="79"/>
  <c r="AB959" i="79" s="1"/>
  <c r="G79" i="43" s="1"/>
  <c r="AG948" i="79"/>
  <c r="AG959" i="79" s="1"/>
  <c r="L79" i="43" s="1"/>
  <c r="Y1138" i="79"/>
  <c r="Z582" i="79"/>
  <c r="Z588" i="79" s="1"/>
  <c r="Y948" i="79"/>
  <c r="Y950" i="79" s="1"/>
  <c r="AA582" i="79"/>
  <c r="Y582" i="79"/>
  <c r="Y588" i="79" s="1"/>
  <c r="AJ1131" i="79"/>
  <c r="AJ1143" i="79" s="1"/>
  <c r="O82" i="43" s="1"/>
  <c r="AI1131" i="79"/>
  <c r="AL1131" i="79"/>
  <c r="AL1143" i="79" s="1"/>
  <c r="Q82" i="43" s="1"/>
  <c r="AG1131" i="79"/>
  <c r="AK1131" i="79"/>
  <c r="AK1143" i="79" s="1"/>
  <c r="P82" i="43" s="1"/>
  <c r="AH1131" i="79"/>
  <c r="AH1143" i="79" s="1"/>
  <c r="M82" i="43" s="1"/>
  <c r="AF1131" i="79"/>
  <c r="AC1131" i="79"/>
  <c r="AC1143" i="79" s="1"/>
  <c r="H82" i="43" s="1"/>
  <c r="AE1131" i="79"/>
  <c r="AE1143" i="79" s="1"/>
  <c r="J82" i="43" s="1"/>
  <c r="AB1131" i="79"/>
  <c r="AB1143" i="79" s="1"/>
  <c r="G82" i="43" s="1"/>
  <c r="AD1131" i="79"/>
  <c r="AD1143" i="79" s="1"/>
  <c r="I82" i="43" s="1"/>
  <c r="Z1131" i="79"/>
  <c r="Z1141" i="79" s="1"/>
  <c r="AA1131" i="79"/>
  <c r="AC582" i="79"/>
  <c r="AC588" i="79" s="1"/>
  <c r="AE199" i="79"/>
  <c r="AD198" i="79"/>
  <c r="AD201" i="79" s="1"/>
  <c r="AE381" i="79"/>
  <c r="AE384" i="79" s="1"/>
  <c r="AD582" i="79"/>
  <c r="AD588" i="79" s="1"/>
  <c r="AE203" i="79"/>
  <c r="AL765" i="79"/>
  <c r="AL775" i="79" s="1"/>
  <c r="Q76" i="43" s="1"/>
  <c r="AE765" i="79"/>
  <c r="AE775" i="79" s="1"/>
  <c r="J76" i="43" s="1"/>
  <c r="AI765" i="79"/>
  <c r="AG765" i="79"/>
  <c r="AF765" i="79"/>
  <c r="AF775" i="79" s="1"/>
  <c r="K76" i="43" s="1"/>
  <c r="Z765" i="79"/>
  <c r="Z775" i="79" s="1"/>
  <c r="E76" i="43" s="1"/>
  <c r="AD765" i="79"/>
  <c r="AC765" i="79"/>
  <c r="AC775" i="79" s="1"/>
  <c r="H76" i="43" s="1"/>
  <c r="AJ765" i="79"/>
  <c r="AJ775" i="79" s="1"/>
  <c r="O76" i="43" s="1"/>
  <c r="AH765" i="79"/>
  <c r="AH775" i="79" s="1"/>
  <c r="M76" i="43" s="1"/>
  <c r="AA765" i="79"/>
  <c r="AA775" i="79" s="1"/>
  <c r="F76" i="43" s="1"/>
  <c r="AB765" i="79"/>
  <c r="AB775" i="79" s="1"/>
  <c r="G76" i="43" s="1"/>
  <c r="AK765" i="79"/>
  <c r="AE200" i="79"/>
  <c r="AH132" i="46"/>
  <c r="M55" i="43" s="1"/>
  <c r="R26" i="47" s="1"/>
  <c r="AG198" i="79"/>
  <c r="AG202" i="79" s="1"/>
  <c r="AE201" i="79"/>
  <c r="AF582" i="79"/>
  <c r="AF586"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36" i="79"/>
  <c r="AG389" i="46"/>
  <c r="AG390" i="46"/>
  <c r="AG388" i="46"/>
  <c r="Y1133"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72" i="79"/>
  <c r="Y771" i="79"/>
  <c r="Y766" i="79"/>
  <c r="Y770" i="79"/>
  <c r="Y768" i="79"/>
  <c r="Y767" i="79"/>
  <c r="Y769" i="79"/>
  <c r="AF260" i="46"/>
  <c r="AF259" i="46"/>
  <c r="AJ517" i="46"/>
  <c r="AJ519" i="46"/>
  <c r="AJ518" i="46"/>
  <c r="Y1139" i="79"/>
  <c r="Y1137" i="79"/>
  <c r="Y1132" i="79"/>
  <c r="Y1134" i="79"/>
  <c r="Y1140" i="79"/>
  <c r="AF389" i="46"/>
  <c r="AF390" i="46"/>
  <c r="AF388" i="46"/>
  <c r="AH260" i="46"/>
  <c r="AH259" i="46"/>
  <c r="AG519" i="46"/>
  <c r="AG517" i="46"/>
  <c r="AG518" i="46"/>
  <c r="AF262" i="46"/>
  <c r="K58" i="43" s="1"/>
  <c r="Y1143"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75"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85" i="79" l="1"/>
  <c r="AK583" i="79"/>
  <c r="AK584" i="79"/>
  <c r="AK589" i="79"/>
  <c r="AK586" i="79"/>
  <c r="AK587" i="79"/>
  <c r="AA589" i="79"/>
  <c r="AA588" i="79"/>
  <c r="AB591" i="79"/>
  <c r="G73" i="43" s="1"/>
  <c r="AB588" i="79"/>
  <c r="AB587" i="79"/>
  <c r="AK588" i="79"/>
  <c r="AD589" i="79"/>
  <c r="AD587" i="79"/>
  <c r="AC589" i="79"/>
  <c r="AC587" i="79"/>
  <c r="AB589" i="79"/>
  <c r="AD591" i="79"/>
  <c r="I73" i="43" s="1"/>
  <c r="AC591" i="79"/>
  <c r="H73" i="43" s="1"/>
  <c r="AB201" i="79"/>
  <c r="AB202" i="79"/>
  <c r="AA199" i="79"/>
  <c r="AA202" i="79"/>
  <c r="AA203" i="79"/>
  <c r="Z202" i="79"/>
  <c r="Z203" i="79"/>
  <c r="AJ588" i="79"/>
  <c r="AJ591" i="79"/>
  <c r="O73" i="43" s="1"/>
  <c r="AM522" i="46"/>
  <c r="F104" i="43" s="1"/>
  <c r="Y585" i="79"/>
  <c r="Y589" i="79"/>
  <c r="Z586" i="79"/>
  <c r="Y521" i="46"/>
  <c r="V21" i="47"/>
  <c r="AM259" i="46"/>
  <c r="Z1143" i="79"/>
  <c r="E82" i="43" s="1"/>
  <c r="D70" i="43"/>
  <c r="AM131" i="46"/>
  <c r="C93" i="43" s="1"/>
  <c r="AM262" i="46"/>
  <c r="D104" i="43" s="1"/>
  <c r="AM518" i="46"/>
  <c r="D76" i="43"/>
  <c r="AM132" i="46"/>
  <c r="C104" i="43" s="1"/>
  <c r="AM520" i="46"/>
  <c r="AM260" i="46"/>
  <c r="AM519" i="46"/>
  <c r="D67" i="43"/>
  <c r="AM517" i="46"/>
  <c r="AD586" i="79"/>
  <c r="AH587" i="79"/>
  <c r="AL587" i="79"/>
  <c r="AD583" i="79"/>
  <c r="AI587" i="79"/>
  <c r="R18" i="47"/>
  <c r="R17" i="47"/>
  <c r="R20" i="47"/>
  <c r="R21" i="47"/>
  <c r="R16" i="47"/>
  <c r="AE389" i="79"/>
  <c r="J70" i="43" s="1"/>
  <c r="R22" i="47"/>
  <c r="AB200" i="79"/>
  <c r="AD383" i="79"/>
  <c r="AC202" i="79"/>
  <c r="AG588" i="79"/>
  <c r="AA584" i="79"/>
  <c r="AG587" i="79"/>
  <c r="AH583" i="79"/>
  <c r="AA586" i="79"/>
  <c r="AL584" i="79"/>
  <c r="AC205" i="79"/>
  <c r="H67" i="43" s="1"/>
  <c r="Z386" i="79"/>
  <c r="AC200" i="79"/>
  <c r="AD382" i="79"/>
  <c r="AD384" i="79"/>
  <c r="AL591" i="79"/>
  <c r="Q73" i="43" s="1"/>
  <c r="AL583" i="79"/>
  <c r="AB205" i="79"/>
  <c r="G67" i="43" s="1"/>
  <c r="AD389" i="79"/>
  <c r="I70" i="43" s="1"/>
  <c r="Z383" i="79"/>
  <c r="AL585" i="79"/>
  <c r="Z387" i="79"/>
  <c r="AB199" i="79"/>
  <c r="AB385" i="79"/>
  <c r="AK203" i="79"/>
  <c r="AA200" i="79"/>
  <c r="AA205" i="79"/>
  <c r="F67" i="43" s="1"/>
  <c r="AE385" i="79"/>
  <c r="AB387" i="79"/>
  <c r="AB386" i="79"/>
  <c r="AB389" i="79"/>
  <c r="G70" i="43" s="1"/>
  <c r="AI585" i="79"/>
  <c r="AI588" i="79"/>
  <c r="AK202" i="79"/>
  <c r="AI584" i="79"/>
  <c r="R19" i="47"/>
  <c r="R24" i="47"/>
  <c r="R25" i="47"/>
  <c r="R23" i="47"/>
  <c r="R15" i="47"/>
  <c r="AG591" i="79"/>
  <c r="L73" i="43" s="1"/>
  <c r="AB383" i="79"/>
  <c r="AA583" i="79"/>
  <c r="AG589" i="79"/>
  <c r="AA201" i="79"/>
  <c r="AI583" i="79"/>
  <c r="AH584" i="79"/>
  <c r="AB382" i="79"/>
  <c r="AA585" i="79"/>
  <c r="AG584" i="79"/>
  <c r="AH591" i="79"/>
  <c r="M73" i="43" s="1"/>
  <c r="AA591" i="79"/>
  <c r="F73" i="43" s="1"/>
  <c r="AG583" i="79"/>
  <c r="AA587" i="79"/>
  <c r="AG586" i="79"/>
  <c r="AD386" i="79"/>
  <c r="AG200" i="79"/>
  <c r="AK390" i="46"/>
  <c r="AB585" i="79"/>
  <c r="AJ382" i="79"/>
  <c r="AL201" i="79"/>
  <c r="AK389" i="79"/>
  <c r="P70" i="43" s="1"/>
  <c r="AG383" i="79"/>
  <c r="AL202" i="79"/>
  <c r="AK383" i="79"/>
  <c r="AL386" i="79"/>
  <c r="AG384" i="79"/>
  <c r="AE584" i="79"/>
  <c r="AK382" i="79"/>
  <c r="Y953" i="79"/>
  <c r="AL384" i="79"/>
  <c r="AH386" i="79"/>
  <c r="AI382" i="79"/>
  <c r="AH387" i="79"/>
  <c r="AG205" i="79"/>
  <c r="L67" i="43" s="1"/>
  <c r="AD200" i="79"/>
  <c r="AH382" i="79"/>
  <c r="Y384" i="79"/>
  <c r="AG387" i="79"/>
  <c r="Y386" i="79"/>
  <c r="AK387" i="79"/>
  <c r="AL389" i="79"/>
  <c r="Q70" i="43" s="1"/>
  <c r="AJ387" i="79"/>
  <c r="AF591" i="79"/>
  <c r="K73" i="43" s="1"/>
  <c r="AG386" i="79"/>
  <c r="AL385" i="79"/>
  <c r="AJ383" i="79"/>
  <c r="AG199" i="79"/>
  <c r="AC586" i="79"/>
  <c r="AF386" i="79"/>
  <c r="Y959" i="79"/>
  <c r="Q19" i="47"/>
  <c r="AC584" i="79"/>
  <c r="Q24" i="47"/>
  <c r="AD205" i="79"/>
  <c r="I67" i="43" s="1"/>
  <c r="AD203" i="79"/>
  <c r="AG203" i="79"/>
  <c r="Y955" i="79"/>
  <c r="AI521" i="46"/>
  <c r="N63" i="43" s="1"/>
  <c r="AG201" i="79"/>
  <c r="AH521" i="46"/>
  <c r="M63" i="43" s="1"/>
  <c r="Q26" i="47"/>
  <c r="AK205" i="79"/>
  <c r="P67" i="43" s="1"/>
  <c r="AF200" i="79"/>
  <c r="Y951" i="79"/>
  <c r="AJ589" i="79"/>
  <c r="AF383" i="79"/>
  <c r="AK384" i="79"/>
  <c r="AL383" i="79"/>
  <c r="AG385" i="79"/>
  <c r="AC585" i="79"/>
  <c r="AJ584" i="79"/>
  <c r="AF387" i="79"/>
  <c r="AH385" i="79"/>
  <c r="AF587" i="79"/>
  <c r="AJ585" i="79"/>
  <c r="AJ586" i="79"/>
  <c r="AF589" i="79"/>
  <c r="AK386" i="79"/>
  <c r="AJ386" i="79"/>
  <c r="Z199" i="79"/>
  <c r="AG382" i="79"/>
  <c r="AH384" i="79"/>
  <c r="AB586" i="79"/>
  <c r="AH383" i="79"/>
  <c r="AF588" i="79"/>
  <c r="Z201" i="79"/>
  <c r="AF584" i="79"/>
  <c r="AL382" i="79"/>
  <c r="AJ389" i="79"/>
  <c r="O70" i="43" s="1"/>
  <c r="Z200" i="79"/>
  <c r="AB584" i="79"/>
  <c r="AJ583" i="79"/>
  <c r="AF583" i="79"/>
  <c r="Y949" i="79"/>
  <c r="AJ385" i="79"/>
  <c r="Y584" i="79"/>
  <c r="AB583" i="79"/>
  <c r="AJ587" i="79"/>
  <c r="AF585" i="79"/>
  <c r="Y956" i="79"/>
  <c r="AC383" i="79"/>
  <c r="AE583" i="79"/>
  <c r="AF202" i="79"/>
  <c r="Q31" i="47"/>
  <c r="AE591" i="79"/>
  <c r="J73" i="43" s="1"/>
  <c r="Q17" i="47"/>
  <c r="AK200" i="79"/>
  <c r="AL589" i="79"/>
  <c r="Z389" i="79"/>
  <c r="E70" i="43" s="1"/>
  <c r="Z385" i="79"/>
  <c r="AC583" i="79"/>
  <c r="AC199" i="79"/>
  <c r="AC387" i="79"/>
  <c r="AF382" i="79"/>
  <c r="AE588" i="79"/>
  <c r="AD584" i="79"/>
  <c r="AC389" i="79"/>
  <c r="H70" i="43" s="1"/>
  <c r="AI589" i="79"/>
  <c r="AI586" i="79"/>
  <c r="AC386" i="79"/>
  <c r="Z205" i="79"/>
  <c r="E67" i="43" s="1"/>
  <c r="Q21" i="47"/>
  <c r="AL588" i="79"/>
  <c r="Y583" i="79"/>
  <c r="Z382" i="79"/>
  <c r="AC203" i="79"/>
  <c r="AC382" i="79"/>
  <c r="AF385" i="79"/>
  <c r="AD585" i="79"/>
  <c r="Y957" i="79"/>
  <c r="AK199" i="79"/>
  <c r="AF389" i="79"/>
  <c r="K70" i="43" s="1"/>
  <c r="AG521" i="46"/>
  <c r="L63" i="43" s="1"/>
  <c r="AF261" i="46"/>
  <c r="K57" i="43" s="1"/>
  <c r="P39" i="47" s="1"/>
  <c r="AE589" i="79"/>
  <c r="AD387" i="79"/>
  <c r="AC384" i="79"/>
  <c r="AE586" i="79"/>
  <c r="AE587" i="79"/>
  <c r="Y591" i="79"/>
  <c r="D73" i="43" s="1"/>
  <c r="AH589" i="79"/>
  <c r="AH588" i="79"/>
  <c r="AH585" i="79"/>
  <c r="AA1138" i="79"/>
  <c r="AA1137" i="79"/>
  <c r="AA1135" i="79"/>
  <c r="AA1133" i="79"/>
  <c r="AA1140" i="79"/>
  <c r="AA1132" i="79"/>
  <c r="AA1139" i="79"/>
  <c r="AA1141" i="79"/>
  <c r="AA1136" i="79"/>
  <c r="AA1134" i="79"/>
  <c r="AI387" i="79"/>
  <c r="Z583" i="79"/>
  <c r="Z585" i="79"/>
  <c r="Z591" i="79"/>
  <c r="E73" i="43" s="1"/>
  <c r="Z769" i="79"/>
  <c r="Z772" i="79"/>
  <c r="Z768" i="79"/>
  <c r="Z766" i="79"/>
  <c r="Z771" i="79"/>
  <c r="Z767" i="79"/>
  <c r="Z773" i="79"/>
  <c r="Z770" i="79"/>
  <c r="Z1138" i="79"/>
  <c r="Z1133" i="79"/>
  <c r="Z1134" i="79"/>
  <c r="Z1137" i="79"/>
  <c r="Z1132" i="79"/>
  <c r="Z1136" i="79"/>
  <c r="Z1135" i="79"/>
  <c r="Z1139" i="79"/>
  <c r="Z1140" i="79"/>
  <c r="AG1141" i="79"/>
  <c r="AG1132" i="79"/>
  <c r="AG1134" i="79"/>
  <c r="AG1140" i="79"/>
  <c r="AG1137" i="79"/>
  <c r="AG1138" i="79"/>
  <c r="AG1139" i="79"/>
  <c r="AG1133" i="79"/>
  <c r="AG1136" i="79"/>
  <c r="AG1135" i="79"/>
  <c r="AF952" i="79"/>
  <c r="AF949" i="79"/>
  <c r="AF953" i="79"/>
  <c r="AF954" i="79"/>
  <c r="AF956" i="79"/>
  <c r="AF951" i="79"/>
  <c r="AF957" i="79"/>
  <c r="AF955" i="79"/>
  <c r="AF950" i="79"/>
  <c r="AD951" i="79"/>
  <c r="AD956" i="79"/>
  <c r="AD953" i="79"/>
  <c r="AD950" i="79"/>
  <c r="AD955" i="79"/>
  <c r="AD949" i="79"/>
  <c r="AD954" i="79"/>
  <c r="AD957" i="79"/>
  <c r="AD952" i="79"/>
  <c r="AK392" i="46"/>
  <c r="P61" i="43" s="1"/>
  <c r="AK388" i="46"/>
  <c r="AL205" i="79"/>
  <c r="Q67" i="43" s="1"/>
  <c r="AE386" i="79"/>
  <c r="AK771" i="79"/>
  <c r="AK772" i="79"/>
  <c r="AK766" i="79"/>
  <c r="AK770" i="79"/>
  <c r="AK769" i="79"/>
  <c r="AK773" i="79"/>
  <c r="AK767" i="79"/>
  <c r="AK768" i="79"/>
  <c r="AF766" i="79"/>
  <c r="AF770" i="79"/>
  <c r="AF773" i="79"/>
  <c r="AF767" i="79"/>
  <c r="AF771" i="79"/>
  <c r="AF772" i="79"/>
  <c r="AF768" i="79"/>
  <c r="AF769" i="79"/>
  <c r="AD1138" i="79"/>
  <c r="AD1136" i="79"/>
  <c r="AD1140" i="79"/>
  <c r="AD1132" i="79"/>
  <c r="AD1139" i="79"/>
  <c r="AD1135" i="79"/>
  <c r="AD1137" i="79"/>
  <c r="AD1141" i="79"/>
  <c r="AD1134" i="79"/>
  <c r="AD1133" i="79"/>
  <c r="AL1132" i="79"/>
  <c r="AL1140" i="79"/>
  <c r="AL1135" i="79"/>
  <c r="AL1141" i="79"/>
  <c r="AL1139" i="79"/>
  <c r="AL1133" i="79"/>
  <c r="AL1138" i="79"/>
  <c r="AL1134" i="79"/>
  <c r="AL1136" i="79"/>
  <c r="AL1137" i="79"/>
  <c r="AE955" i="79"/>
  <c r="AE957" i="79"/>
  <c r="AE951" i="79"/>
  <c r="AE953" i="79"/>
  <c r="AE952" i="79"/>
  <c r="AE956" i="79"/>
  <c r="AE949" i="79"/>
  <c r="AE954" i="79"/>
  <c r="AE950" i="79"/>
  <c r="AC953" i="79"/>
  <c r="AC950" i="79"/>
  <c r="AC952" i="79"/>
  <c r="AC949" i="79"/>
  <c r="AC955" i="79"/>
  <c r="AC951" i="79"/>
  <c r="AC956" i="79"/>
  <c r="AC954" i="79"/>
  <c r="AC957" i="79"/>
  <c r="Z587" i="79"/>
  <c r="AB769" i="79"/>
  <c r="AB771" i="79"/>
  <c r="AB773" i="79"/>
  <c r="AB768" i="79"/>
  <c r="AB766" i="79"/>
  <c r="AB767" i="79"/>
  <c r="AB770" i="79"/>
  <c r="AB772" i="79"/>
  <c r="AG773" i="79"/>
  <c r="AG771" i="79"/>
  <c r="AG770" i="79"/>
  <c r="AG772" i="79"/>
  <c r="AG766" i="79"/>
  <c r="AG768" i="79"/>
  <c r="AG767" i="79"/>
  <c r="AG769" i="79"/>
  <c r="AE383" i="79"/>
  <c r="AE387" i="79"/>
  <c r="AB1139" i="79"/>
  <c r="AB1133" i="79"/>
  <c r="AB1134" i="79"/>
  <c r="AB1140" i="79"/>
  <c r="AB1135" i="79"/>
  <c r="AB1141" i="79"/>
  <c r="AB1138" i="79"/>
  <c r="AB1136" i="79"/>
  <c r="AB1137" i="79"/>
  <c r="AB1132" i="79"/>
  <c r="AI1141" i="79"/>
  <c r="AI1137" i="79"/>
  <c r="AI1136" i="79"/>
  <c r="AI1135" i="79"/>
  <c r="AI1134" i="79"/>
  <c r="AI1138" i="79"/>
  <c r="AI1139" i="79"/>
  <c r="AI1132" i="79"/>
  <c r="AI1133" i="79"/>
  <c r="AI1140" i="79"/>
  <c r="AL949" i="79"/>
  <c r="AL950" i="79"/>
  <c r="AL957" i="79"/>
  <c r="AL951" i="79"/>
  <c r="AL954" i="79"/>
  <c r="AL955" i="79"/>
  <c r="AL956" i="79"/>
  <c r="AL952" i="79"/>
  <c r="AL953" i="79"/>
  <c r="AI384" i="79"/>
  <c r="AF205" i="79"/>
  <c r="K67" i="43" s="1"/>
  <c r="AA767" i="79"/>
  <c r="AA769" i="79"/>
  <c r="AA768" i="79"/>
  <c r="AA766" i="79"/>
  <c r="AA772" i="79"/>
  <c r="AA773" i="79"/>
  <c r="AA771" i="79"/>
  <c r="AA770" i="79"/>
  <c r="AI772" i="79"/>
  <c r="AI770" i="79"/>
  <c r="AI773" i="79"/>
  <c r="AI766" i="79"/>
  <c r="AI771" i="79"/>
  <c r="AI768" i="79"/>
  <c r="AI769" i="79"/>
  <c r="AI767" i="79"/>
  <c r="AD202" i="79"/>
  <c r="AD199" i="79"/>
  <c r="AF959" i="79"/>
  <c r="K79" i="43" s="1"/>
  <c r="AE1133" i="79"/>
  <c r="AE1135" i="79"/>
  <c r="AE1140" i="79"/>
  <c r="AE1139" i="79"/>
  <c r="AE1138" i="79"/>
  <c r="AE1134" i="79"/>
  <c r="AE1132" i="79"/>
  <c r="AE1137" i="79"/>
  <c r="AE1141" i="79"/>
  <c r="AE1136" i="79"/>
  <c r="AJ1139" i="79"/>
  <c r="AJ1140" i="79"/>
  <c r="AJ1134" i="79"/>
  <c r="AJ1136" i="79"/>
  <c r="AJ1133" i="79"/>
  <c r="AJ1138" i="79"/>
  <c r="AJ1132" i="79"/>
  <c r="AJ1141" i="79"/>
  <c r="AJ1135" i="79"/>
  <c r="AJ1137" i="79"/>
  <c r="AK956" i="79"/>
  <c r="AK949" i="79"/>
  <c r="AK951" i="79"/>
  <c r="AK955" i="79"/>
  <c r="AK957" i="79"/>
  <c r="AK954" i="79"/>
  <c r="AK952" i="79"/>
  <c r="AK953" i="79"/>
  <c r="AK950" i="79"/>
  <c r="AD768" i="79"/>
  <c r="AD770" i="79"/>
  <c r="AD769" i="79"/>
  <c r="AD773" i="79"/>
  <c r="AD772" i="79"/>
  <c r="AD771" i="79"/>
  <c r="AD766" i="79"/>
  <c r="AD767" i="79"/>
  <c r="AK1137" i="79"/>
  <c r="AK1141" i="79"/>
  <c r="AK1136" i="79"/>
  <c r="AK1132" i="79"/>
  <c r="AK1138" i="79"/>
  <c r="AK1134" i="79"/>
  <c r="AK1140" i="79"/>
  <c r="AK1135" i="79"/>
  <c r="AK1139" i="79"/>
  <c r="AK1133" i="79"/>
  <c r="AI386" i="79"/>
  <c r="AH767" i="79"/>
  <c r="AH773" i="79"/>
  <c r="AH772" i="79"/>
  <c r="AH766" i="79"/>
  <c r="AH769" i="79"/>
  <c r="AH768" i="79"/>
  <c r="AH771" i="79"/>
  <c r="AH770" i="79"/>
  <c r="AL959" i="79"/>
  <c r="Q79" i="43" s="1"/>
  <c r="Y586" i="79"/>
  <c r="Y587" i="79"/>
  <c r="Z955" i="79"/>
  <c r="Z949" i="79"/>
  <c r="Z956" i="79"/>
  <c r="Z951" i="79"/>
  <c r="Z957" i="79"/>
  <c r="Z954" i="79"/>
  <c r="Z952" i="79"/>
  <c r="Z953" i="79"/>
  <c r="Z950" i="79"/>
  <c r="AI389" i="79"/>
  <c r="N70" i="43" s="1"/>
  <c r="AF203" i="79"/>
  <c r="Z584" i="79"/>
  <c r="Y385" i="79"/>
  <c r="Y387" i="79"/>
  <c r="AJ771" i="79"/>
  <c r="AJ772" i="79"/>
  <c r="AJ773" i="79"/>
  <c r="AJ767" i="79"/>
  <c r="AJ766" i="79"/>
  <c r="AJ769" i="79"/>
  <c r="AJ770" i="79"/>
  <c r="AJ768" i="79"/>
  <c r="AL766" i="79"/>
  <c r="AL767" i="79"/>
  <c r="AL772" i="79"/>
  <c r="AL773" i="79"/>
  <c r="AL769" i="79"/>
  <c r="AL770" i="79"/>
  <c r="AL771" i="79"/>
  <c r="AL768" i="79"/>
  <c r="AG1143" i="79"/>
  <c r="L82" i="43" s="1"/>
  <c r="AK775" i="79"/>
  <c r="P76" i="43" s="1"/>
  <c r="AF1134" i="79"/>
  <c r="AF1139" i="79"/>
  <c r="AF1138" i="79"/>
  <c r="AF1136" i="79"/>
  <c r="AF1141" i="79"/>
  <c r="AF1133" i="79"/>
  <c r="AF1137" i="79"/>
  <c r="AF1132" i="79"/>
  <c r="AF1135" i="79"/>
  <c r="AF1140" i="79"/>
  <c r="AB949" i="79"/>
  <c r="AB956" i="79"/>
  <c r="AB951" i="79"/>
  <c r="AB955" i="79"/>
  <c r="AB954" i="79"/>
  <c r="AB957" i="79"/>
  <c r="AB953" i="79"/>
  <c r="AB952" i="79"/>
  <c r="AB950" i="79"/>
  <c r="AI952" i="79"/>
  <c r="AI955" i="79"/>
  <c r="AI953" i="79"/>
  <c r="AI956" i="79"/>
  <c r="AI950" i="79"/>
  <c r="AI954" i="79"/>
  <c r="AI957" i="79"/>
  <c r="AI949" i="79"/>
  <c r="AI951" i="79"/>
  <c r="AG775" i="79"/>
  <c r="L76" i="43" s="1"/>
  <c r="AE773" i="79"/>
  <c r="AE770" i="79"/>
  <c r="AE766" i="79"/>
  <c r="AE771" i="79"/>
  <c r="AE772" i="79"/>
  <c r="AE769" i="79"/>
  <c r="AE767" i="79"/>
  <c r="AE768" i="79"/>
  <c r="AC1132" i="79"/>
  <c r="AC1136" i="79"/>
  <c r="AC1133" i="79"/>
  <c r="AC1140" i="79"/>
  <c r="AC1141" i="79"/>
  <c r="AC1138" i="79"/>
  <c r="AC1135" i="79"/>
  <c r="AC1134" i="79"/>
  <c r="AC1137" i="79"/>
  <c r="AC1139" i="79"/>
  <c r="AG951" i="79"/>
  <c r="AG954" i="79"/>
  <c r="AG952" i="79"/>
  <c r="AG956" i="79"/>
  <c r="AG953" i="79"/>
  <c r="AG949" i="79"/>
  <c r="AG957" i="79"/>
  <c r="AG950" i="79"/>
  <c r="AG955" i="79"/>
  <c r="AD959" i="79"/>
  <c r="I79" i="43" s="1"/>
  <c r="AI385" i="79"/>
  <c r="AF199" i="79"/>
  <c r="AE382" i="79"/>
  <c r="Z589" i="79"/>
  <c r="Y383" i="79"/>
  <c r="Y382" i="79"/>
  <c r="AA1143" i="79"/>
  <c r="F82" i="43" s="1"/>
  <c r="AD775" i="79"/>
  <c r="I76" i="43" s="1"/>
  <c r="AC771" i="79"/>
  <c r="AC769" i="79"/>
  <c r="AC768" i="79"/>
  <c r="AC770" i="79"/>
  <c r="AC772" i="79"/>
  <c r="AC773" i="79"/>
  <c r="AC766" i="79"/>
  <c r="AC767" i="79"/>
  <c r="AI1143" i="79"/>
  <c r="N82" i="43" s="1"/>
  <c r="AF1143" i="79"/>
  <c r="K82" i="43" s="1"/>
  <c r="AH1141" i="79"/>
  <c r="AH1139" i="79"/>
  <c r="AH1140" i="79"/>
  <c r="AH1132" i="79"/>
  <c r="AH1138" i="79"/>
  <c r="AH1136" i="79"/>
  <c r="AH1134" i="79"/>
  <c r="AH1135" i="79"/>
  <c r="AH1133" i="79"/>
  <c r="AH1137" i="79"/>
  <c r="Y954" i="79"/>
  <c r="Y952" i="79"/>
  <c r="AA953" i="79"/>
  <c r="AA957" i="79"/>
  <c r="AA952" i="79"/>
  <c r="AA951" i="79"/>
  <c r="AA955" i="79"/>
  <c r="AA949" i="79"/>
  <c r="AA954" i="79"/>
  <c r="AA950" i="79"/>
  <c r="AA956" i="79"/>
  <c r="AJ952" i="79"/>
  <c r="AJ953" i="79"/>
  <c r="AJ950" i="79"/>
  <c r="AJ955" i="79"/>
  <c r="AJ951" i="79"/>
  <c r="AJ949" i="79"/>
  <c r="AJ956" i="79"/>
  <c r="AJ954" i="79"/>
  <c r="AJ957" i="79"/>
  <c r="AI775" i="79"/>
  <c r="N76" i="43" s="1"/>
  <c r="AH953" i="79"/>
  <c r="AH951" i="79"/>
  <c r="AH950" i="79"/>
  <c r="AH954" i="79"/>
  <c r="AH955" i="79"/>
  <c r="AH949" i="79"/>
  <c r="AH956" i="79"/>
  <c r="AH957" i="79"/>
  <c r="AH952" i="79"/>
  <c r="P15" i="47"/>
  <c r="AI205" i="79"/>
  <c r="N67" i="43" s="1"/>
  <c r="AF391" i="46"/>
  <c r="K60" i="43" s="1"/>
  <c r="AJ521" i="46"/>
  <c r="O63" i="43" s="1"/>
  <c r="AF521" i="46"/>
  <c r="K63" i="43" s="1"/>
  <c r="AH261" i="46"/>
  <c r="M57" i="43" s="1"/>
  <c r="R30" i="47" s="1"/>
  <c r="AA388" i="79"/>
  <c r="F69" i="43" s="1"/>
  <c r="AG391" i="46"/>
  <c r="L60" i="43" s="1"/>
  <c r="D82" i="43"/>
  <c r="Y1142"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74"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Y206" i="79" s="1"/>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Z391" i="46"/>
  <c r="E60" i="43" s="1"/>
  <c r="Z261" i="46"/>
  <c r="Y391" i="46"/>
  <c r="J54" i="43"/>
  <c r="D54" i="43"/>
  <c r="D55" i="43"/>
  <c r="E54" i="43"/>
  <c r="AK590" i="79" l="1"/>
  <c r="P72" i="43" s="1"/>
  <c r="AB204" i="79"/>
  <c r="AB206" i="79" s="1"/>
  <c r="AB590" i="79"/>
  <c r="G72" i="43" s="1"/>
  <c r="J66" i="43"/>
  <c r="O83" i="47" s="1"/>
  <c r="AE206" i="79"/>
  <c r="AM205" i="79"/>
  <c r="G104" i="43" s="1"/>
  <c r="AD590" i="79"/>
  <c r="I72" i="43" s="1"/>
  <c r="AJ590" i="79"/>
  <c r="O72" i="43" s="1"/>
  <c r="AM521" i="46"/>
  <c r="AM523" i="46" s="1"/>
  <c r="U31" i="47"/>
  <c r="R55" i="43"/>
  <c r="AM383" i="79"/>
  <c r="AM261" i="46"/>
  <c r="AM263" i="46" s="1"/>
  <c r="AM388" i="46"/>
  <c r="AM585" i="79"/>
  <c r="AM390" i="46"/>
  <c r="AM200" i="79"/>
  <c r="AM199" i="79"/>
  <c r="AM1133" i="79"/>
  <c r="AM1134" i="79"/>
  <c r="AM768" i="79"/>
  <c r="AM1136" i="79"/>
  <c r="AM772" i="79"/>
  <c r="AM767" i="79"/>
  <c r="AM1132" i="79"/>
  <c r="AM766" i="79"/>
  <c r="AM950" i="79"/>
  <c r="AM1140" i="79"/>
  <c r="AM1138" i="79"/>
  <c r="AM201" i="79"/>
  <c r="AM389" i="46"/>
  <c r="AM133" i="46"/>
  <c r="AM1135" i="79"/>
  <c r="AM1137" i="79"/>
  <c r="AM952" i="79"/>
  <c r="AM382" i="79"/>
  <c r="AM589" i="79"/>
  <c r="AM771" i="79"/>
  <c r="AM1141" i="79"/>
  <c r="AM769" i="79"/>
  <c r="AM1139" i="79"/>
  <c r="AM770" i="79"/>
  <c r="AM202" i="79"/>
  <c r="AM203" i="79"/>
  <c r="AM384" i="79"/>
  <c r="AM584" i="79"/>
  <c r="D79" i="43"/>
  <c r="R79" i="43" s="1"/>
  <c r="AM959" i="79"/>
  <c r="K104" i="43" s="1"/>
  <c r="AM953" i="79"/>
  <c r="AM387" i="79"/>
  <c r="AM586" i="79"/>
  <c r="R73" i="43"/>
  <c r="AM591" i="79"/>
  <c r="I104" i="43" s="1"/>
  <c r="AM392" i="46"/>
  <c r="E104" i="43" s="1"/>
  <c r="AM583" i="79"/>
  <c r="AM955" i="79"/>
  <c r="AM389" i="79"/>
  <c r="H104" i="43" s="1"/>
  <c r="AM587" i="79"/>
  <c r="AK391" i="46"/>
  <c r="P60" i="43" s="1"/>
  <c r="U47" i="47" s="1"/>
  <c r="AM386" i="79"/>
  <c r="AM385" i="79"/>
  <c r="AM949" i="79"/>
  <c r="AM951" i="79"/>
  <c r="AM1143" i="79"/>
  <c r="L104" i="43" s="1"/>
  <c r="AM954" i="79"/>
  <c r="AM773" i="79"/>
  <c r="AM957" i="79"/>
  <c r="AM956" i="79"/>
  <c r="AM775" i="79"/>
  <c r="J104" i="43" s="1"/>
  <c r="D103" i="43"/>
  <c r="C103" i="43"/>
  <c r="AL590" i="79"/>
  <c r="Q72" i="43" s="1"/>
  <c r="E95" i="43"/>
  <c r="Z388" i="79"/>
  <c r="E69" i="43" s="1"/>
  <c r="AA204" i="79"/>
  <c r="AG590" i="79"/>
  <c r="L72" i="43" s="1"/>
  <c r="AB388" i="79"/>
  <c r="G69" i="43" s="1"/>
  <c r="AA590" i="79"/>
  <c r="F72" i="43" s="1"/>
  <c r="R27" i="47"/>
  <c r="R29" i="47" s="1"/>
  <c r="P30" i="47"/>
  <c r="P37" i="47"/>
  <c r="P33" i="47"/>
  <c r="P56" i="47"/>
  <c r="P32" i="47"/>
  <c r="AG388" i="79"/>
  <c r="L69" i="43" s="1"/>
  <c r="AH388" i="79"/>
  <c r="M69" i="43" s="1"/>
  <c r="AI590" i="79"/>
  <c r="N72" i="43" s="1"/>
  <c r="AJ388" i="79"/>
  <c r="O69" i="43" s="1"/>
  <c r="AL388" i="79"/>
  <c r="Q69" i="43" s="1"/>
  <c r="H97" i="43"/>
  <c r="P48" i="47"/>
  <c r="AD204" i="79"/>
  <c r="K95" i="43"/>
  <c r="AF388" i="79"/>
  <c r="K69" i="43" s="1"/>
  <c r="P54" i="47"/>
  <c r="AF590" i="79"/>
  <c r="K72" i="43" s="1"/>
  <c r="AF204" i="79"/>
  <c r="AK388" i="79"/>
  <c r="P69" i="43" s="1"/>
  <c r="AG204" i="79"/>
  <c r="P34" i="47"/>
  <c r="P40" i="47"/>
  <c r="AK204" i="79"/>
  <c r="Z204" i="79"/>
  <c r="Y958" i="79"/>
  <c r="D78" i="43" s="1"/>
  <c r="H94" i="43"/>
  <c r="H96" i="43"/>
  <c r="AI204" i="79"/>
  <c r="AE590" i="79"/>
  <c r="J72" i="43" s="1"/>
  <c r="P51" i="47"/>
  <c r="K94" i="43"/>
  <c r="AH590" i="79"/>
  <c r="M72" i="43" s="1"/>
  <c r="AC388" i="79"/>
  <c r="H69" i="43" s="1"/>
  <c r="I99" i="43"/>
  <c r="H93" i="43"/>
  <c r="H98" i="43"/>
  <c r="P55" i="47"/>
  <c r="AI1142" i="79"/>
  <c r="N81" i="43" s="1"/>
  <c r="AB1142" i="79"/>
  <c r="G81" i="43" s="1"/>
  <c r="J99" i="43"/>
  <c r="I95" i="43"/>
  <c r="P50" i="47"/>
  <c r="K101" i="43"/>
  <c r="R76" i="43"/>
  <c r="J98" i="43"/>
  <c r="R70" i="43"/>
  <c r="AC204" i="79"/>
  <c r="AC590" i="79"/>
  <c r="H72" i="43" s="1"/>
  <c r="K97" i="43"/>
  <c r="L100" i="43"/>
  <c r="J97" i="43"/>
  <c r="P47" i="47"/>
  <c r="P35" i="47"/>
  <c r="P38" i="47"/>
  <c r="AD388" i="79"/>
  <c r="I69" i="43" s="1"/>
  <c r="AD1142" i="79"/>
  <c r="I81" i="43" s="1"/>
  <c r="AF958" i="79"/>
  <c r="K78" i="43" s="1"/>
  <c r="I93" i="43"/>
  <c r="P53" i="47"/>
  <c r="P36" i="47"/>
  <c r="P31" i="47"/>
  <c r="H95" i="43"/>
  <c r="AG958" i="79"/>
  <c r="L78" i="43" s="1"/>
  <c r="AI388" i="79"/>
  <c r="N69" i="43" s="1"/>
  <c r="L94" i="43"/>
  <c r="R61" i="43"/>
  <c r="P46" i="47"/>
  <c r="P52" i="47"/>
  <c r="P41" i="47"/>
  <c r="J96" i="43"/>
  <c r="L95" i="43"/>
  <c r="K93" i="43"/>
  <c r="P45" i="47"/>
  <c r="P49" i="47"/>
  <c r="L102" i="43"/>
  <c r="M102" i="43" s="1"/>
  <c r="I94" i="43"/>
  <c r="AE388" i="79"/>
  <c r="J69" i="43" s="1"/>
  <c r="Z590" i="79"/>
  <c r="E72" i="43" s="1"/>
  <c r="AH958" i="79"/>
  <c r="M78" i="43" s="1"/>
  <c r="K99" i="43"/>
  <c r="AD774" i="79"/>
  <c r="I75" i="43" s="1"/>
  <c r="J93" i="43"/>
  <c r="AE958" i="79"/>
  <c r="J78" i="43" s="1"/>
  <c r="AL1142" i="79"/>
  <c r="Q81" i="43" s="1"/>
  <c r="AK774" i="79"/>
  <c r="P75" i="43" s="1"/>
  <c r="L93" i="43"/>
  <c r="Z1142" i="79"/>
  <c r="E81" i="43" s="1"/>
  <c r="G97" i="43"/>
  <c r="AH1142" i="79"/>
  <c r="M81" i="43" s="1"/>
  <c r="AF1142" i="79"/>
  <c r="K81" i="43" s="1"/>
  <c r="AC958" i="79"/>
  <c r="H78" i="43" s="1"/>
  <c r="AG1142" i="79"/>
  <c r="L81" i="43" s="1"/>
  <c r="L98" i="43"/>
  <c r="Z774" i="79"/>
  <c r="E75" i="43" s="1"/>
  <c r="J94" i="43"/>
  <c r="L97" i="43"/>
  <c r="AL774" i="79"/>
  <c r="Q75" i="43" s="1"/>
  <c r="AF774" i="79"/>
  <c r="K75" i="43" s="1"/>
  <c r="AD958" i="79"/>
  <c r="I78" i="43" s="1"/>
  <c r="J95" i="43"/>
  <c r="I96" i="43"/>
  <c r="Y590" i="79"/>
  <c r="D72" i="43" s="1"/>
  <c r="AC774" i="79"/>
  <c r="H75" i="43" s="1"/>
  <c r="K100" i="43"/>
  <c r="AK1142" i="79"/>
  <c r="P81" i="43" s="1"/>
  <c r="AJ1142" i="79"/>
  <c r="O81" i="43" s="1"/>
  <c r="AI774" i="79"/>
  <c r="N75" i="43" s="1"/>
  <c r="AA774" i="79"/>
  <c r="F75" i="43" s="1"/>
  <c r="I97" i="43"/>
  <c r="K96" i="43"/>
  <c r="Y388" i="79"/>
  <c r="D69" i="43" s="1"/>
  <c r="L99" i="43"/>
  <c r="R82" i="43"/>
  <c r="AJ958" i="79"/>
  <c r="O78" i="43" s="1"/>
  <c r="K98" i="43"/>
  <c r="AE1142" i="79"/>
  <c r="J81" i="43" s="1"/>
  <c r="AE774" i="79"/>
  <c r="J75" i="43" s="1"/>
  <c r="Z958" i="79"/>
  <c r="E78" i="43" s="1"/>
  <c r="AL958" i="79"/>
  <c r="Q78" i="43" s="1"/>
  <c r="L101" i="43"/>
  <c r="AA958" i="79"/>
  <c r="F78" i="43" s="1"/>
  <c r="AC1142" i="79"/>
  <c r="H81" i="43" s="1"/>
  <c r="AI958" i="79"/>
  <c r="N78" i="43" s="1"/>
  <c r="AB958" i="79"/>
  <c r="G78" i="43" s="1"/>
  <c r="AJ774" i="79"/>
  <c r="O75" i="43" s="1"/>
  <c r="AH774" i="79"/>
  <c r="M75" i="43" s="1"/>
  <c r="AK958" i="79"/>
  <c r="P78" i="43" s="1"/>
  <c r="AG774" i="79"/>
  <c r="L75" i="43" s="1"/>
  <c r="AB774" i="79"/>
  <c r="G75" i="43" s="1"/>
  <c r="L96" i="43"/>
  <c r="J100" i="43"/>
  <c r="AA1142"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G66" i="43" l="1"/>
  <c r="L81" i="47" s="1"/>
  <c r="AM588" i="79"/>
  <c r="AM590" i="79" s="1"/>
  <c r="AM592" i="79" s="1"/>
  <c r="O79" i="47"/>
  <c r="I98" i="43"/>
  <c r="I103" i="43" s="1"/>
  <c r="O86" i="47"/>
  <c r="O77" i="47"/>
  <c r="O76" i="47"/>
  <c r="O82" i="47"/>
  <c r="O78" i="47"/>
  <c r="O81" i="47"/>
  <c r="O80" i="47"/>
  <c r="O98" i="47"/>
  <c r="O85" i="47"/>
  <c r="O84" i="47"/>
  <c r="O75" i="47"/>
  <c r="O66" i="43"/>
  <c r="T75" i="47" s="1"/>
  <c r="AJ206" i="79"/>
  <c r="N66" i="43"/>
  <c r="S125" i="47" s="1"/>
  <c r="AI206" i="79"/>
  <c r="E66" i="43"/>
  <c r="E30" i="43" s="1"/>
  <c r="Z206" i="79"/>
  <c r="L66" i="43"/>
  <c r="Q120" i="47" s="1"/>
  <c r="AG206" i="79"/>
  <c r="M66" i="43"/>
  <c r="R122" i="47" s="1"/>
  <c r="AH206" i="79"/>
  <c r="Q66" i="43"/>
  <c r="V160" i="47" s="1"/>
  <c r="AL206" i="79"/>
  <c r="P66" i="43"/>
  <c r="U75" i="47" s="1"/>
  <c r="AK206" i="79"/>
  <c r="F66" i="43"/>
  <c r="K111" i="47" s="1"/>
  <c r="AA206" i="79"/>
  <c r="K66" i="43"/>
  <c r="P100" i="47" s="1"/>
  <c r="AF206" i="79"/>
  <c r="I66" i="43"/>
  <c r="N111" i="47" s="1"/>
  <c r="AD206" i="79"/>
  <c r="H66" i="43"/>
  <c r="M95" i="47" s="1"/>
  <c r="AC206" i="79"/>
  <c r="H20" i="43"/>
  <c r="E29" i="43"/>
  <c r="R63" i="43"/>
  <c r="AM391" i="46"/>
  <c r="AM393" i="46" s="1"/>
  <c r="U63" i="47"/>
  <c r="U71" i="47"/>
  <c r="AM204" i="79"/>
  <c r="AM206" i="79" s="1"/>
  <c r="AM1142" i="79"/>
  <c r="AM1144" i="79" s="1"/>
  <c r="U48" i="47"/>
  <c r="U50" i="47"/>
  <c r="AM774" i="79"/>
  <c r="AM776" i="79" s="1"/>
  <c r="U61" i="47"/>
  <c r="U65" i="47"/>
  <c r="U49" i="47"/>
  <c r="U56" i="47"/>
  <c r="U68" i="47"/>
  <c r="U70" i="47"/>
  <c r="U45" i="47"/>
  <c r="U46" i="47"/>
  <c r="U60" i="47"/>
  <c r="U66" i="47"/>
  <c r="U69" i="47"/>
  <c r="U52" i="47"/>
  <c r="AM388" i="79"/>
  <c r="AM390" i="79" s="1"/>
  <c r="U62" i="47"/>
  <c r="U64" i="47"/>
  <c r="U54" i="47"/>
  <c r="U55" i="47"/>
  <c r="U67" i="47"/>
  <c r="U53" i="47"/>
  <c r="U51" i="47"/>
  <c r="AM958" i="79"/>
  <c r="AM960" i="79" s="1"/>
  <c r="W15" i="47"/>
  <c r="M104" i="43"/>
  <c r="L103" i="43"/>
  <c r="F103" i="43"/>
  <c r="H103" i="43"/>
  <c r="M95" i="43"/>
  <c r="M94" i="43"/>
  <c r="L85" i="47"/>
  <c r="M99" i="43"/>
  <c r="W26" i="47"/>
  <c r="M100" i="43"/>
  <c r="L98" i="47"/>
  <c r="G103" i="43"/>
  <c r="J103" i="43"/>
  <c r="K103" i="43"/>
  <c r="M97" i="43"/>
  <c r="E103" i="43"/>
  <c r="M101" i="43"/>
  <c r="M93" i="43"/>
  <c r="W18" i="47"/>
  <c r="M96" i="43"/>
  <c r="O92" i="47"/>
  <c r="O99" i="47"/>
  <c r="O94" i="47"/>
  <c r="O101" i="47"/>
  <c r="R49" i="47"/>
  <c r="R55" i="47"/>
  <c r="O114" i="47"/>
  <c r="R72" i="43"/>
  <c r="O116" i="47"/>
  <c r="O97" i="47"/>
  <c r="O113" i="47"/>
  <c r="O107" i="47"/>
  <c r="O141" i="47"/>
  <c r="O91" i="47"/>
  <c r="O128" i="47"/>
  <c r="O93" i="47"/>
  <c r="O108" i="47"/>
  <c r="R70" i="47"/>
  <c r="O111" i="47"/>
  <c r="O110" i="47"/>
  <c r="O100" i="47"/>
  <c r="O109" i="47"/>
  <c r="O112" i="47"/>
  <c r="O137" i="47"/>
  <c r="O135" i="47"/>
  <c r="O120" i="47"/>
  <c r="O96" i="47"/>
  <c r="O124" i="47"/>
  <c r="O126" i="47"/>
  <c r="E35" i="43"/>
  <c r="R69" i="43"/>
  <c r="O105" i="47"/>
  <c r="O115" i="47"/>
  <c r="O106" i="47"/>
  <c r="O95" i="47"/>
  <c r="O90" i="47"/>
  <c r="O122" i="47"/>
  <c r="O127" i="47"/>
  <c r="P42" i="47"/>
  <c r="P44" i="47" s="1"/>
  <c r="P57" i="47" s="1"/>
  <c r="P59" i="47" s="1"/>
  <c r="P72" i="47" s="1"/>
  <c r="P74" i="47" s="1"/>
  <c r="O160" i="47"/>
  <c r="O150" i="47"/>
  <c r="R78" i="43"/>
  <c r="R75" i="43"/>
  <c r="R81" i="43"/>
  <c r="O155" i="47"/>
  <c r="O157" i="47"/>
  <c r="R64" i="47"/>
  <c r="R53" i="47"/>
  <c r="O123" i="47"/>
  <c r="R52" i="47"/>
  <c r="R51" i="47"/>
  <c r="R62" i="47"/>
  <c r="O145" i="47"/>
  <c r="O131" i="47"/>
  <c r="O161" i="47"/>
  <c r="O151" i="47"/>
  <c r="O121" i="47"/>
  <c r="O139" i="47"/>
  <c r="R71" i="47"/>
  <c r="R67" i="47"/>
  <c r="R48" i="47"/>
  <c r="R61" i="47"/>
  <c r="R60" i="47"/>
  <c r="R45" i="47"/>
  <c r="O140" i="47"/>
  <c r="R54" i="47"/>
  <c r="R46" i="47"/>
  <c r="R66" i="47"/>
  <c r="O159" i="47"/>
  <c r="O138" i="47"/>
  <c r="O143" i="47"/>
  <c r="O142" i="47"/>
  <c r="O146" i="47"/>
  <c r="R56" i="47"/>
  <c r="R47" i="47"/>
  <c r="R60" i="43"/>
  <c r="O144" i="47"/>
  <c r="O152" i="47"/>
  <c r="R50" i="47"/>
  <c r="R65" i="47"/>
  <c r="O154" i="47"/>
  <c r="O130" i="47"/>
  <c r="O153" i="47"/>
  <c r="O129" i="47"/>
  <c r="R63" i="47"/>
  <c r="O125" i="47"/>
  <c r="O136" i="47"/>
  <c r="O158" i="47"/>
  <c r="O156" i="47"/>
  <c r="R69" i="47"/>
  <c r="R42" i="47"/>
  <c r="R44" i="47" s="1"/>
  <c r="Q57" i="47"/>
  <c r="Q59" i="47" s="1"/>
  <c r="Q72" i="47" s="1"/>
  <c r="Q74" i="47" s="1"/>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63" i="47"/>
  <c r="K65" i="47"/>
  <c r="K64" i="47"/>
  <c r="K69" i="47"/>
  <c r="K68" i="47"/>
  <c r="K62" i="47"/>
  <c r="K60" i="47"/>
  <c r="K71" i="47"/>
  <c r="K70" i="47"/>
  <c r="K67" i="47"/>
  <c r="K61"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61" i="47"/>
  <c r="J40" i="47"/>
  <c r="W40" i="47" s="1"/>
  <c r="J35" i="47"/>
  <c r="W35" i="47" s="1"/>
  <c r="J51" i="47"/>
  <c r="J55" i="47"/>
  <c r="J33" i="47"/>
  <c r="W33" i="47" s="1"/>
  <c r="J41" i="47"/>
  <c r="W41" i="47" s="1"/>
  <c r="J52" i="47"/>
  <c r="J66" i="47"/>
  <c r="J53" i="47"/>
  <c r="J49" i="47"/>
  <c r="J67" i="47"/>
  <c r="J37" i="47"/>
  <c r="W37" i="47" s="1"/>
  <c r="J31" i="47"/>
  <c r="W31" i="47" s="1"/>
  <c r="J46" i="47"/>
  <c r="J45" i="47"/>
  <c r="J48" i="47"/>
  <c r="J62" i="47"/>
  <c r="J69" i="47"/>
  <c r="J60" i="47"/>
  <c r="J68" i="47"/>
  <c r="J47" i="47"/>
  <c r="J38" i="47"/>
  <c r="W38" i="47" s="1"/>
  <c r="J65" i="47"/>
  <c r="J36" i="47"/>
  <c r="W36" i="47" s="1"/>
  <c r="J63" i="47"/>
  <c r="J32" i="47"/>
  <c r="W32" i="47" s="1"/>
  <c r="J30" i="47"/>
  <c r="W30" i="47" s="1"/>
  <c r="J39" i="47"/>
  <c r="W39" i="47" s="1"/>
  <c r="J64" i="47"/>
  <c r="J71" i="47"/>
  <c r="J56" i="47"/>
  <c r="J54" i="47"/>
  <c r="J70" i="47"/>
  <c r="J50" i="47"/>
  <c r="J34" i="47"/>
  <c r="W34" i="47" s="1"/>
  <c r="I27" i="47"/>
  <c r="I29" i="47" s="1"/>
  <c r="O27" i="47"/>
  <c r="O29" i="47" s="1"/>
  <c r="J27" i="47"/>
  <c r="J29" i="47" s="1"/>
  <c r="M27" i="47"/>
  <c r="M29" i="47" s="1"/>
  <c r="L27" i="47"/>
  <c r="L29" i="47" s="1"/>
  <c r="N27" i="47"/>
  <c r="N29" i="47" s="1"/>
  <c r="K29" i="47"/>
  <c r="L138" i="47" l="1"/>
  <c r="L150" i="47"/>
  <c r="L123" i="47"/>
  <c r="L94" i="47"/>
  <c r="L153" i="47"/>
  <c r="L142" i="47"/>
  <c r="L93" i="47"/>
  <c r="L83" i="47"/>
  <c r="L152" i="47"/>
  <c r="L144" i="47"/>
  <c r="L160" i="47"/>
  <c r="L131" i="47"/>
  <c r="L109" i="47"/>
  <c r="L155" i="47"/>
  <c r="L124" i="47"/>
  <c r="L105" i="47"/>
  <c r="L139" i="47"/>
  <c r="L146" i="47"/>
  <c r="L151" i="47"/>
  <c r="L128" i="47"/>
  <c r="L127" i="47"/>
  <c r="L122" i="47"/>
  <c r="L106" i="47"/>
  <c r="L82" i="47"/>
  <c r="L145" i="47"/>
  <c r="L125" i="47"/>
  <c r="L126" i="47"/>
  <c r="L130" i="47"/>
  <c r="L114" i="47"/>
  <c r="L99" i="47"/>
  <c r="L95" i="47"/>
  <c r="L115" i="47"/>
  <c r="L91" i="47"/>
  <c r="L110" i="47"/>
  <c r="L76" i="47"/>
  <c r="L141" i="47"/>
  <c r="L157" i="47"/>
  <c r="L154" i="47"/>
  <c r="L135" i="47"/>
  <c r="L121" i="47"/>
  <c r="L136" i="47"/>
  <c r="L129" i="47"/>
  <c r="L120" i="47"/>
  <c r="L112" i="47"/>
  <c r="L116" i="47"/>
  <c r="L111" i="47"/>
  <c r="L96" i="47"/>
  <c r="L101" i="47"/>
  <c r="L92" i="47"/>
  <c r="L75" i="47"/>
  <c r="L77" i="47"/>
  <c r="L143" i="47"/>
  <c r="L159" i="47"/>
  <c r="E32" i="43"/>
  <c r="L137" i="47"/>
  <c r="L158" i="47"/>
  <c r="L140" i="47"/>
  <c r="L161" i="47"/>
  <c r="L156" i="47"/>
  <c r="L107" i="47"/>
  <c r="L113" i="47"/>
  <c r="L108" i="47"/>
  <c r="L97" i="47"/>
  <c r="L90" i="47"/>
  <c r="L100" i="47"/>
  <c r="L84" i="47"/>
  <c r="L80" i="47"/>
  <c r="L78" i="47"/>
  <c r="L79" i="47"/>
  <c r="L86" i="47"/>
  <c r="V156" i="47"/>
  <c r="M98" i="43"/>
  <c r="M103" i="43" s="1"/>
  <c r="K152" i="47"/>
  <c r="K123" i="47"/>
  <c r="V75" i="47"/>
  <c r="Q156" i="47"/>
  <c r="K80" i="47"/>
  <c r="K76" i="47"/>
  <c r="R109" i="47"/>
  <c r="V158" i="47"/>
  <c r="S80" i="47"/>
  <c r="S100" i="47"/>
  <c r="K107" i="47"/>
  <c r="K143" i="47"/>
  <c r="V95" i="47"/>
  <c r="S109" i="47"/>
  <c r="U152" i="47"/>
  <c r="J131" i="47"/>
  <c r="K158" i="47"/>
  <c r="E40" i="43"/>
  <c r="V99" i="47"/>
  <c r="T135" i="47"/>
  <c r="S145" i="47"/>
  <c r="S112" i="47"/>
  <c r="N98" i="47"/>
  <c r="K136" i="47"/>
  <c r="K128" i="47"/>
  <c r="V115" i="47"/>
  <c r="V151" i="47"/>
  <c r="T109" i="47"/>
  <c r="S158" i="47"/>
  <c r="U129" i="47"/>
  <c r="Q136" i="47"/>
  <c r="S76" i="47"/>
  <c r="P76" i="47"/>
  <c r="J79" i="47"/>
  <c r="R93" i="47"/>
  <c r="T131" i="47"/>
  <c r="T90" i="47"/>
  <c r="T123" i="47"/>
  <c r="P127" i="47"/>
  <c r="U154" i="47"/>
  <c r="U144" i="47"/>
  <c r="U122" i="47"/>
  <c r="P112" i="47"/>
  <c r="U82" i="47"/>
  <c r="P115" i="47"/>
  <c r="J140" i="47"/>
  <c r="R77" i="47"/>
  <c r="R111" i="47"/>
  <c r="P156" i="47"/>
  <c r="P78" i="47"/>
  <c r="J75" i="47"/>
  <c r="J136" i="47"/>
  <c r="J153" i="47"/>
  <c r="J91" i="47"/>
  <c r="R160" i="47"/>
  <c r="R80" i="47"/>
  <c r="T142" i="47"/>
  <c r="T92" i="47"/>
  <c r="U121" i="47"/>
  <c r="P93" i="47"/>
  <c r="P92" i="47"/>
  <c r="P101" i="47"/>
  <c r="J120" i="47"/>
  <c r="J146" i="47"/>
  <c r="J113" i="47"/>
  <c r="K140" i="47"/>
  <c r="K86" i="47"/>
  <c r="K131" i="47"/>
  <c r="R96" i="47"/>
  <c r="R91" i="47"/>
  <c r="R136" i="47"/>
  <c r="T84" i="47"/>
  <c r="V113" i="47"/>
  <c r="T98" i="47"/>
  <c r="R157" i="47"/>
  <c r="V98" i="47"/>
  <c r="T114" i="47"/>
  <c r="V121" i="47"/>
  <c r="T80" i="47"/>
  <c r="V140" i="47"/>
  <c r="N161" i="47"/>
  <c r="Q155" i="47"/>
  <c r="N120" i="47"/>
  <c r="P154" i="47"/>
  <c r="N130" i="47"/>
  <c r="P152" i="47"/>
  <c r="N144" i="47"/>
  <c r="N115" i="47"/>
  <c r="S120" i="47"/>
  <c r="U81" i="47"/>
  <c r="U98" i="47"/>
  <c r="Q116" i="47"/>
  <c r="J159" i="47"/>
  <c r="J126" i="47"/>
  <c r="J144" i="47"/>
  <c r="K120" i="47"/>
  <c r="R145" i="47"/>
  <c r="R120" i="47"/>
  <c r="R99" i="47"/>
  <c r="V153" i="47"/>
  <c r="T83" i="47"/>
  <c r="V110" i="47"/>
  <c r="T161" i="47"/>
  <c r="T145" i="47"/>
  <c r="T101" i="47"/>
  <c r="T159" i="47"/>
  <c r="S140" i="47"/>
  <c r="P124" i="47"/>
  <c r="M127" i="47"/>
  <c r="P161" i="47"/>
  <c r="S105" i="47"/>
  <c r="U114" i="47"/>
  <c r="Q157" i="47"/>
  <c r="U105" i="47"/>
  <c r="J150" i="47"/>
  <c r="J111" i="47"/>
  <c r="J92" i="47"/>
  <c r="J145" i="47"/>
  <c r="R76" i="47"/>
  <c r="R143" i="47"/>
  <c r="R161" i="47"/>
  <c r="R124" i="47"/>
  <c r="R135" i="47"/>
  <c r="R144" i="47"/>
  <c r="R90" i="47"/>
  <c r="R141" i="47"/>
  <c r="R142" i="47"/>
  <c r="R138" i="47"/>
  <c r="R107" i="47"/>
  <c r="R128" i="47"/>
  <c r="R123" i="47"/>
  <c r="T85" i="47"/>
  <c r="T155" i="47"/>
  <c r="T100" i="47"/>
  <c r="T113" i="47"/>
  <c r="T81" i="47"/>
  <c r="T138" i="47"/>
  <c r="T129" i="47"/>
  <c r="T153" i="47"/>
  <c r="T141" i="47"/>
  <c r="T122" i="47"/>
  <c r="T127" i="47"/>
  <c r="T86" i="47"/>
  <c r="T154" i="47"/>
  <c r="T106" i="47"/>
  <c r="P122" i="47"/>
  <c r="P126" i="47"/>
  <c r="P158" i="47"/>
  <c r="U143" i="47"/>
  <c r="P143" i="47"/>
  <c r="P139" i="47"/>
  <c r="U141" i="47"/>
  <c r="P146" i="47"/>
  <c r="U127" i="47"/>
  <c r="U140" i="47"/>
  <c r="M106" i="47"/>
  <c r="U158" i="47"/>
  <c r="M113" i="47"/>
  <c r="U110" i="47"/>
  <c r="U92" i="47"/>
  <c r="P98" i="47"/>
  <c r="U90" i="47"/>
  <c r="P97" i="47"/>
  <c r="P110" i="47"/>
  <c r="P114" i="47"/>
  <c r="U94" i="47"/>
  <c r="P75" i="47"/>
  <c r="U78" i="47"/>
  <c r="J78" i="47"/>
  <c r="J138" i="47"/>
  <c r="J122" i="47"/>
  <c r="J152" i="47"/>
  <c r="J151" i="47"/>
  <c r="J115" i="47"/>
  <c r="J99" i="47"/>
  <c r="J121" i="47"/>
  <c r="R105" i="47"/>
  <c r="R130" i="47"/>
  <c r="R137" i="47"/>
  <c r="R156" i="47"/>
  <c r="R139" i="47"/>
  <c r="R82" i="47"/>
  <c r="R155" i="47"/>
  <c r="R153" i="47"/>
  <c r="R121" i="47"/>
  <c r="R83" i="47"/>
  <c r="R154" i="47"/>
  <c r="R94" i="47"/>
  <c r="R112" i="47"/>
  <c r="T151" i="47"/>
  <c r="T136" i="47"/>
  <c r="R140" i="47"/>
  <c r="T78" i="47"/>
  <c r="T156" i="47"/>
  <c r="T79" i="47"/>
  <c r="T94" i="47"/>
  <c r="T126" i="47"/>
  <c r="T144" i="47"/>
  <c r="T116" i="47"/>
  <c r="T120" i="47"/>
  <c r="T125" i="47"/>
  <c r="T96" i="47"/>
  <c r="T110" i="47"/>
  <c r="T95" i="47"/>
  <c r="P123" i="47"/>
  <c r="M128" i="47"/>
  <c r="P159" i="47"/>
  <c r="P136" i="47"/>
  <c r="U137" i="47"/>
  <c r="U136" i="47"/>
  <c r="P135" i="47"/>
  <c r="E36" i="43"/>
  <c r="E41" i="43"/>
  <c r="P125" i="47"/>
  <c r="J107" i="47"/>
  <c r="M96" i="47"/>
  <c r="U146" i="47"/>
  <c r="U96" i="47"/>
  <c r="P140" i="47"/>
  <c r="U80" i="47"/>
  <c r="P130" i="47"/>
  <c r="P99" i="47"/>
  <c r="P86" i="47"/>
  <c r="P79" i="47"/>
  <c r="U111" i="47"/>
  <c r="U115" i="47"/>
  <c r="U112" i="47"/>
  <c r="P120" i="47"/>
  <c r="P109" i="47"/>
  <c r="J82" i="47"/>
  <c r="J98" i="47"/>
  <c r="J160" i="47"/>
  <c r="J137" i="47"/>
  <c r="J125" i="47"/>
  <c r="J142" i="47"/>
  <c r="J83" i="47"/>
  <c r="J155" i="47"/>
  <c r="J135" i="47"/>
  <c r="J130" i="47"/>
  <c r="J106" i="47"/>
  <c r="J156" i="47"/>
  <c r="J154" i="47"/>
  <c r="J97" i="47"/>
  <c r="J80" i="47"/>
  <c r="J77" i="47"/>
  <c r="J81" i="47"/>
  <c r="J127" i="47"/>
  <c r="J161" i="47"/>
  <c r="J141" i="47"/>
  <c r="J90" i="47"/>
  <c r="J129" i="47"/>
  <c r="J94" i="47"/>
  <c r="J114" i="47"/>
  <c r="J112" i="47"/>
  <c r="J124" i="47"/>
  <c r="J95" i="47"/>
  <c r="J93" i="47"/>
  <c r="R131" i="47"/>
  <c r="R151" i="47"/>
  <c r="R159" i="47"/>
  <c r="R92" i="47"/>
  <c r="R85" i="47"/>
  <c r="R101" i="47"/>
  <c r="R115" i="47"/>
  <c r="E38" i="43"/>
  <c r="R95" i="47"/>
  <c r="R113" i="47"/>
  <c r="R125" i="47"/>
  <c r="R150" i="47"/>
  <c r="R81" i="47"/>
  <c r="T97" i="47"/>
  <c r="T111" i="47"/>
  <c r="T91" i="47"/>
  <c r="T99" i="47"/>
  <c r="T143" i="47"/>
  <c r="R127" i="47"/>
  <c r="T152" i="47"/>
  <c r="R84" i="47"/>
  <c r="T121" i="47"/>
  <c r="T112" i="47"/>
  <c r="T146" i="47"/>
  <c r="T140" i="47"/>
  <c r="T128" i="47"/>
  <c r="P138" i="47"/>
  <c r="M161" i="47"/>
  <c r="U135" i="47"/>
  <c r="M144" i="47"/>
  <c r="M130" i="47"/>
  <c r="U145" i="47"/>
  <c r="P153" i="47"/>
  <c r="P155" i="47"/>
  <c r="U138" i="47"/>
  <c r="U131" i="47"/>
  <c r="U153" i="47"/>
  <c r="U151" i="47"/>
  <c r="M105" i="47"/>
  <c r="U125" i="47"/>
  <c r="U79" i="47"/>
  <c r="U85" i="47"/>
  <c r="U161" i="47"/>
  <c r="P116" i="47"/>
  <c r="U95" i="47"/>
  <c r="P107" i="47"/>
  <c r="P91" i="47"/>
  <c r="P77" i="47"/>
  <c r="P106" i="47"/>
  <c r="P84" i="47"/>
  <c r="N85" i="47"/>
  <c r="N77" i="47"/>
  <c r="N101" i="47"/>
  <c r="N75" i="47"/>
  <c r="N97" i="47"/>
  <c r="N92" i="47"/>
  <c r="N116" i="47"/>
  <c r="N106" i="47"/>
  <c r="N100" i="47"/>
  <c r="N94" i="47"/>
  <c r="E34" i="43"/>
  <c r="N138" i="47"/>
  <c r="N139" i="47"/>
  <c r="N128" i="47"/>
  <c r="N78" i="47"/>
  <c r="N95" i="47"/>
  <c r="N93" i="47"/>
  <c r="N153" i="47"/>
  <c r="N110" i="47"/>
  <c r="N114" i="47"/>
  <c r="N109" i="47"/>
  <c r="N137" i="47"/>
  <c r="N108" i="47"/>
  <c r="N121" i="47"/>
  <c r="N143" i="47"/>
  <c r="N160" i="47"/>
  <c r="N150" i="47"/>
  <c r="N126" i="47"/>
  <c r="N86" i="47"/>
  <c r="N80" i="47"/>
  <c r="N76" i="47"/>
  <c r="N90" i="47"/>
  <c r="K154" i="47"/>
  <c r="K130" i="47"/>
  <c r="K105" i="47"/>
  <c r="K96" i="47"/>
  <c r="K94" i="47"/>
  <c r="K85" i="47"/>
  <c r="K84" i="47"/>
  <c r="K156" i="47"/>
  <c r="K99" i="47"/>
  <c r="K139" i="47"/>
  <c r="K125" i="47"/>
  <c r="K91" i="47"/>
  <c r="K108" i="47"/>
  <c r="K160" i="47"/>
  <c r="K161" i="47"/>
  <c r="K144" i="47"/>
  <c r="V137" i="47"/>
  <c r="V96" i="47"/>
  <c r="V135" i="47"/>
  <c r="V124" i="47"/>
  <c r="V128" i="47"/>
  <c r="V78" i="47"/>
  <c r="V93" i="47"/>
  <c r="V125" i="47"/>
  <c r="V82" i="47"/>
  <c r="V142" i="47"/>
  <c r="V85" i="47"/>
  <c r="E42" i="43"/>
  <c r="V90" i="47"/>
  <c r="V100" i="47"/>
  <c r="V122" i="47"/>
  <c r="V157" i="47"/>
  <c r="V131" i="47"/>
  <c r="V112" i="47"/>
  <c r="V107" i="47"/>
  <c r="V86" i="47"/>
  <c r="V114" i="47"/>
  <c r="Q81" i="47"/>
  <c r="Q84" i="47"/>
  <c r="Q125" i="47"/>
  <c r="Q108" i="47"/>
  <c r="Q101" i="47"/>
  <c r="Q83" i="47"/>
  <c r="Q127" i="47"/>
  <c r="Q105" i="47"/>
  <c r="Q93" i="47"/>
  <c r="Q98" i="47"/>
  <c r="Q91" i="47"/>
  <c r="Q130" i="47"/>
  <c r="Q135" i="47"/>
  <c r="Q122" i="47"/>
  <c r="Q128" i="47"/>
  <c r="Q141" i="47"/>
  <c r="Q143" i="47"/>
  <c r="Q161" i="47"/>
  <c r="Q150" i="47"/>
  <c r="Q151" i="47"/>
  <c r="Q138" i="47"/>
  <c r="Q140" i="47"/>
  <c r="Q153" i="47"/>
  <c r="Q154" i="47"/>
  <c r="Q77" i="47"/>
  <c r="Q79" i="47"/>
  <c r="Q113" i="47"/>
  <c r="Q90" i="47"/>
  <c r="Q115" i="47"/>
  <c r="Q124" i="47"/>
  <c r="Q142" i="47"/>
  <c r="Q137" i="47"/>
  <c r="Q82" i="47"/>
  <c r="Q107" i="47"/>
  <c r="Q97" i="47"/>
  <c r="Q76" i="47"/>
  <c r="Q110" i="47"/>
  <c r="Q96" i="47"/>
  <c r="Q85" i="47"/>
  <c r="Q109" i="47"/>
  <c r="S95" i="47"/>
  <c r="S152" i="47"/>
  <c r="S114" i="47"/>
  <c r="S78" i="47"/>
  <c r="S108" i="47"/>
  <c r="S79" i="47"/>
  <c r="S85" i="47"/>
  <c r="S111" i="47"/>
  <c r="S96" i="47"/>
  <c r="S139" i="47"/>
  <c r="S115" i="47"/>
  <c r="S142" i="47"/>
  <c r="S128" i="47"/>
  <c r="S146" i="47"/>
  <c r="S127" i="47"/>
  <c r="S92" i="47"/>
  <c r="S93" i="47"/>
  <c r="S83" i="47"/>
  <c r="S153" i="47"/>
  <c r="S116" i="47"/>
  <c r="S135" i="47"/>
  <c r="S156" i="47"/>
  <c r="S154" i="47"/>
  <c r="S155" i="47"/>
  <c r="S123" i="47"/>
  <c r="S138" i="47"/>
  <c r="S136" i="47"/>
  <c r="S157" i="47"/>
  <c r="K82" i="47"/>
  <c r="K75" i="47"/>
  <c r="K157" i="47"/>
  <c r="K110" i="47"/>
  <c r="K145" i="47"/>
  <c r="K159" i="47"/>
  <c r="K90" i="47"/>
  <c r="K79" i="47"/>
  <c r="K78" i="47"/>
  <c r="K124" i="47"/>
  <c r="K129" i="47"/>
  <c r="K114" i="47"/>
  <c r="K81" i="47"/>
  <c r="K155" i="47"/>
  <c r="K95" i="47"/>
  <c r="K112" i="47"/>
  <c r="K92" i="47"/>
  <c r="V139" i="47"/>
  <c r="V80" i="47"/>
  <c r="V144" i="47"/>
  <c r="V81" i="47"/>
  <c r="V126" i="47"/>
  <c r="V141" i="47"/>
  <c r="V143" i="47"/>
  <c r="V116" i="47"/>
  <c r="V108" i="47"/>
  <c r="V130" i="47"/>
  <c r="V154" i="47"/>
  <c r="V127" i="47"/>
  <c r="V161" i="47"/>
  <c r="Q160" i="47"/>
  <c r="S159" i="47"/>
  <c r="S150" i="47"/>
  <c r="N124" i="47"/>
  <c r="Q158" i="47"/>
  <c r="N159" i="47"/>
  <c r="S141" i="47"/>
  <c r="N140" i="47"/>
  <c r="S90" i="47"/>
  <c r="S99" i="47"/>
  <c r="N96" i="47"/>
  <c r="S91" i="47"/>
  <c r="S97" i="47"/>
  <c r="N99" i="47"/>
  <c r="Q139" i="47"/>
  <c r="Q152" i="47"/>
  <c r="S113" i="47"/>
  <c r="S122" i="47"/>
  <c r="S131" i="47"/>
  <c r="S82" i="47"/>
  <c r="S84" i="47"/>
  <c r="S77" i="47"/>
  <c r="Q78" i="47"/>
  <c r="N152" i="47"/>
  <c r="Q92" i="47"/>
  <c r="N83" i="47"/>
  <c r="Q80" i="47"/>
  <c r="Q86" i="47"/>
  <c r="Q106" i="47"/>
  <c r="K127" i="47"/>
  <c r="K146" i="47"/>
  <c r="K138" i="47"/>
  <c r="K126" i="47"/>
  <c r="K98" i="47"/>
  <c r="K97" i="47"/>
  <c r="K106" i="47"/>
  <c r="K121" i="47"/>
  <c r="K100" i="47"/>
  <c r="K77" i="47"/>
  <c r="K101" i="47"/>
  <c r="K151" i="47"/>
  <c r="V91" i="47"/>
  <c r="V136" i="47"/>
  <c r="V77" i="47"/>
  <c r="V123" i="47"/>
  <c r="V76" i="47"/>
  <c r="V105" i="47"/>
  <c r="V101" i="47"/>
  <c r="V152" i="47"/>
  <c r="V92" i="47"/>
  <c r="V84" i="47"/>
  <c r="V106" i="47"/>
  <c r="V138" i="47"/>
  <c r="N146" i="47"/>
  <c r="S129" i="47"/>
  <c r="N125" i="47"/>
  <c r="S143" i="47"/>
  <c r="S121" i="47"/>
  <c r="N158" i="47"/>
  <c r="N151" i="47"/>
  <c r="N156" i="47"/>
  <c r="S151" i="47"/>
  <c r="S106" i="47"/>
  <c r="N136" i="47"/>
  <c r="V155" i="47"/>
  <c r="S94" i="47"/>
  <c r="N91" i="47"/>
  <c r="Q144" i="47"/>
  <c r="Q145" i="47"/>
  <c r="Q126" i="47"/>
  <c r="Q129" i="47"/>
  <c r="S160" i="47"/>
  <c r="Q121" i="47"/>
  <c r="S75" i="47"/>
  <c r="S98" i="47"/>
  <c r="N155" i="47"/>
  <c r="Q75" i="47"/>
  <c r="Q131" i="47"/>
  <c r="Q112" i="47"/>
  <c r="Q99" i="47"/>
  <c r="N79" i="47"/>
  <c r="Q94" i="47"/>
  <c r="Q111" i="47"/>
  <c r="N84" i="47"/>
  <c r="R66" i="43"/>
  <c r="H19" i="43" s="1"/>
  <c r="K150" i="47"/>
  <c r="K135" i="47"/>
  <c r="K141" i="47"/>
  <c r="K113" i="47"/>
  <c r="K93" i="47"/>
  <c r="K83" i="47"/>
  <c r="K122" i="47"/>
  <c r="K137" i="47"/>
  <c r="K109" i="47"/>
  <c r="E31" i="43"/>
  <c r="K142" i="47"/>
  <c r="K115" i="47"/>
  <c r="K116" i="47"/>
  <c r="K153" i="47"/>
  <c r="V83" i="47"/>
  <c r="V79" i="47"/>
  <c r="V145" i="47"/>
  <c r="V109" i="47"/>
  <c r="V111" i="47"/>
  <c r="V150" i="47"/>
  <c r="V146" i="47"/>
  <c r="V94" i="47"/>
  <c r="V159" i="47"/>
  <c r="V129" i="47"/>
  <c r="V120" i="47"/>
  <c r="V97" i="47"/>
  <c r="S137" i="47"/>
  <c r="N154" i="47"/>
  <c r="N145" i="47"/>
  <c r="Q159" i="47"/>
  <c r="S124" i="47"/>
  <c r="N123" i="47"/>
  <c r="N127" i="47"/>
  <c r="S130" i="47"/>
  <c r="N142" i="47"/>
  <c r="N129" i="47"/>
  <c r="S144" i="47"/>
  <c r="E37" i="43"/>
  <c r="N131" i="47"/>
  <c r="N157" i="47"/>
  <c r="S110" i="47"/>
  <c r="N105" i="47"/>
  <c r="N135" i="47"/>
  <c r="E39" i="43"/>
  <c r="N112" i="47"/>
  <c r="Q146" i="47"/>
  <c r="N122" i="47"/>
  <c r="S126" i="47"/>
  <c r="S81" i="47"/>
  <c r="S86" i="47"/>
  <c r="N141" i="47"/>
  <c r="S161" i="47"/>
  <c r="S101" i="47"/>
  <c r="Q123" i="47"/>
  <c r="S107" i="47"/>
  <c r="N107" i="47"/>
  <c r="Q114" i="47"/>
  <c r="N113" i="47"/>
  <c r="N81" i="47"/>
  <c r="N82" i="47"/>
  <c r="Q100" i="47"/>
  <c r="Q95" i="47"/>
  <c r="M116" i="47"/>
  <c r="M94" i="47"/>
  <c r="M159" i="47"/>
  <c r="M129" i="47"/>
  <c r="M137" i="47"/>
  <c r="P83" i="47"/>
  <c r="P80" i="47"/>
  <c r="P90" i="47"/>
  <c r="P113" i="47"/>
  <c r="P105" i="47"/>
  <c r="P96" i="47"/>
  <c r="P94" i="47"/>
  <c r="P111" i="47"/>
  <c r="P82" i="47"/>
  <c r="P150" i="47"/>
  <c r="P129" i="47"/>
  <c r="P142" i="47"/>
  <c r="U83" i="47"/>
  <c r="U84" i="47"/>
  <c r="U108" i="47"/>
  <c r="U100" i="47"/>
  <c r="U99" i="47"/>
  <c r="U106" i="47"/>
  <c r="U93" i="47"/>
  <c r="U113" i="47"/>
  <c r="U77" i="47"/>
  <c r="U116" i="47"/>
  <c r="U150" i="47"/>
  <c r="U124" i="47"/>
  <c r="U120" i="47"/>
  <c r="U130" i="47"/>
  <c r="U126" i="47"/>
  <c r="U128" i="47"/>
  <c r="U157" i="47"/>
  <c r="J85" i="47"/>
  <c r="J86" i="47"/>
  <c r="J84" i="47"/>
  <c r="J128" i="47"/>
  <c r="J139" i="47"/>
  <c r="J101" i="47"/>
  <c r="J105" i="47"/>
  <c r="J100" i="47"/>
  <c r="J109" i="47"/>
  <c r="J108" i="47"/>
  <c r="J157" i="47"/>
  <c r="J76" i="47"/>
  <c r="J116" i="47"/>
  <c r="J158" i="47"/>
  <c r="J96" i="47"/>
  <c r="J123" i="47"/>
  <c r="J110" i="47"/>
  <c r="J143" i="47"/>
  <c r="R114" i="47"/>
  <c r="R79" i="47"/>
  <c r="R126" i="47"/>
  <c r="R116" i="47"/>
  <c r="R98" i="47"/>
  <c r="R129" i="47"/>
  <c r="R97" i="47"/>
  <c r="R146" i="47"/>
  <c r="R108" i="47"/>
  <c r="R100" i="47"/>
  <c r="R152" i="47"/>
  <c r="R110" i="47"/>
  <c r="R86" i="47"/>
  <c r="R75" i="47"/>
  <c r="R106" i="47"/>
  <c r="R78" i="47"/>
  <c r="T124" i="47"/>
  <c r="T157" i="47"/>
  <c r="T93" i="47"/>
  <c r="R158" i="47"/>
  <c r="T160" i="47"/>
  <c r="T107" i="47"/>
  <c r="T76" i="47"/>
  <c r="T108" i="47"/>
  <c r="T77" i="47"/>
  <c r="T158" i="47"/>
  <c r="T150" i="47"/>
  <c r="T139" i="47"/>
  <c r="T105" i="47"/>
  <c r="T115" i="47"/>
  <c r="T82" i="47"/>
  <c r="T130" i="47"/>
  <c r="T137" i="47"/>
  <c r="P141" i="47"/>
  <c r="M140" i="47"/>
  <c r="P121" i="47"/>
  <c r="P131" i="47"/>
  <c r="P157" i="47"/>
  <c r="P145" i="47"/>
  <c r="U139" i="47"/>
  <c r="U155" i="47"/>
  <c r="M142" i="47"/>
  <c r="P151" i="47"/>
  <c r="P137" i="47"/>
  <c r="U160" i="47"/>
  <c r="M146" i="47"/>
  <c r="P128" i="47"/>
  <c r="P144" i="47"/>
  <c r="U159" i="47"/>
  <c r="U123" i="47"/>
  <c r="U142" i="47"/>
  <c r="U156" i="47"/>
  <c r="M100" i="47"/>
  <c r="M112" i="47"/>
  <c r="U76" i="47"/>
  <c r="P160" i="47"/>
  <c r="U107" i="47"/>
  <c r="U86" i="47"/>
  <c r="P81" i="47"/>
  <c r="U91" i="47"/>
  <c r="U97" i="47"/>
  <c r="U109" i="47"/>
  <c r="P85" i="47"/>
  <c r="U101" i="47"/>
  <c r="P108" i="47"/>
  <c r="P95" i="47"/>
  <c r="M152" i="47"/>
  <c r="M139" i="47"/>
  <c r="M120" i="47"/>
  <c r="M156" i="47"/>
  <c r="M136" i="47"/>
  <c r="M135" i="47"/>
  <c r="M150" i="47"/>
  <c r="M77" i="47"/>
  <c r="M81" i="47"/>
  <c r="M85" i="47"/>
  <c r="M93" i="47"/>
  <c r="M92" i="47"/>
  <c r="M157" i="47"/>
  <c r="M126" i="47"/>
  <c r="M83" i="47"/>
  <c r="M99" i="47"/>
  <c r="M90" i="47"/>
  <c r="M114" i="47"/>
  <c r="M153" i="47"/>
  <c r="E33" i="43"/>
  <c r="M141" i="47"/>
  <c r="M123" i="47"/>
  <c r="M151" i="47"/>
  <c r="M124" i="47"/>
  <c r="M101" i="47"/>
  <c r="M154" i="47"/>
  <c r="M109" i="47"/>
  <c r="M108" i="47"/>
  <c r="M84" i="47"/>
  <c r="M97" i="47"/>
  <c r="M107" i="47"/>
  <c r="M122" i="47"/>
  <c r="M80" i="47"/>
  <c r="M86" i="47"/>
  <c r="M98" i="47"/>
  <c r="M82" i="47"/>
  <c r="M125" i="47"/>
  <c r="M158" i="47"/>
  <c r="M160" i="47"/>
  <c r="M138" i="47"/>
  <c r="M145" i="47"/>
  <c r="M121" i="47"/>
  <c r="M131" i="47"/>
  <c r="M143" i="47"/>
  <c r="M155" i="47"/>
  <c r="M115" i="47"/>
  <c r="M91" i="47"/>
  <c r="M79" i="47"/>
  <c r="M76" i="47"/>
  <c r="M110" i="47"/>
  <c r="M75" i="47"/>
  <c r="M78" i="47"/>
  <c r="M111" i="47"/>
  <c r="U57" i="47"/>
  <c r="U59" i="47" s="1"/>
  <c r="U72" i="47" s="1"/>
  <c r="U74" i="47" s="1"/>
  <c r="W27" i="47"/>
  <c r="C105" i="43" s="1"/>
  <c r="R57" i="47"/>
  <c r="R59" i="47" s="1"/>
  <c r="R72" i="47" s="1"/>
  <c r="R74"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27" i="47" l="1"/>
  <c r="W96" i="47"/>
  <c r="W157" i="47"/>
  <c r="W126" i="47"/>
  <c r="W123" i="47"/>
  <c r="W130" i="47"/>
  <c r="W116" i="47"/>
  <c r="V87" i="47"/>
  <c r="V89" i="47" s="1"/>
  <c r="V102" i="47" s="1"/>
  <c r="V104" i="47" s="1"/>
  <c r="V117" i="47" s="1"/>
  <c r="V119" i="47" s="1"/>
  <c r="V132" i="47" s="1"/>
  <c r="V134" i="47" s="1"/>
  <c r="V147" i="47" s="1"/>
  <c r="V149" i="47" s="1"/>
  <c r="V162" i="47" s="1"/>
  <c r="Q84" i="43" s="1"/>
  <c r="Q85" i="43" s="1"/>
  <c r="Q87" i="47"/>
  <c r="Q89" i="47" s="1"/>
  <c r="Q102" i="47" s="1"/>
  <c r="W161" i="47"/>
  <c r="W112" i="47"/>
  <c r="W145" i="47"/>
  <c r="W121" i="47"/>
  <c r="W158" i="47"/>
  <c r="W154" i="47"/>
  <c r="W85" i="47"/>
  <c r="W143" i="47"/>
  <c r="W90" i="47"/>
  <c r="W129" i="47"/>
  <c r="W95" i="47"/>
  <c r="W113" i="47"/>
  <c r="W105" i="47"/>
  <c r="W84" i="47"/>
  <c r="W77" i="47"/>
  <c r="W97" i="47"/>
  <c r="W146" i="47"/>
  <c r="W81" i="47"/>
  <c r="W137" i="47"/>
  <c r="W115" i="47"/>
  <c r="W86" i="47"/>
  <c r="W114" i="47"/>
  <c r="W139" i="47"/>
  <c r="W76" i="47"/>
  <c r="W125" i="47"/>
  <c r="W106" i="47"/>
  <c r="P87" i="47"/>
  <c r="P89" i="47" s="1"/>
  <c r="P102" i="47" s="1"/>
  <c r="P104" i="47" s="1"/>
  <c r="P117" i="47" s="1"/>
  <c r="P119" i="47" s="1"/>
  <c r="P132" i="47" s="1"/>
  <c r="P134" i="47" s="1"/>
  <c r="P147" i="47" s="1"/>
  <c r="P149" i="47" s="1"/>
  <c r="P162" i="47" s="1"/>
  <c r="K84" i="43" s="1"/>
  <c r="K85" i="43" s="1"/>
  <c r="W142" i="47"/>
  <c r="W94" i="47"/>
  <c r="W110" i="47"/>
  <c r="W135" i="47"/>
  <c r="W155" i="47"/>
  <c r="W152" i="47"/>
  <c r="W140" i="47"/>
  <c r="T87" i="47"/>
  <c r="T89" i="47" s="1"/>
  <c r="T102" i="47" s="1"/>
  <c r="T104" i="47" s="1"/>
  <c r="T117" i="47" s="1"/>
  <c r="T119" i="47" s="1"/>
  <c r="T132" i="47" s="1"/>
  <c r="T134" i="47" s="1"/>
  <c r="T147" i="47" s="1"/>
  <c r="T149" i="47" s="1"/>
  <c r="T162" i="47" s="1"/>
  <c r="O84" i="43" s="1"/>
  <c r="O85" i="43" s="1"/>
  <c r="W159" i="47"/>
  <c r="S87" i="47"/>
  <c r="S89" i="47" s="1"/>
  <c r="S102" i="47" s="1"/>
  <c r="S104" i="47" s="1"/>
  <c r="S117" i="47" s="1"/>
  <c r="S119" i="47" s="1"/>
  <c r="S132" i="47" s="1"/>
  <c r="S134" i="47" s="1"/>
  <c r="S147" i="47" s="1"/>
  <c r="S149" i="47" s="1"/>
  <c r="S162" i="47" s="1"/>
  <c r="N84" i="43" s="1"/>
  <c r="N85" i="43" s="1"/>
  <c r="W124" i="47"/>
  <c r="W100" i="47"/>
  <c r="W128" i="47"/>
  <c r="W144" i="47"/>
  <c r="R87" i="47"/>
  <c r="R89" i="47" s="1"/>
  <c r="R102" i="47" s="1"/>
  <c r="R104" i="47" s="1"/>
  <c r="R117" i="47" s="1"/>
  <c r="R119" i="47" s="1"/>
  <c r="R132" i="47" s="1"/>
  <c r="R134" i="47" s="1"/>
  <c r="R147" i="47" s="1"/>
  <c r="R149" i="47" s="1"/>
  <c r="R162" i="47" s="1"/>
  <c r="M84" i="43" s="1"/>
  <c r="M85" i="43" s="1"/>
  <c r="W111" i="47"/>
  <c r="W80" i="47"/>
  <c r="W101" i="47"/>
  <c r="W141" i="47"/>
  <c r="W136" i="47"/>
  <c r="W78" i="47"/>
  <c r="W79" i="47"/>
  <c r="W138" i="47"/>
  <c r="W82" i="47"/>
  <c r="W122" i="47"/>
  <c r="W108" i="47"/>
  <c r="E43" i="43"/>
  <c r="W99" i="47"/>
  <c r="W92" i="47"/>
  <c r="W156" i="47"/>
  <c r="U87" i="47"/>
  <c r="U89" i="47" s="1"/>
  <c r="U102" i="47" s="1"/>
  <c r="U104" i="47" s="1"/>
  <c r="U117" i="47" s="1"/>
  <c r="U119" i="47" s="1"/>
  <c r="U132" i="47" s="1"/>
  <c r="U134" i="47" s="1"/>
  <c r="U147" i="47" s="1"/>
  <c r="U149" i="47" s="1"/>
  <c r="U162" i="47" s="1"/>
  <c r="P84" i="43" s="1"/>
  <c r="P85" i="43" s="1"/>
  <c r="W75" i="47"/>
  <c r="W91" i="47"/>
  <c r="W131" i="47"/>
  <c r="W160" i="47"/>
  <c r="W98" i="47"/>
  <c r="W107" i="47"/>
  <c r="W109" i="47"/>
  <c r="W151" i="47"/>
  <c r="W153" i="47"/>
  <c r="W83" i="47"/>
  <c r="W93" i="47"/>
  <c r="W150" i="47"/>
  <c r="W120" i="47"/>
  <c r="Q104" i="47"/>
  <c r="Q117" i="47" s="1"/>
  <c r="Q119" i="47" s="1"/>
  <c r="Q132" i="47" s="1"/>
  <c r="Q134" i="47" s="1"/>
  <c r="Q147" i="47" s="1"/>
  <c r="Q149" i="47" s="1"/>
  <c r="Q162" i="47" s="1"/>
  <c r="L84" i="43" s="1"/>
  <c r="L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L14"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Edolzhen</author>
  </authors>
  <commentList>
    <comment ref="D32" authorId="0" shapeId="0">
      <text>
        <r>
          <rPr>
            <b/>
            <sz val="9"/>
            <color indexed="81"/>
            <rFont val="Tahoma"/>
            <family val="2"/>
          </rPr>
          <t>Billed Based on kVA</t>
        </r>
      </text>
    </comment>
    <comment ref="D33" authorId="0" shapeId="0">
      <text>
        <r>
          <rPr>
            <b/>
            <sz val="9"/>
            <color indexed="81"/>
            <rFont val="Tahoma"/>
            <family val="2"/>
          </rPr>
          <t>Billed based on kVA</t>
        </r>
      </text>
    </comment>
    <comment ref="D34" authorId="0" shapeId="0">
      <text>
        <r>
          <rPr>
            <b/>
            <sz val="9"/>
            <color indexed="81"/>
            <rFont val="Tahoma"/>
            <family val="2"/>
          </rPr>
          <t>Billed based on kVA</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<sst xmlns="http://schemas.openxmlformats.org/spreadsheetml/2006/main" count="6238" uniqueCount="794">
  <si>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</si>
  <si>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</si>
  <si>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</si>
  <si>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</si>
  <si>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</si>
  <si>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</si>
  <si>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</si>
  <si>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</si>
  <si>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</si>
  <si>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</si>
  <si>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</si>
  <si>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</si>
  <si>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</si>
  <si>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</si>
  <si>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</si>
  <si>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</si>
  <si>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</si>
  <si>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</si>
  <si>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</si>
  <si>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</si>
  <si>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</si>
  <si>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</si>
  <si>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</si>
  <si>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</si>
  <si>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</si>
  <si>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</si>
  <si>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</si>
  <si>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</si>
  <si>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</si>
  <si>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</si>
  <si>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</si>
  <si>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</si>
  <si>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</si>
  <si>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</si>
  <si>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</si>
  <si>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</si>
  <si>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</si>
  <si>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</si>
  <si>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</si>
  <si>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</si>
  <si>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</si>
  <si>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</si>
  <si>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</si>
  <si>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</si>
  <si>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</si>
  <si>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</si>
  <si>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</si>
  <si>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</si>
  <si>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</si>
  <si>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</si>
  <si>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</si>
  <si>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</si>
  <si>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</si>
  <si>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</si>
  <si>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</si>
  <si>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</si>
  <si>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</si>
  <si>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</si>
  <si>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</si>
  <si>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</si>
  <si>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</si>
  <si>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</si>
  <si>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</si>
  <si>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</si>
  <si>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</si>
  <si>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</si>
  <si>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</si>
  <si>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</si>
  <si>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</si>
  <si>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</si>
  <si>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</si>
  <si>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</si>
  <si>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</si>
  <si>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</si>
  <si>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</si>
  <si>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</si>
  <si>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</si>
  <si>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</si>
  <si>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</si>
  <si>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</si>
  <si>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</si>
  <si>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</si>
  <si>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</si>
  <si>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</si>
  <si>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</si>
  <si>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</si>
  <si>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</si>
  <si>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</si>
  <si>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</si>
  <si>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</si>
  <si>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</si>
  <si>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</si>
  <si>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</si>
  <si>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</si>
  <si>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</si>
  <si>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</si>
  <si>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</si>
  <si>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</si>
  <si>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</si>
  <si>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</si>
  <si>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</si>
  <si>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</si>
  <si>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</si>
  <si>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</si>
  <si>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</si>
  <si>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</si>
  <si>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</si>
  <si>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</si>
  <si>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</si>
  <si>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</si>
  <si>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</si>
  <si>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</si>
  <si>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</si>
  <si>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</si>
  <si>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</si>
  <si>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</si>
  <si>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</si>
  <si>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</si>
  <si>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</si>
  <si>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</si>
  <si>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</si>
  <si>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</si>
  <si>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</si>
  <si>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</si>
  <si>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</si>
  <si>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</si>
  <si>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</si>
  <si>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</si>
  <si>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</si>
  <si>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</si>
  <si>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</si>
  <si>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</si>
  <si>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</si>
  <si>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</si>
  <si>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</si>
  <si>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</si>
  <si>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</si>
  <si>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</si>
  <si>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</si>
  <si>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</si>
  <si>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</si>
  <si>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</si>
  <si>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</si>
  <si>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</si>
  <si>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</si>
  <si>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</si>
  <si>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</si>
  <si>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</si>
  <si>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</si>
  <si>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</si>
  <si>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</si>
  <si>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</si>
  <si>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</si>
  <si>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</si>
  <si>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</si>
  <si>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</si>
  <si>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</si>
  <si>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</si>
  <si>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</si>
  <si>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</si>
  <si>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</si>
  <si>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</si>
  <si>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</si>
  <si>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</si>
  <si>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</si>
  <si>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</si>
  <si>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</si>
  <si>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</si>
  <si>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</si>
  <si>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</si>
  <si>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</si>
  <si>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</si>
  <si>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</si>
  <si>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</si>
  <si>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</si>
  <si>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</si>
  <si>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</si>
  <si>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</si>
  <si>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</si>
  <si>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</si>
  <si>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</si>
  <si>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</si>
  <si>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</si>
  <si>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</si>
  <si>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</si>
  <si>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</si>
  <si>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</si>
  <si>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</si>
  <si>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</si>
  <si>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</si>
  <si>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</si>
  <si>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</si>
  <si>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</si>
  <si>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</si>
  <si>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</si>
  <si>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</si>
  <si>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</si>
  <si>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</si>
  <si>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</si>
  <si>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</si>
  <si>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</si>
  <si>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</si>
  <si>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</si>
  <si>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</si>
  <si>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</si>
  <si>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</si>
  <si>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</si>
  <si>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</si>
  <si>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</si>
  <si>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</si>
  <si>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</si>
  <si>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</si>
  <si>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</si>
  <si>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</si>
  <si>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</si>
  <si>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</si>
  <si>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</si>
  <si>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</si>
  <si>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</si>
  <si>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</si>
  <si>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</si>
  <si>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</si>
  <si>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</si>
  <si>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</si>
  <si>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</si>
  <si>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</si>
  <si>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</si>
  <si>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</si>
  <si>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</si>
  <si>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</si>
  <si>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</si>
  <si>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</si>
  <si>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</si>
  <si>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</si>
  <si>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</si>
  <si>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</si>
  <si>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</si>
  <si>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</si>
  <si>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</si>
  <si>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</si>
  <si>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</si>
  <si>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</si>
  <si>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</si>
  <si>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</si>
  <si>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</si>
  <si>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</si>
  <si>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</si>
  <si>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</si>
  <si>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</si>
  <si>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</si>
  <si>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</si>
  <si>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</si>
  <si>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</si>
  <si>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</si>
  <si>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</si>
  <si>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</si>
  <si>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</si>
  <si>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</si>
  <si>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</si>
  <si>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</si>
  <si>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</si>
  <si>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</si>
  <si>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</si>
  <si>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</si>
  <si>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</si>
  <si>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</si>
  <si>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</si>
  <si>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</si>
  <si>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</si>
  <si>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</si>
  <si>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</si>
  <si>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</si>
  <si>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</si>
  <si>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</si>
  <si>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</si>
  <si>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</si>
  <si>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</si>
  <si>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</si>
  <si>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</si>
  <si>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</si>
  <si>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</si>
  <si>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</si>
  <si>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</si>
  <si>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</si>
  <si>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</si>
  <si>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</si>
  <si>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</si>
  <si>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</si>
  <si>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</si>
  <si>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</si>
  <si>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</si>
  <si>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</si>
  <si>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</si>
  <si>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</si>
  <si>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</si>
  <si>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</si>
  <si>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</si>
  <si>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</si>
  <si>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</si>
  <si>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</si>
  <si>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</si>
  <si>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</si>
  <si>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</si>
  <si>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</si>
  <si>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</si>
  <si>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</si>
  <si>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</si>
  <si>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</si>
  <si>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</si>
  <si>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</si>
  <si>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</si>
  <si>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</si>
  <si>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</si>
  <si>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</si>
  <si>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</si>
  <si>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</si>
  <si>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</si>
  <si>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</si>
  <si>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</si>
  <si>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</si>
  <si>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</si>
  <si>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</si>
  <si>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</si>
  <si>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</si>
  <si>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</si>
  <si>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</si>
  <si>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</si>
  <si>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</si>
  <si>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</si>
  <si>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</si>
  <si>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</si>
  <si>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</si>
  <si>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</si>
  <si>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</si>
  <si>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</si>
  <si>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</si>
  <si>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</si>
  <si>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</si>
  <si>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</si>
  <si>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</si>
  <si>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</si>
  <si>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</si>
  <si>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</si>
  <si>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</si>
  <si>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</si>
  <si>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</si>
  <si>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</si>
  <si>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</si>
  <si>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</si>
  <si>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</si>
  <si>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</si>
  <si>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</si>
  <si>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</si>
  <si>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</si>
  <si>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</si>
  <si>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</si>
  <si>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</si>
  <si>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</si>
  <si>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</si>
  <si>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</si>
  <si>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</si>
  <si>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</si>
  <si>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</si>
  <si>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</si>
  <si>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</si>
  <si>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</si>
  <si>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</si>
  <si>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</si>
  <si>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</si>
  <si>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</si>
  <si>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</si>
  <si>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</si>
  <si>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</si>
  <si>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</si>
  <si>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</si>
  <si>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</si>
  <si>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</si>
  <si>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</si>
  <si>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</si>
  <si>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</si>
  <si>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</si>
  <si>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</si>
  <si>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</si>
  <si>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</si>
  <si>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</si>
  <si>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</si>
  <si>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</si>
  <si>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</si>
  <si>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</si>
  <si>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</si>
  <si>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</si>
  <si>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</si>
  <si>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</si>
  <si>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</si>
  <si>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</si>
  <si>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</si>
  <si>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</si>
  <si>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</si>
  <si>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</si>
  <si>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</si>
  <si>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</si>
  <si>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</si>
  <si>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</si>
  <si>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</si>
  <si>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</si>
  <si>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</si>
  <si>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</si>
  <si>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</si>
  <si>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</si>
  <si>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</si>
  <si>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</si>
  <si>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</si>
  <si>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</si>
  <si>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</si>
  <si>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</si>
  <si>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</si>
  <si>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</si>
  <si>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</si>
  <si>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</si>
  <si>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</si>
  <si>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</si>
  <si>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</si>
  <si>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</si>
  <si>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</si>
  <si>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</si>
  <si>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</si>
  <si>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</si>
  <si>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</si>
  <si>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</si>
  <si>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</si>
  <si>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</si>
  <si>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</si>
  <si>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</si>
  <si>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</si>
  <si>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</si>
  <si>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</si>
  <si>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</si>
  <si>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</si>
  <si>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</si>
  <si>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</si>
  <si>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</si>
  <si>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</si>
  <si>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</si>
  <si>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</si>
  <si>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</si>
  <si>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</si>
  <si>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</si>
  <si>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</si>
  <si>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</si>
  <si>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</si>
  <si>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</si>
  <si>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</si>
  <si>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</si>
  <si>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</si>
  <si>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</si>
  <si>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</si>
  <si>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</si>
  <si>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</si>
  <si>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</si>
  <si>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</si>
  <si>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</si>
  <si>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</si>
  <si>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</si>
  <si>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</si>
  <si>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</si>
  <si>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</si>
  <si>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</si>
  <si>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</si>
  <si>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</si>
  <si>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</si>
  <si>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</si>
  <si>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</si>
  <si>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</si>
  <si>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</si>
  <si>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</si>
  <si>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</si>
  <si>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</si>
  <si>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</si>
  <si>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</si>
  <si>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</si>
  <si>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</si>
  <si>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</si>
  <si>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</si>
  <si>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</si>
  <si>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</si>
  <si>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</si>
  <si>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</si>
  <si>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</si>
  <si>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</si>
  <si>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</si>
  <si>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</si>
  <si>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</si>
  <si>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</si>
  <si>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</si>
  <si>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</si>
  <si>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</si>
  <si>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</si>
  <si>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</si>
  <si>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</si>
  <si>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</si>
  <si>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</si>
  <si>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</si>
  <si>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</si>
  <si>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</si>
  <si>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</si>
  <si>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</si>
  <si>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</si>
  <si>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</si>
  <si>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</si>
  <si>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</si>
  <si>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</si>
  <si>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</si>
  <si>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</si>
  <si>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</si>
  <si>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</si>
  <si>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</si>
  <si>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</si>
  <si>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</si>
  <si>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</si>
  <si>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</si>
  <si>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</si>
  <si>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</si>
  <si>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</si>
  <si>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</si>
  <si>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</si>
  <si>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</si>
  <si>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</si>
  <si>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</si>
  <si>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</si>
  <si>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</si>
  <si>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</si>
  <si>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</si>
  <si>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</si>
  <si>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</si>
  <si>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</si>
  <si>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</si>
  <si>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</si>
  <si>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</si>
  <si>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</si>
  <si>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</si>
  <si>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</si>
  <si>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</si>
  <si>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</si>
  <si>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</si>
  <si>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</si>
  <si>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</si>
  <si>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</si>
  <si>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</si>
  <si>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</si>
  <si>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</si>
  <si>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</si>
  <si>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</si>
  <si>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</si>
  <si>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</si>
  <si>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</si>
  <si>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</si>
  <si>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</si>
  <si>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</si>
  <si>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</si>
  <si>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</si>
  <si>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</si>
  <si>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</si>
  <si>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</si>
  <si>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</si>
  <si>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</si>
  <si>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</si>
  <si>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</si>
  <si>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</si>
  <si>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</si>
  <si>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</si>
  <si>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</si>
  <si>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</si>
  <si>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</si>
  <si>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</si>
  <si>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</si>
  <si>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</si>
  <si>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</si>
  <si>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</si>
  <si>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</si>
  <si>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</si>
  <si>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</si>
  <si>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</si>
  <si>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</si>
  <si>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</si>
  <si>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</si>
  <si>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</si>
  <si>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</si>
  <si>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</si>
  <si>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</si>
  <si>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</si>
  <si>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</si>
  <si>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</si>
  <si>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</si>
  <si>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</si>
  <si>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</si>
  <si>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</si>
  <si>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</si>
  <si>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</si>
  <si>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</si>
  <si>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</si>
  <si>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</si>
  <si>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</si>
  <si>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</si>
  <si>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</si>
  <si>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</si>
  <si>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</si>
  <si>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</si>
  <si>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</si>
  <si>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</si>
  <si>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</si>
  <si>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</si>
  <si>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</si>
  <si>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</si>
  <si>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</si>
  <si>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</si>
  <si>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</si>
  <si>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</si>
  <si>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</si>
  <si>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</si>
  <si>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</si>
  <si>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</si>
  <si>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</si>
  <si>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</si>
  <si>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</si>
  <si>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</si>
  <si>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</si>
  <si>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</si>
  <si>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</si>
  <si>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</si>
  <si>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</si>
  <si>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</si>
  <si>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</si>
  <si>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</si>
  <si>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</si>
  <si>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</si>
  <si>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</si>
  <si>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</si>
  <si>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</si>
  <si>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</si>
  <si>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</si>
  <si>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</si>
  <si>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</si>
  <si>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</si>
  <si>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</si>
  <si>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</si>
  <si>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</si>
  <si>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</si>
  <si>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</si>
  <si>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</si>
  <si>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</si>
  <si>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</si>
  <si>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</si>
  <si>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</si>
  <si>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</si>
  <si>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</si>
  <si>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</si>
  <si>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</si>
  <si>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</si>
  <si>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</si>
  <si>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</si>
  <si>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</si>
  <si>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</si>
  <si>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</si>
  <si>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</si>
  <si>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</si>
  <si>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</si>
  <si>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</si>
  <si>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</si>
  <si>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</si>
  <si>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</si>
  <si>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</si>
  <si>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</si>
  <si>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</si>
  <si>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</si>
  <si>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</si>
  <si>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</si>
  <si>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</si>
  <si>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</si>
  <si>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</si>
  <si>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</si>
  <si>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</si>
  <si>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</si>
  <si>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</si>
  <si>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</si>
  <si>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</si>
  <si>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</si>
  <si>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</si>
  <si>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</si>
  <si>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</si>
  <si>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</si>
  <si>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</si>
  <si>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EB-2017-0077</t>
  </si>
  <si>
    <t>2018 IRM Application</t>
  </si>
  <si>
    <t>2015-2016</t>
  </si>
  <si>
    <t>EB-2018-0071</t>
  </si>
  <si>
    <t>2019 IRM Application</t>
  </si>
  <si>
    <t>Competitive Sector Multi-Unit Residential Service</t>
  </si>
  <si>
    <t>GS &lt;50kW</t>
  </si>
  <si>
    <t>GS 50-999kW</t>
  </si>
  <si>
    <t>GS 1000-4999kW</t>
  </si>
  <si>
    <t>EB-2014-0116, THESL Decision and Order, p. 38</t>
  </si>
  <si>
    <t>EB-2016-0254</t>
  </si>
  <si>
    <t>Rate rider for foregone revenue 1</t>
  </si>
  <si>
    <t>Rate rider for foregone revenue 2</t>
  </si>
  <si>
    <t xml:space="preserve">Rate Rider for Application of IFRS – 2014 Derecognition </t>
  </si>
  <si>
    <t>Consumer</t>
  </si>
  <si>
    <t>Toronto Hydro-Electric System Limited</t>
  </si>
  <si>
    <t>EE</t>
  </si>
  <si>
    <t>Save on Energy Instant Discount Program</t>
  </si>
  <si>
    <t>Save on Energy Heating &amp; Cooling Program</t>
  </si>
  <si>
    <t>Business</t>
  </si>
  <si>
    <t>Commercial &amp; Institutional</t>
  </si>
  <si>
    <t>Industrial</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</si>
  <si>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</si>
  <si>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</si>
  <si>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</si>
  <si>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</si>
  <si>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</si>
  <si>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</si>
  <si>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</si>
  <si>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</si>
  <si>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</si>
  <si>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</si>
  <si>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</si>
  <si>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</si>
  <si>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</si>
  <si>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</si>
  <si>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</si>
  <si>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</si>
  <si>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</si>
  <si>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</si>
  <si>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</si>
  <si>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</si>
  <si>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</si>
  <si>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</si>
  <si>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</si>
  <si>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</si>
  <si>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</si>
  <si>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</si>
  <si>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</si>
  <si>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</si>
  <si>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</si>
  <si>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</si>
  <si>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</si>
  <si>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</si>
  <si>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</si>
  <si>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</si>
  <si>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</si>
  <si>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</si>
  <si>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Non-LDC</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</si>
  <si>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</si>
  <si>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</si>
  <si>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</si>
  <si>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</si>
  <si>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</si>
  <si>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</si>
  <si>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</si>
  <si>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</si>
  <si>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</si>
  <si>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</si>
  <si>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</si>
  <si>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</si>
  <si>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</si>
  <si>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</si>
  <si>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</si>
  <si>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</si>
  <si>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Non-Residential</t>
  </si>
  <si>
    <t>RES</t>
  </si>
  <si>
    <t>RES120</t>
  </si>
  <si>
    <t>GS&lt;50</t>
  </si>
  <si>
    <t>GSv 50-999kW</t>
  </si>
  <si>
    <t>GS&gt;5MW</t>
  </si>
  <si>
    <t>Framework</t>
  </si>
  <si>
    <t>2015-2020</t>
  </si>
  <si>
    <t>CF</t>
  </si>
  <si>
    <t>2011-2014+2015</t>
  </si>
  <si>
    <t>Column B</t>
  </si>
  <si>
    <t>Edited the default programs listed. Deleted programs that are not delivered by Toronto Hydro.</t>
  </si>
  <si>
    <t>Home Assistance Program multiplier changed to 12</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</si>
  <si>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</si>
  <si>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N80, N114, N297, N480, N573</t>
  </si>
  <si>
    <t>Y57:AD57
Y118:AD118
Y121:AD121
Y301:AD330</t>
  </si>
  <si>
    <t>Savings adjustments were applied to some programs in years 2015-2016. Therefore, rate class allocations for these programs were updated accordingly</t>
  </si>
  <si>
    <t>Updated 2015-2016 rate class allocations due to 2015-2016 program savings adjustments in the 2017 Final Verified Results</t>
  </si>
  <si>
    <t>Toronto Hydro</t>
  </si>
  <si>
    <t>K23, K30, K37</t>
  </si>
  <si>
    <t xml:space="preserve">Changed rounding to 5 decimal places. </t>
  </si>
  <si>
    <t>Toronto Hydro’s billing units for customers that are billed on $/kWh include 5 decimal places.</t>
  </si>
  <si>
    <t>To align programs with those delivered by THESL.</t>
  </si>
  <si>
    <t>kVA</t>
  </si>
  <si>
    <t>Note:  Rate Riders used for 2017 LRAMVA calculations are consistent with previously OEB-approved LRAM.</t>
  </si>
  <si>
    <t>C46</t>
  </si>
  <si>
    <t xml:space="preserve">Updated Q4 2018 Interest rate </t>
  </si>
  <si>
    <t>The rate is updated based on the OEB’s most recently approved prescribed interest rate for deferral and variance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</si>
</sst>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1"/>
      <name val="Calibri"/>
      <family val="2"/>
    </font>
    <font>
      <b/>
      <sz val="12"/>
      <color rgb="FF760000"/>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7" fillId="0" borderId="0"/>
    <xf numFmtId="0" fontId="78"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79" fillId="0" borderId="0" applyFont="0" applyFill="0" applyBorder="0" applyAlignment="0" applyProtection="0"/>
    <xf numFmtId="181"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2" fontId="12" fillId="0" borderId="0" applyFont="0" applyFill="0" applyBorder="0" applyAlignment="0" applyProtection="0"/>
    <xf numFmtId="183" fontId="79"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79" fillId="0" borderId="0" applyFont="0" applyFill="0" applyBorder="0" applyAlignment="0" applyProtection="0"/>
    <xf numFmtId="41" fontId="79"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79"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196" fontId="78" fillId="0" borderId="0" applyNumberFormat="0" applyFill="0">
      <alignment horizontal="left" vertical="center" wrapText="1"/>
    </xf>
    <xf numFmtId="5" fontId="82" fillId="0" borderId="0" applyFont="0" applyFill="0" applyBorder="0" applyAlignment="0" applyProtection="0"/>
    <xf numFmtId="8" fontId="82" fillId="0" borderId="0" applyFont="0" applyFill="0" applyBorder="0" applyAlignment="0" applyProtection="0"/>
    <xf numFmtId="0" fontId="83" fillId="0" borderId="0" applyFont="0" applyFill="0" applyBorder="0" applyAlignment="0" applyProtection="0"/>
    <xf numFmtId="197" fontId="83" fillId="0" borderId="0" applyFont="0" applyFill="0" applyBorder="0" applyAlignment="0" applyProtection="0"/>
    <xf numFmtId="0" fontId="78" fillId="25" borderId="0" applyFont="0" applyFill="0" applyProtection="0"/>
    <xf numFmtId="178" fontId="12" fillId="0" borderId="0"/>
    <xf numFmtId="198"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99" fontId="12" fillId="0" borderId="10">
      <alignment horizontal="right"/>
    </xf>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42" fontId="86" fillId="0" borderId="0" applyFont="0"/>
    <xf numFmtId="42" fontId="86" fillId="0" borderId="65" applyFont="0"/>
    <xf numFmtId="41" fontId="86" fillId="0" borderId="0" applyFont="0"/>
    <xf numFmtId="200" fontId="87" fillId="0" borderId="10">
      <alignment horizontal="right"/>
    </xf>
    <xf numFmtId="200" fontId="87" fillId="0" borderId="10" applyFill="0">
      <alignment horizontal="right"/>
    </xf>
    <xf numFmtId="3" fontId="12" fillId="0" borderId="10" applyFill="0">
      <alignment horizontal="right"/>
    </xf>
    <xf numFmtId="201" fontId="87" fillId="0" borderId="10" applyFill="0">
      <alignment horizontal="right"/>
    </xf>
    <xf numFmtId="202" fontId="11" fillId="62" borderId="66">
      <alignment horizontal="center" vertical="center"/>
    </xf>
    <xf numFmtId="0" fontId="12" fillId="0" borderId="0"/>
    <xf numFmtId="178" fontId="88" fillId="0" borderId="0"/>
    <xf numFmtId="0" fontId="12" fillId="0" borderId="0"/>
    <xf numFmtId="203" fontId="12" fillId="0" borderId="10">
      <alignment horizontal="right"/>
      <protection locked="0"/>
    </xf>
    <xf numFmtId="6" fontId="87" fillId="0" borderId="10" applyNumberFormat="0" applyFont="0" applyBorder="0" applyProtection="0">
      <alignment horizontal="right"/>
    </xf>
    <xf numFmtId="204"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5"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06" fontId="79" fillId="0" borderId="0" applyFill="0" applyBorder="0" applyAlignment="0"/>
    <xf numFmtId="207" fontId="79" fillId="0" borderId="0" applyFill="0" applyBorder="0" applyAlignment="0"/>
    <xf numFmtId="169" fontId="79" fillId="0" borderId="0" applyFill="0" applyBorder="0" applyAlignment="0"/>
    <xf numFmtId="208" fontId="79" fillId="0" borderId="0" applyFill="0" applyBorder="0" applyAlignment="0"/>
    <xf numFmtId="169" fontId="12"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78" fontId="97"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71" fillId="34" borderId="62" applyNumberFormat="0" applyAlignment="0" applyProtection="0"/>
    <xf numFmtId="0" fontId="71" fillId="34" borderId="62" applyNumberFormat="0" applyAlignment="0" applyProtection="0"/>
    <xf numFmtId="210"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67" fontId="84" fillId="0" borderId="0" applyBorder="0">
      <alignment horizontal="right"/>
    </xf>
    <xf numFmtId="167" fontId="84" fillId="0" borderId="68" applyAlignment="0">
      <alignment horizontal="right"/>
    </xf>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41" fontId="102" fillId="0" borderId="0" applyFont="0" applyBorder="0">
      <alignment horizontal="right"/>
    </xf>
    <xf numFmtId="206" fontId="79" fillId="0" borderId="0" applyFont="0" applyFill="0" applyBorder="0" applyAlignment="0" applyProtection="0"/>
    <xf numFmtId="212"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5"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8" fillId="0" borderId="0" applyFont="0" applyFill="0" applyBorder="0" applyAlignment="0" applyProtection="0"/>
    <xf numFmtId="178"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5" fontId="12" fillId="0" borderId="0" applyFill="0" applyBorder="0">
      <alignment horizontal="right"/>
      <protection locked="0"/>
    </xf>
    <xf numFmtId="207" fontId="79" fillId="0" borderId="0" applyFont="0" applyFill="0" applyBorder="0" applyAlignment="0" applyProtection="0"/>
    <xf numFmtId="216" fontId="37" fillId="0" borderId="0">
      <alignment horizontal="right"/>
    </xf>
    <xf numFmtId="8" fontId="112" fillId="0" borderId="70">
      <protection locked="0"/>
    </xf>
    <xf numFmtId="0" fontId="103"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44" fontId="7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9" fillId="0" borderId="0" applyFont="0" applyFill="0" applyBorder="0" applyProtection="0">
      <alignment horizontal="right"/>
    </xf>
    <xf numFmtId="220" fontId="107" fillId="0" borderId="71" applyFont="0" applyFill="0" applyBorder="0" applyAlignment="0" applyProtection="0"/>
    <xf numFmtId="221" fontId="87" fillId="0" borderId="0" applyFont="0" applyFill="0" applyBorder="0" applyAlignment="0" applyProtection="0">
      <alignment vertical="center"/>
    </xf>
    <xf numFmtId="222"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3" fontId="77" fillId="0" borderId="72" applyNumberFormat="0" applyFill="0">
      <alignment horizontal="right"/>
    </xf>
    <xf numFmtId="223" fontId="77" fillId="0" borderId="72" applyNumberFormat="0" applyFill="0">
      <alignment horizontal="right"/>
    </xf>
    <xf numFmtId="1" fontId="114" fillId="0" borderId="0"/>
    <xf numFmtId="224" fontId="97" fillId="0" borderId="0" applyFont="0" applyFill="0" applyBorder="0" applyProtection="0">
      <alignment horizontal="right"/>
    </xf>
    <xf numFmtId="225" fontId="80" fillId="65" borderId="9"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227" fontId="84" fillId="0" borderId="5" applyFont="0" applyFill="0" applyBorder="0" applyAlignment="0" applyProtection="0"/>
    <xf numFmtId="179" fontId="12" fillId="0" borderId="0" applyFont="0" applyFill="0" applyBorder="0" applyAlignment="0" applyProtection="0"/>
    <xf numFmtId="228" fontId="105" fillId="0" borderId="0" applyFont="0" applyFill="0" applyBorder="0" applyAlignment="0" applyProtection="0"/>
    <xf numFmtId="14" fontId="19" fillId="0" borderId="0" applyFill="0" applyBorder="0" applyAlignment="0"/>
    <xf numFmtId="0" fontId="12" fillId="0" borderId="0">
      <alignment horizontal="left" vertical="top"/>
    </xf>
    <xf numFmtId="42" fontId="115" fillId="0" borderId="0"/>
    <xf numFmtId="0" fontId="107" fillId="0" borderId="0"/>
    <xf numFmtId="41" fontId="12" fillId="0" borderId="0" applyFont="0" applyFill="0" applyBorder="0" applyAlignment="0" applyProtection="0"/>
    <xf numFmtId="43" fontId="12" fillId="0" borderId="0" applyFont="0" applyFill="0" applyBorder="0" applyAlignment="0" applyProtection="0"/>
    <xf numFmtId="0" fontId="116" fillId="0" borderId="0">
      <protection locked="0"/>
    </xf>
    <xf numFmtId="0" fontId="12" fillId="0" borderId="0"/>
    <xf numFmtId="42" fontId="79"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7" fillId="0" borderId="0" applyFill="0" applyBorder="0" applyAlignment="0" applyProtection="0"/>
    <xf numFmtId="1" fontId="97" fillId="0" borderId="0"/>
    <xf numFmtId="229" fontId="118" fillId="0" borderId="0">
      <protection locked="0"/>
    </xf>
    <xf numFmtId="229" fontId="118" fillId="0" borderId="0">
      <protection locked="0"/>
    </xf>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25" fillId="8" borderId="29" applyNumberFormat="0" applyAlignment="0" applyProtection="0"/>
    <xf numFmtId="230"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1" fontId="100" fillId="68" borderId="11">
      <alignment horizontal="left"/>
    </xf>
    <xf numFmtId="1" fontId="120"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5" fillId="71" borderId="0" applyNumberFormat="0" applyFont="0" applyAlignment="0"/>
    <xf numFmtId="0" fontId="126" fillId="0" borderId="0" applyProtection="0">
      <alignment horizontal="right"/>
    </xf>
    <xf numFmtId="0" fontId="46" fillId="0" borderId="74" applyNumberFormat="0" applyAlignment="0" applyProtection="0">
      <alignment horizontal="left" vertical="center"/>
    </xf>
    <xf numFmtId="0" fontId="46"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4" fontId="86" fillId="0" borderId="0">
      <alignment horizontal="centerContinuous"/>
    </xf>
    <xf numFmtId="0" fontId="133" fillId="0" borderId="75" applyNumberFormat="0" applyFill="0" applyBorder="0" applyAlignment="0" applyProtection="0">
      <alignment horizontal="left"/>
    </xf>
    <xf numFmtId="234"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5"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36"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38" fontId="144" fillId="0" borderId="78" applyFont="0" applyFill="0" applyBorder="0" applyAlignment="0" applyProtection="0"/>
    <xf numFmtId="239"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0" fontId="151"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7" fillId="65" borderId="0">
      <alignment horizontal="center"/>
    </xf>
    <xf numFmtId="248" fontId="105"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37"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37" fontId="155" fillId="0" borderId="0" applyNumberFormat="0" applyFill="0" applyBorder="0" applyAlignment="0" applyProtection="0">
      <alignment vertical="center"/>
    </xf>
    <xf numFmtId="1" fontId="83" fillId="0" borderId="0"/>
    <xf numFmtId="250" fontId="156" fillId="0" borderId="0"/>
    <xf numFmtId="37" fontId="80" fillId="77" borderId="0" applyFont="0" applyFill="0" applyBorder="0" applyAlignment="0" applyProtection="0"/>
    <xf numFmtId="229" fontId="12" fillId="0" borderId="0" applyFont="0" applyFill="0" applyBorder="0" applyAlignment="0"/>
    <xf numFmtId="251" fontId="107" fillId="0" borderId="0" applyFont="0" applyFill="0" applyBorder="0" applyAlignment="0"/>
    <xf numFmtId="252" fontId="107" fillId="0" borderId="0" applyFont="0" applyFill="0" applyBorder="0" applyAlignment="0"/>
    <xf numFmtId="251" fontId="107"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5" fontId="12" fillId="0" borderId="0"/>
    <xf numFmtId="0" fontId="100" fillId="0" borderId="0"/>
    <xf numFmtId="0" fontId="100"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4" fillId="0" borderId="0"/>
    <xf numFmtId="0" fontId="12" fillId="0" borderId="0"/>
    <xf numFmtId="235" fontId="12" fillId="0" borderId="0"/>
    <xf numFmtId="235"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6" fillId="0" borderId="0"/>
    <xf numFmtId="235" fontId="12" fillId="0" borderId="0"/>
    <xf numFmtId="0" fontId="12" fillId="0" borderId="0"/>
    <xf numFmtId="235" fontId="12" fillId="0" borderId="0"/>
    <xf numFmtId="0" fontId="76" fillId="0" borderId="0"/>
    <xf numFmtId="0" fontId="6" fillId="0" borderId="0"/>
    <xf numFmtId="0" fontId="76"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0" fillId="0" borderId="0"/>
    <xf numFmtId="0" fontId="40" fillId="0" borderId="0"/>
    <xf numFmtId="0" fontId="12" fillId="0" borderId="0">
      <alignment wrapText="1"/>
    </xf>
    <xf numFmtId="0" fontId="12" fillId="0" borderId="0">
      <alignment wrapText="1"/>
    </xf>
    <xf numFmtId="0" fontId="12" fillId="0" borderId="0">
      <alignment wrapText="1"/>
    </xf>
    <xf numFmtId="0" fontId="40" fillId="0" borderId="0"/>
    <xf numFmtId="0" fontId="4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0"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3"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0" fontId="158" fillId="0" borderId="0"/>
    <xf numFmtId="0" fontId="12" fillId="0" borderId="0"/>
    <xf numFmtId="0" fontId="159" fillId="0" borderId="0"/>
    <xf numFmtId="255"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0" fillId="35" borderId="63" applyNumberFormat="0" applyFont="0" applyAlignment="0" applyProtection="0"/>
    <xf numFmtId="0" fontId="6" fillId="35" borderId="63" applyNumberFormat="0" applyFont="0" applyAlignment="0" applyProtection="0"/>
    <xf numFmtId="0" fontId="40"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1" fillId="0" borderId="0" applyBorder="0" applyProtection="0">
      <alignment horizontal="right"/>
    </xf>
    <xf numFmtId="256" fontId="162" fillId="78" borderId="0" applyBorder="0" applyProtection="0">
      <alignment horizontal="right"/>
    </xf>
    <xf numFmtId="256" fontId="163" fillId="0" borderId="33" applyBorder="0"/>
    <xf numFmtId="256" fontId="161" fillId="0" borderId="0" applyBorder="0" applyProtection="0">
      <alignment horizontal="right"/>
    </xf>
    <xf numFmtId="257" fontId="161" fillId="0" borderId="0" applyBorder="0" applyProtection="0">
      <alignment horizontal="right"/>
    </xf>
    <xf numFmtId="257" fontId="164" fillId="78" borderId="0" applyProtection="0">
      <alignment horizontal="right"/>
    </xf>
    <xf numFmtId="37" fontId="78" fillId="0" borderId="0" applyFill="0" applyBorder="0" applyProtection="0">
      <alignment horizontal="right"/>
    </xf>
    <xf numFmtId="188" fontId="80" fillId="0" borderId="0" applyFont="0" applyFill="0" applyBorder="0" applyProtection="0">
      <alignment horizontal="right"/>
    </xf>
    <xf numFmtId="258"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37" fontId="169" fillId="0" borderId="5">
      <alignment vertical="center"/>
    </xf>
    <xf numFmtId="2" fontId="97" fillId="0" borderId="0"/>
    <xf numFmtId="233" fontId="170" fillId="0" borderId="0" applyFill="0" applyBorder="0" applyAlignment="0" applyProtection="0"/>
    <xf numFmtId="169" fontId="12" fillId="0" borderId="0" applyFont="0" applyFill="0" applyBorder="0" applyAlignment="0" applyProtection="0"/>
    <xf numFmtId="259" fontId="79" fillId="0" borderId="0" applyFont="0" applyFill="0" applyBorder="0" applyAlignment="0" applyProtection="0"/>
    <xf numFmtId="260" fontId="171" fillId="65" borderId="34" applyFill="0" applyBorder="0" applyAlignment="0" applyProtection="0">
      <alignment horizontal="right"/>
      <protection locked="0"/>
    </xf>
    <xf numFmtId="261"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1" fillId="0" borderId="0" applyBorder="0" applyProtection="0">
      <alignment horizontal="right"/>
    </xf>
    <xf numFmtId="262" fontId="162" fillId="78" borderId="0" applyProtection="0">
      <alignment horizontal="right"/>
    </xf>
    <xf numFmtId="262"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7" fillId="0" borderId="0" applyFont="0" applyFill="0" applyBorder="0" applyProtection="0">
      <alignment horizontal="right"/>
    </xf>
    <xf numFmtId="9" fontId="12" fillId="0" borderId="0"/>
    <xf numFmtId="264" fontId="12" fillId="0" borderId="0" applyFill="0" applyBorder="0">
      <alignment horizontal="right"/>
      <protection locked="0"/>
    </xf>
    <xf numFmtId="1" fontId="83" fillId="0" borderId="0"/>
    <xf numFmtId="247" fontId="12" fillId="0" borderId="0">
      <protection locked="0"/>
    </xf>
    <xf numFmtId="233" fontId="12" fillId="0" borderId="0" applyFont="0" applyFill="0" applyBorder="0" applyAlignment="0" applyProtection="0"/>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10" fontId="97" fillId="0" borderId="0"/>
    <xf numFmtId="10" fontId="97" fillId="73" borderId="0"/>
    <xf numFmtId="9" fontId="97" fillId="0" borderId="0" applyFont="0" applyFill="0" applyBorder="0" applyAlignment="0" applyProtection="0"/>
    <xf numFmtId="167" fontId="19" fillId="0" borderId="0"/>
    <xf numFmtId="265"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29"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66"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42" fontId="177" fillId="0" borderId="0" applyFill="0" applyBorder="0" applyAlignment="0" applyProtection="0"/>
    <xf numFmtId="41" fontId="178" fillId="0" borderId="0"/>
    <xf numFmtId="0" fontId="107" fillId="0" borderId="0"/>
    <xf numFmtId="0" fontId="179" fillId="0" borderId="0">
      <alignment horizontal="right"/>
    </xf>
    <xf numFmtId="0" fontId="114" fillId="0" borderId="0">
      <alignment horizontal="left"/>
    </xf>
    <xf numFmtId="233" fontId="180" fillId="0" borderId="76"/>
    <xf numFmtId="267"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6"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43"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1"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69"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67"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37" fontId="12" fillId="25" borderId="83" applyNumberFormat="0" applyAlignment="0">
      <alignment vertical="center"/>
    </xf>
    <xf numFmtId="237" fontId="193" fillId="86" borderId="84" applyNumberFormat="0" applyBorder="0" applyAlignment="0" applyProtection="0">
      <alignment vertical="center"/>
    </xf>
    <xf numFmtId="237" fontId="12" fillId="25" borderId="83" applyNumberFormat="0" applyProtection="0">
      <alignment horizontal="centerContinuous" vertical="center"/>
    </xf>
    <xf numFmtId="237" fontId="194" fillId="87" borderId="0" applyNumberFormat="0" applyBorder="0" applyAlignment="0" applyProtection="0">
      <alignment vertical="center"/>
    </xf>
    <xf numFmtId="237"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0" fontId="79" fillId="0" borderId="0" applyFill="0" applyBorder="0" applyAlignment="0"/>
    <xf numFmtId="271"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2"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202" fillId="0" borderId="64" applyNumberFormat="0" applyFill="0" applyAlignment="0" applyProtection="0"/>
    <xf numFmtId="39" fontId="12" fillId="0" borderId="65">
      <protection locked="0"/>
    </xf>
    <xf numFmtId="6" fontId="192" fillId="0" borderId="65" applyFill="0" applyAlignment="0" applyProtection="0"/>
    <xf numFmtId="167" fontId="84" fillId="0" borderId="85"/>
    <xf numFmtId="0" fontId="203" fillId="0" borderId="0">
      <alignment horizontal="fill"/>
    </xf>
    <xf numFmtId="274" fontId="172"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76" fontId="97" fillId="0" borderId="0" applyFont="0" applyFill="0" applyBorder="0" applyProtection="0">
      <alignment horizontal="right"/>
    </xf>
    <xf numFmtId="277" fontId="12" fillId="0" borderId="0"/>
    <xf numFmtId="278" fontId="161" fillId="0" borderId="0" applyFill="0" applyBorder="0" applyProtection="0"/>
    <xf numFmtId="0" fontId="12" fillId="0" borderId="0">
      <alignment horizontal="center"/>
    </xf>
    <xf numFmtId="279" fontId="78" fillId="0" borderId="5">
      <alignment horizontal="right"/>
    </xf>
    <xf numFmtId="280" fontId="12" fillId="0" borderId="0" applyFont="0" applyFill="0" applyBorder="0" applyAlignment="0" applyProtection="0"/>
    <xf numFmtId="281" fontId="89"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4"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9" fontId="12" fillId="0" borderId="88">
      <alignment horizontal="right"/>
    </xf>
    <xf numFmtId="200" fontId="87" fillId="0" borderId="88">
      <alignment horizontal="right"/>
    </xf>
    <xf numFmtId="200" fontId="87" fillId="0" borderId="88" applyFill="0">
      <alignment horizontal="right"/>
    </xf>
    <xf numFmtId="3" fontId="12" fillId="0" borderId="88" applyFill="0">
      <alignment horizontal="right"/>
    </xf>
    <xf numFmtId="201" fontId="87" fillId="0" borderId="88" applyFill="0">
      <alignment horizontal="right"/>
    </xf>
    <xf numFmtId="203" fontId="12" fillId="0" borderId="88">
      <alignment horizontal="right"/>
      <protection locked="0"/>
    </xf>
    <xf numFmtId="6"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5" fontId="80" fillId="65" borderId="87" applyFont="0" applyFill="0" applyBorder="0" applyAlignment="0" applyProtection="0"/>
    <xf numFmtId="227" fontId="84" fillId="0" borderId="86" applyFont="0" applyFill="0" applyBorder="0" applyAlignment="0" applyProtection="0"/>
    <xf numFmtId="231"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4" fontId="172" fillId="70" borderId="89" applyBorder="0">
      <alignment horizontal="right" vertical="center"/>
      <protection locked="0"/>
    </xf>
    <xf numFmtId="279"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8" fontId="112" fillId="0" borderId="91">
      <protection locked="0"/>
    </xf>
    <xf numFmtId="204"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7" fontId="193" fillId="86" borderId="93" applyNumberFormat="0" applyBorder="0" applyAlignment="0" applyProtection="0">
      <alignment vertical="center"/>
    </xf>
    <xf numFmtId="167"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0" fillId="2" borderId="0" xfId="0" applyFont="1" applyFill="1"/>
    <xf numFmtId="0" fontId="0" fillId="2" borderId="0" xfId="0" applyFont="1" applyFill="1" applyBorder="1"/>
    <xf numFmtId="0" fontId="44" fillId="2" borderId="0" xfId="0" applyFont="1" applyFill="1"/>
    <xf numFmtId="0" fontId="42" fillId="2" borderId="0" xfId="0" applyFont="1" applyFill="1" applyAlignment="1">
      <alignment horizontal="left"/>
    </xf>
    <xf numFmtId="0" fontId="39" fillId="2" borderId="0" xfId="0" applyFont="1" applyFill="1" applyBorder="1" applyAlignment="1">
      <alignment horizontal="left" vertical="center"/>
    </xf>
    <xf numFmtId="0" fontId="0" fillId="2" borderId="0" xfId="0" applyFont="1" applyFill="1" applyAlignment="1">
      <alignment vertical="center"/>
    </xf>
    <xf numFmtId="0" fontId="40" fillId="2" borderId="0" xfId="0" applyFont="1" applyFill="1" applyAlignment="1">
      <alignment horizontal="left"/>
    </xf>
    <xf numFmtId="0" fontId="43" fillId="2" borderId="0" xfId="0" applyFont="1" applyFill="1" applyBorder="1" applyAlignment="1">
      <alignment horizontal="center" vertical="center"/>
    </xf>
    <xf numFmtId="0" fontId="49" fillId="2" borderId="0" xfId="0" applyFont="1" applyFill="1" applyBorder="1" applyAlignment="1">
      <alignment vertical="center"/>
    </xf>
    <xf numFmtId="0" fontId="39"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7" fillId="2" borderId="0" xfId="0" applyFont="1" applyFill="1" applyBorder="1" applyAlignment="1">
      <alignment horizontal="left"/>
    </xf>
    <xf numFmtId="0" fontId="47" fillId="2" borderId="0" xfId="0" applyFont="1" applyFill="1" applyBorder="1"/>
    <xf numFmtId="0" fontId="5" fillId="2" borderId="0" xfId="0" applyFont="1" applyFill="1" applyBorder="1" applyAlignment="1">
      <alignment wrapText="1"/>
    </xf>
    <xf numFmtId="0" fontId="40" fillId="2" borderId="0" xfId="0" applyFont="1" applyFill="1" applyAlignment="1">
      <alignment horizontal="center" vertical="center"/>
    </xf>
    <xf numFmtId="0" fontId="36" fillId="2" borderId="0" xfId="0" applyFont="1" applyFill="1" applyAlignment="1">
      <alignment vertical="top"/>
    </xf>
    <xf numFmtId="0" fontId="56" fillId="2" borderId="0" xfId="0" applyFont="1" applyFill="1" applyAlignment="1">
      <alignment vertical="top"/>
    </xf>
    <xf numFmtId="0" fontId="49" fillId="2" borderId="0" xfId="0" applyFont="1" applyFill="1" applyAlignment="1">
      <alignment horizontal="left"/>
    </xf>
    <xf numFmtId="176" fontId="44" fillId="28" borderId="35" xfId="70" applyNumberFormat="1" applyFont="1" applyFill="1" applyBorder="1" applyAlignment="1" applyProtection="1">
      <alignment horizontal="center"/>
      <protection locked="0"/>
    </xf>
    <xf numFmtId="0" fontId="52"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9" fillId="2" borderId="0" xfId="0" applyFont="1" applyFill="1" applyAlignment="1">
      <alignment vertical="top"/>
    </xf>
    <xf numFmtId="0" fontId="33" fillId="2" borderId="0" xfId="0" applyFont="1" applyFill="1" applyAlignment="1">
      <alignment horizontal="center" vertical="top"/>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1"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76" fontId="44"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7" fillId="2" borderId="0" xfId="0" applyFont="1" applyFill="1" applyAlignment="1">
      <alignment horizontal="center" vertical="center"/>
    </xf>
    <xf numFmtId="0" fontId="40" fillId="2" borderId="0" xfId="0" applyFont="1" applyFill="1" applyAlignment="1">
      <alignment horizontal="center"/>
    </xf>
    <xf numFmtId="176" fontId="44" fillId="28" borderId="45" xfId="70" applyNumberFormat="1" applyFont="1" applyFill="1" applyBorder="1" applyAlignment="1" applyProtection="1">
      <alignment horizontal="center"/>
      <protection locked="0"/>
    </xf>
    <xf numFmtId="0" fontId="5" fillId="2" borderId="0" xfId="0" applyFont="1" applyFill="1" applyBorder="1"/>
    <xf numFmtId="176" fontId="44"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4" fillId="2" borderId="89" xfId="70" applyNumberFormat="1" applyFont="1" applyFill="1" applyBorder="1" applyAlignment="1" applyProtection="1">
      <alignment horizontal="center"/>
      <protection locked="0"/>
    </xf>
    <xf numFmtId="176" fontId="44" fillId="2" borderId="4" xfId="70" applyNumberFormat="1" applyFont="1" applyFill="1" applyBorder="1" applyAlignment="1" applyProtection="1">
      <alignment horizontal="center"/>
      <protection locked="0"/>
    </xf>
    <xf numFmtId="176" fontId="44" fillId="2" borderId="5" xfId="70" applyNumberFormat="1" applyFont="1" applyFill="1" applyBorder="1" applyAlignment="1" applyProtection="1">
      <alignment horizontal="center"/>
      <protection locked="0"/>
    </xf>
    <xf numFmtId="176" fontId="44" fillId="2" borderId="45" xfId="70" applyNumberFormat="1" applyFont="1" applyFill="1" applyBorder="1" applyAlignment="1" applyProtection="1">
      <alignment horizontal="center"/>
      <protection locked="0"/>
    </xf>
    <xf numFmtId="176" fontId="44"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2" fillId="2" borderId="0" xfId="0" applyFont="1" applyFill="1" applyAlignment="1">
      <alignment horizontal="center" vertical="center"/>
    </xf>
    <xf numFmtId="176" fontId="44" fillId="2" borderId="0" xfId="70" applyNumberFormat="1" applyFont="1" applyFill="1" applyBorder="1" applyAlignment="1" applyProtection="1">
      <alignment horizontal="center" vertical="center"/>
      <protection locked="0"/>
    </xf>
    <xf numFmtId="176" fontId="44"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3" fillId="2" borderId="0" xfId="0" applyFont="1" applyFill="1" applyBorder="1" applyAlignment="1">
      <alignment horizontal="left" vertical="center"/>
    </xf>
    <xf numFmtId="0" fontId="52" fillId="2" borderId="0" xfId="0" applyFont="1" applyFill="1" applyAlignment="1">
      <alignment horizontal="center"/>
    </xf>
    <xf numFmtId="174" fontId="50" fillId="28" borderId="28" xfId="40" applyNumberFormat="1" applyFont="1" applyFill="1" applyBorder="1" applyAlignment="1">
      <alignment horizontal="left" vertical="center"/>
    </xf>
    <xf numFmtId="174" fontId="50" fillId="2" borderId="28" xfId="40" applyNumberFormat="1" applyFont="1" applyFill="1" applyBorder="1" applyAlignment="1">
      <alignment horizontal="left" vertical="center"/>
    </xf>
    <xf numFmtId="174" fontId="50"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1" fillId="2" borderId="0" xfId="0" applyFont="1" applyFill="1"/>
    <xf numFmtId="0" fontId="47" fillId="2" borderId="0" xfId="0" applyFont="1" applyFill="1"/>
    <xf numFmtId="0" fontId="12" fillId="2" borderId="0" xfId="0" applyFont="1" applyFill="1" applyAlignment="1"/>
    <xf numFmtId="0" fontId="45" fillId="2" borderId="0" xfId="0" applyFont="1" applyFill="1" applyAlignment="1">
      <alignment horizontal="center"/>
    </xf>
    <xf numFmtId="0" fontId="40" fillId="2" borderId="0" xfId="0" applyNumberFormat="1" applyFont="1" applyFill="1" applyBorder="1" applyAlignment="1">
      <alignment horizontal="center"/>
    </xf>
    <xf numFmtId="171" fontId="44" fillId="2" borderId="0" xfId="0" applyNumberFormat="1" applyFont="1" applyFill="1" applyBorder="1" applyAlignment="1"/>
    <xf numFmtId="0" fontId="44" fillId="2" borderId="0" xfId="0" applyNumberFormat="1" applyFont="1" applyFill="1" applyBorder="1" applyAlignment="1">
      <alignment horizontal="center"/>
    </xf>
    <xf numFmtId="0" fontId="47" fillId="2" borderId="0" xfId="0" applyFont="1" applyFill="1" applyAlignment="1">
      <alignment wrapText="1"/>
    </xf>
    <xf numFmtId="0" fontId="32" fillId="2" borderId="0" xfId="0" applyFont="1" applyFill="1" applyBorder="1"/>
    <xf numFmtId="0" fontId="47" fillId="2" borderId="0" xfId="0" applyFont="1" applyFill="1" applyAlignment="1">
      <alignment horizontal="left" wrapText="1"/>
    </xf>
    <xf numFmtId="0" fontId="45" fillId="2" borderId="0" xfId="0" applyFont="1" applyFill="1" applyAlignment="1">
      <alignment horizontal="center"/>
    </xf>
    <xf numFmtId="0" fontId="41" fillId="2" borderId="0" xfId="0" applyFont="1" applyFill="1" applyBorder="1" applyAlignment="1">
      <alignment horizontal="left" vertical="top"/>
    </xf>
    <xf numFmtId="174" fontId="50"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7" fillId="2" borderId="0" xfId="0" applyFont="1" applyFill="1" applyAlignment="1">
      <alignment horizontal="left" wrapText="1"/>
    </xf>
    <xf numFmtId="0" fontId="40" fillId="2" borderId="0" xfId="0" applyFont="1" applyFill="1" applyBorder="1" applyAlignment="1">
      <alignment vertical="center"/>
    </xf>
    <xf numFmtId="0" fontId="47" fillId="2" borderId="0" xfId="0" applyFont="1" applyFill="1" applyAlignment="1">
      <alignment horizontal="left"/>
    </xf>
    <xf numFmtId="0" fontId="37" fillId="2" borderId="0" xfId="0" applyFont="1" applyFill="1" applyAlignment="1">
      <alignment vertical="center"/>
    </xf>
    <xf numFmtId="0" fontId="53" fillId="2" borderId="116" xfId="70" applyNumberFormat="1" applyFont="1" applyFill="1" applyBorder="1" applyAlignment="1" applyProtection="1">
      <alignment horizontal="center" vertical="center"/>
      <protection locked="0"/>
    </xf>
    <xf numFmtId="0" fontId="53" fillId="2" borderId="117" xfId="70" applyNumberFormat="1" applyFont="1" applyFill="1" applyBorder="1" applyAlignment="1" applyProtection="1">
      <alignment horizontal="center" vertical="center"/>
      <protection locked="0"/>
    </xf>
    <xf numFmtId="0" fontId="43" fillId="2" borderId="0" xfId="0" applyFont="1" applyFill="1" applyAlignment="1">
      <alignment horizontal="left"/>
    </xf>
    <xf numFmtId="0" fontId="47" fillId="2" borderId="0" xfId="0" applyFont="1" applyFill="1" applyAlignment="1">
      <alignment horizontal="left" wrapText="1"/>
    </xf>
    <xf numFmtId="0" fontId="46" fillId="2" borderId="0" xfId="0" applyFont="1" applyFill="1" applyBorder="1" applyAlignment="1">
      <alignment horizontal="left" vertical="center"/>
    </xf>
    <xf numFmtId="0" fontId="43" fillId="2" borderId="0" xfId="0" applyFont="1" applyFill="1" applyBorder="1" applyAlignment="1">
      <alignment horizontal="left" vertical="top"/>
    </xf>
    <xf numFmtId="0" fontId="43" fillId="2" borderId="0" xfId="0" applyFont="1" applyFill="1" applyBorder="1" applyAlignment="1">
      <alignment vertical="center"/>
    </xf>
    <xf numFmtId="0" fontId="43" fillId="2" borderId="0" xfId="0" applyFont="1" applyFill="1" applyBorder="1" applyAlignment="1">
      <alignment horizontal="left"/>
    </xf>
    <xf numFmtId="0" fontId="3" fillId="2" borderId="0" xfId="0" applyFont="1" applyFill="1" applyAlignment="1">
      <alignment horizontal="left"/>
    </xf>
    <xf numFmtId="0" fontId="47" fillId="2" borderId="0" xfId="0" applyFont="1" applyFill="1" applyAlignment="1">
      <alignment horizontal="center"/>
    </xf>
    <xf numFmtId="0" fontId="44" fillId="2" borderId="0" xfId="0" applyFont="1" applyFill="1" applyBorder="1" applyAlignment="1">
      <alignment wrapText="1"/>
    </xf>
    <xf numFmtId="0" fontId="0" fillId="2" borderId="0" xfId="0" applyFont="1" applyFill="1" applyBorder="1" applyAlignment="1"/>
    <xf numFmtId="0" fontId="47" fillId="2" borderId="0" xfId="0" applyFont="1" applyFill="1" applyBorder="1" applyAlignment="1">
      <alignment horizontal="left" vertical="center"/>
    </xf>
    <xf numFmtId="0" fontId="47" fillId="2" borderId="0" xfId="0" applyFont="1" applyFill="1" applyBorder="1" applyAlignment="1">
      <alignment horizontal="left" vertical="center" wrapText="1"/>
    </xf>
    <xf numFmtId="174" fontId="211" fillId="28" borderId="28" xfId="40" applyNumberFormat="1" applyFont="1" applyFill="1" applyBorder="1" applyAlignment="1">
      <alignment horizontal="left" vertical="center"/>
    </xf>
    <xf numFmtId="0" fontId="47" fillId="2" borderId="12" xfId="0" applyFont="1" applyFill="1" applyBorder="1" applyAlignment="1">
      <alignment horizontal="left" vertical="center" wrapText="1"/>
    </xf>
    <xf numFmtId="174" fontId="211" fillId="90" borderId="28" xfId="40" applyNumberFormat="1" applyFont="1" applyFill="1" applyBorder="1" applyAlignment="1">
      <alignment horizontal="left" vertical="center"/>
    </xf>
    <xf numFmtId="174" fontId="211" fillId="2" borderId="28" xfId="40" applyNumberFormat="1" applyFont="1" applyFill="1" applyBorder="1" applyAlignment="1">
      <alignment horizontal="left" vertical="center"/>
    </xf>
    <xf numFmtId="0" fontId="49" fillId="2" borderId="0" xfId="0" applyFont="1" applyFill="1" applyAlignment="1">
      <alignment horizontal="center"/>
    </xf>
    <xf numFmtId="283" fontId="215" fillId="2" borderId="28" xfId="70" applyNumberFormat="1" applyFont="1" applyFill="1" applyBorder="1" applyAlignment="1">
      <alignment horizontal="left" vertical="center"/>
    </xf>
    <xf numFmtId="44" fontId="211" fillId="28" borderId="28" xfId="70" applyFont="1" applyFill="1" applyBorder="1" applyAlignment="1">
      <alignment horizontal="left" vertical="center"/>
    </xf>
    <xf numFmtId="170" fontId="212" fillId="26" borderId="118" xfId="6" applyNumberFormat="1" applyFont="1" applyFill="1" applyBorder="1" applyAlignment="1">
      <alignment horizontal="center" vertical="center" wrapText="1"/>
    </xf>
    <xf numFmtId="170" fontId="212" fillId="26" borderId="103" xfId="6" applyNumberFormat="1" applyFont="1" applyFill="1" applyBorder="1" applyAlignment="1">
      <alignment horizontal="center" vertical="center" wrapText="1"/>
    </xf>
    <xf numFmtId="170" fontId="212" fillId="26" borderId="110" xfId="6" applyNumberFormat="1" applyFont="1" applyFill="1" applyBorder="1" applyAlignment="1">
      <alignment horizontal="center" vertical="center" wrapText="1"/>
    </xf>
    <xf numFmtId="0" fontId="216" fillId="2" borderId="0" xfId="0" applyFont="1" applyFill="1"/>
    <xf numFmtId="0" fontId="216" fillId="2" borderId="9" xfId="0" applyFont="1" applyFill="1" applyBorder="1"/>
    <xf numFmtId="171" fontId="90" fillId="2" borderId="13" xfId="0" applyNumberFormat="1" applyFont="1" applyFill="1" applyBorder="1" applyAlignment="1">
      <alignment horizontal="center"/>
    </xf>
    <xf numFmtId="171" fontId="90" fillId="2" borderId="119" xfId="0" applyNumberFormat="1" applyFont="1" applyFill="1" applyBorder="1" applyAlignment="1">
      <alignment horizontal="center"/>
    </xf>
    <xf numFmtId="171" fontId="90" fillId="2" borderId="8"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2" borderId="9" xfId="0" applyNumberFormat="1" applyFont="1" applyFill="1" applyBorder="1" applyAlignment="1">
      <alignment horizontal="center"/>
    </xf>
    <xf numFmtId="171" fontId="90" fillId="2" borderId="5" xfId="0" applyNumberFormat="1" applyFont="1" applyFill="1" applyBorder="1" applyAlignment="1">
      <alignment horizontal="center"/>
    </xf>
    <xf numFmtId="171" fontId="43"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0" fillId="2" borderId="95" xfId="0" applyNumberFormat="1" applyFont="1" applyFill="1" applyBorder="1" applyAlignment="1">
      <alignment horizontal="center"/>
    </xf>
    <xf numFmtId="171" fontId="90" fillId="2" borderId="103" xfId="0" applyNumberFormat="1" applyFont="1" applyFill="1" applyBorder="1" applyAlignment="1">
      <alignment horizontal="center"/>
    </xf>
    <xf numFmtId="164" fontId="90" fillId="2" borderId="96" xfId="0" applyNumberFormat="1" applyFont="1" applyFill="1" applyBorder="1" applyAlignment="1">
      <alignment horizontal="center"/>
    </xf>
    <xf numFmtId="164" fontId="90"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0" fillId="2" borderId="89" xfId="0" applyNumberFormat="1" applyFont="1" applyFill="1" applyBorder="1" applyAlignment="1">
      <alignment horizontal="center"/>
    </xf>
    <xf numFmtId="171" fontId="90" fillId="2" borderId="0" xfId="0" applyNumberFormat="1" applyFont="1" applyFill="1" applyBorder="1" applyAlignment="1">
      <alignment horizontal="center"/>
    </xf>
    <xf numFmtId="164" fontId="90" fillId="2" borderId="0" xfId="0" applyNumberFormat="1" applyFont="1" applyFill="1" applyBorder="1" applyAlignment="1">
      <alignment horizontal="center"/>
    </xf>
    <xf numFmtId="164" fontId="90" fillId="2" borderId="12" xfId="0" applyNumberFormat="1" applyFont="1" applyFill="1" applyBorder="1" applyAlignment="1">
      <alignment horizontal="center"/>
    </xf>
    <xf numFmtId="164" fontId="13" fillId="2" borderId="0" xfId="0" applyNumberFormat="1" applyFont="1" applyFill="1"/>
    <xf numFmtId="164" fontId="216" fillId="2" borderId="0" xfId="0" applyNumberFormat="1" applyFont="1" applyFill="1" applyBorder="1" applyAlignment="1">
      <alignment horizontal="center"/>
    </xf>
    <xf numFmtId="164" fontId="90" fillId="28" borderId="35" xfId="0" applyNumberFormat="1" applyFont="1" applyFill="1" applyBorder="1" applyAlignment="1">
      <alignment horizontal="center"/>
    </xf>
    <xf numFmtId="164" fontId="90" fillId="28" borderId="120" xfId="0" applyNumberFormat="1" applyFont="1" applyFill="1" applyBorder="1" applyAlignment="1">
      <alignment horizontal="center"/>
    </xf>
    <xf numFmtId="164" fontId="90" fillId="28" borderId="45" xfId="0" applyNumberFormat="1" applyFont="1" applyFill="1" applyBorder="1" applyAlignment="1">
      <alignment horizontal="center"/>
    </xf>
    <xf numFmtId="0" fontId="13" fillId="2" borderId="0" xfId="0" applyFont="1" applyFill="1" applyBorder="1"/>
    <xf numFmtId="164" fontId="47" fillId="2" borderId="0"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0" fillId="88" borderId="0" xfId="0" applyNumberFormat="1" applyFont="1" applyFill="1" applyBorder="1" applyAlignment="1">
      <alignment horizontal="center" vertical="center" wrapText="1"/>
    </xf>
    <xf numFmtId="0" fontId="47" fillId="0" borderId="34" xfId="0" applyNumberFormat="1" applyFont="1" applyBorder="1" applyAlignment="1">
      <alignment horizontal="center"/>
    </xf>
    <xf numFmtId="0" fontId="47" fillId="0" borderId="1" xfId="0" applyNumberFormat="1" applyFont="1" applyBorder="1" applyAlignment="1">
      <alignment horizontal="center"/>
    </xf>
    <xf numFmtId="0" fontId="47" fillId="2" borderId="133" xfId="0" applyFont="1" applyFill="1" applyBorder="1" applyAlignment="1">
      <alignment vertical="center"/>
    </xf>
    <xf numFmtId="0" fontId="13" fillId="2" borderId="0" xfId="0" applyFont="1" applyFill="1" applyAlignment="1">
      <alignment horizontal="left"/>
    </xf>
    <xf numFmtId="0" fontId="47" fillId="2" borderId="0" xfId="0" applyFont="1" applyFill="1" applyBorder="1" applyAlignment="1">
      <alignment vertical="center" wrapText="1"/>
    </xf>
    <xf numFmtId="0" fontId="13" fillId="2" borderId="0" xfId="0" applyFont="1" applyFill="1" applyAlignment="1">
      <alignment horizontal="left" vertical="center"/>
    </xf>
    <xf numFmtId="0" fontId="47"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3" fillId="2" borderId="0" xfId="0" applyFont="1" applyFill="1" applyBorder="1" applyAlignment="1"/>
    <xf numFmtId="0" fontId="43" fillId="2" borderId="0" xfId="0" applyFont="1" applyFill="1" applyAlignment="1">
      <alignment horizontal="left" vertical="top"/>
    </xf>
    <xf numFmtId="0" fontId="43"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0" fillId="2" borderId="0" xfId="0" applyFont="1" applyFill="1" applyAlignment="1">
      <alignment horizontal="left" vertical="center"/>
    </xf>
    <xf numFmtId="283" fontId="215" fillId="2" borderId="123" xfId="70" applyNumberFormat="1" applyFont="1" applyFill="1" applyBorder="1" applyAlignment="1">
      <alignment horizontal="left" vertical="center"/>
    </xf>
    <xf numFmtId="174" fontId="211" fillId="28" borderId="89" xfId="40" applyNumberFormat="1" applyFont="1" applyFill="1" applyBorder="1" applyAlignment="1">
      <alignment vertical="center"/>
    </xf>
    <xf numFmtId="3" fontId="47" fillId="2" borderId="34" xfId="0" applyNumberFormat="1" applyFont="1" applyFill="1" applyBorder="1" applyAlignment="1">
      <alignment horizontal="center"/>
    </xf>
    <xf numFmtId="0" fontId="40" fillId="0" borderId="110" xfId="0" applyNumberFormat="1" applyFont="1" applyBorder="1" applyAlignment="1">
      <alignment horizontal="center"/>
    </xf>
    <xf numFmtId="0" fontId="13" fillId="2" borderId="110" xfId="0" applyFont="1" applyFill="1" applyBorder="1" applyAlignment="1">
      <alignment horizontal="center"/>
    </xf>
    <xf numFmtId="170" fontId="212" fillId="88" borderId="0" xfId="0" applyNumberFormat="1" applyFont="1" applyFill="1" applyBorder="1" applyAlignment="1">
      <alignment horizontal="center" vertical="center" wrapText="1"/>
    </xf>
    <xf numFmtId="3" fontId="47" fillId="2" borderId="0" xfId="0" applyNumberFormat="1" applyFont="1" applyFill="1" applyBorder="1" applyAlignment="1">
      <alignment horizontal="center"/>
    </xf>
    <xf numFmtId="0" fontId="47" fillId="2" borderId="0" xfId="0" applyFont="1" applyFill="1" applyAlignment="1">
      <alignment horizontal="left" wrapText="1"/>
    </xf>
    <xf numFmtId="44" fontId="47" fillId="2" borderId="0" xfId="70" applyFont="1" applyFill="1"/>
    <xf numFmtId="0" fontId="43" fillId="2" borderId="0" xfId="0" applyFont="1" applyFill="1"/>
    <xf numFmtId="0" fontId="47" fillId="2" borderId="110" xfId="0" applyFont="1" applyFill="1" applyBorder="1" applyAlignment="1">
      <alignment horizontal="center"/>
    </xf>
    <xf numFmtId="44" fontId="43" fillId="2" borderId="0" xfId="70" applyFont="1" applyFill="1"/>
    <xf numFmtId="171" fontId="3" fillId="2" borderId="0" xfId="0" applyNumberFormat="1" applyFont="1" applyFill="1"/>
    <xf numFmtId="170" fontId="51" fillId="26" borderId="49" xfId="6" applyNumberFormat="1" applyFont="1" applyFill="1" applyBorder="1" applyAlignment="1">
      <alignment horizontal="center" vertical="center" wrapText="1"/>
    </xf>
    <xf numFmtId="170" fontId="51" fillId="26" borderId="34" xfId="6" applyNumberFormat="1" applyFont="1" applyFill="1" applyBorder="1" applyAlignment="1">
      <alignment horizontal="center" vertical="center" wrapText="1"/>
    </xf>
    <xf numFmtId="170" fontId="51" fillId="2" borderId="0" xfId="6" applyNumberFormat="1" applyFont="1" applyFill="1" applyBorder="1" applyAlignment="1">
      <alignment horizontal="center" vertical="center" wrapText="1"/>
    </xf>
    <xf numFmtId="170" fontId="51" fillId="26" borderId="13" xfId="6" applyNumberFormat="1" applyFont="1" applyFill="1" applyBorder="1" applyAlignment="1">
      <alignment horizontal="center" vertical="center" wrapText="1"/>
    </xf>
    <xf numFmtId="10" fontId="40" fillId="2" borderId="13" xfId="0" applyNumberFormat="1" applyFont="1" applyFill="1" applyBorder="1" applyAlignment="1" applyProtection="1">
      <alignment horizontal="center"/>
      <protection locked="0"/>
    </xf>
    <xf numFmtId="10" fontId="40" fillId="2" borderId="0" xfId="0" applyNumberFormat="1" applyFont="1" applyFill="1" applyBorder="1" applyAlignment="1">
      <alignment horizontal="center"/>
    </xf>
    <xf numFmtId="17" fontId="40" fillId="0" borderId="8" xfId="0" applyNumberFormat="1" applyFont="1" applyFill="1" applyBorder="1" applyAlignment="1">
      <alignment horizontal="center"/>
    </xf>
    <xf numFmtId="1" fontId="40" fillId="0" borderId="8" xfId="0" applyNumberFormat="1" applyFont="1" applyFill="1" applyBorder="1" applyAlignment="1">
      <alignment horizontal="center"/>
    </xf>
    <xf numFmtId="0" fontId="40" fillId="0" borderId="8" xfId="0" applyFont="1" applyFill="1" applyBorder="1" applyAlignment="1">
      <alignment horizontal="center"/>
    </xf>
    <xf numFmtId="10" fontId="44" fillId="0" borderId="8" xfId="0" applyNumberFormat="1" applyFont="1" applyFill="1" applyBorder="1" applyAlignment="1">
      <alignment horizontal="center"/>
    </xf>
    <xf numFmtId="169" fontId="44" fillId="0" borderId="7" xfId="70" applyNumberFormat="1" applyFont="1" applyFill="1" applyBorder="1"/>
    <xf numFmtId="169" fontId="44" fillId="0" borderId="8" xfId="70" applyNumberFormat="1" applyFont="1" applyFill="1" applyBorder="1"/>
    <xf numFmtId="10" fontId="40" fillId="2" borderId="7" xfId="0" applyNumberFormat="1" applyFont="1" applyFill="1" applyBorder="1" applyAlignment="1" applyProtection="1">
      <alignment horizontal="center"/>
      <protection locked="0"/>
    </xf>
    <xf numFmtId="17" fontId="40" fillId="2" borderId="8" xfId="0" applyNumberFormat="1" applyFont="1" applyFill="1" applyBorder="1" applyAlignment="1">
      <alignment horizontal="center"/>
    </xf>
    <xf numFmtId="0" fontId="40" fillId="2" borderId="8" xfId="0" applyFont="1" applyFill="1" applyBorder="1" applyAlignment="1">
      <alignment horizontal="center"/>
    </xf>
    <xf numFmtId="17" fontId="41" fillId="2" borderId="14" xfId="0" applyNumberFormat="1" applyFont="1" applyFill="1" applyBorder="1"/>
    <xf numFmtId="0" fontId="41" fillId="2" borderId="14" xfId="0" applyFont="1" applyFill="1" applyBorder="1"/>
    <xf numFmtId="10" fontId="8" fillId="2" borderId="14" xfId="0" applyNumberFormat="1" applyFont="1" applyFill="1" applyBorder="1"/>
    <xf numFmtId="169" fontId="41" fillId="2" borderId="14" xfId="0" applyNumberFormat="1" applyFont="1" applyFill="1" applyBorder="1"/>
    <xf numFmtId="17" fontId="40" fillId="28" borderId="7" xfId="0" applyNumberFormat="1" applyFont="1" applyFill="1" applyBorder="1"/>
    <xf numFmtId="0" fontId="40" fillId="28" borderId="7" xfId="0" applyFont="1" applyFill="1" applyBorder="1"/>
    <xf numFmtId="10" fontId="44" fillId="28" borderId="7" xfId="0" applyNumberFormat="1" applyFont="1" applyFill="1" applyBorder="1"/>
    <xf numFmtId="169" fontId="40" fillId="28" borderId="7" xfId="0" applyNumberFormat="1" applyFont="1" applyFill="1" applyBorder="1" applyProtection="1">
      <protection locked="0"/>
    </xf>
    <xf numFmtId="169" fontId="44" fillId="28" borderId="7" xfId="70" applyNumberFormat="1" applyFont="1" applyFill="1" applyBorder="1" applyProtection="1"/>
    <xf numFmtId="17" fontId="48" fillId="2" borderId="7" xfId="0" applyNumberFormat="1" applyFont="1" applyFill="1" applyBorder="1"/>
    <xf numFmtId="0" fontId="48" fillId="2" borderId="7" xfId="0" applyFont="1" applyFill="1" applyBorder="1"/>
    <xf numFmtId="10" fontId="8" fillId="2" borderId="7" xfId="0" applyNumberFormat="1" applyFont="1" applyFill="1" applyBorder="1"/>
    <xf numFmtId="169" fontId="48" fillId="2" borderId="7" xfId="0" applyNumberFormat="1" applyFont="1" applyFill="1" applyBorder="1"/>
    <xf numFmtId="10" fontId="44" fillId="2" borderId="8" xfId="0" applyNumberFormat="1" applyFont="1" applyFill="1" applyBorder="1" applyAlignment="1">
      <alignment horizontal="center"/>
    </xf>
    <xf numFmtId="169" fontId="44" fillId="2" borderId="7" xfId="70" applyNumberFormat="1" applyFont="1" applyFill="1" applyBorder="1"/>
    <xf numFmtId="169" fontId="44" fillId="2" borderId="8" xfId="70" applyNumberFormat="1" applyFont="1" applyFill="1" applyBorder="1"/>
    <xf numFmtId="10" fontId="44" fillId="2" borderId="8" xfId="0" quotePrefix="1" applyNumberFormat="1" applyFont="1" applyFill="1" applyBorder="1" applyAlignment="1">
      <alignment horizontal="center"/>
    </xf>
    <xf numFmtId="10" fontId="40"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0" fillId="2" borderId="48" xfId="0" applyNumberFormat="1" applyFont="1" applyFill="1" applyBorder="1" applyAlignment="1" applyProtection="1">
      <alignment horizontal="center"/>
      <protection locked="0"/>
    </xf>
    <xf numFmtId="10" fontId="40"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4" fillId="28" borderId="8" xfId="0" applyNumberFormat="1" applyFont="1" applyFill="1" applyBorder="1" applyAlignment="1">
      <alignment horizontal="center"/>
    </xf>
    <xf numFmtId="0" fontId="221" fillId="2" borderId="0" xfId="0" applyFont="1" applyFill="1" applyAlignment="1">
      <alignment vertical="center"/>
    </xf>
    <xf numFmtId="283" fontId="215" fillId="2" borderId="124" xfId="70" applyNumberFormat="1" applyFont="1" applyFill="1" applyBorder="1" applyAlignment="1">
      <alignment horizontal="left" vertical="center"/>
    </xf>
    <xf numFmtId="170" fontId="212" fillId="27" borderId="110" xfId="0" applyNumberFormat="1" applyFont="1" applyFill="1" applyBorder="1" applyAlignment="1">
      <alignment horizontal="center" vertical="center" wrapText="1"/>
    </xf>
    <xf numFmtId="170" fontId="51"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40" fillId="2" borderId="0" xfId="0" applyFont="1" applyFill="1" applyProtection="1">
      <protection locked="0"/>
    </xf>
    <xf numFmtId="0" fontId="40" fillId="2" borderId="0" xfId="0" applyFont="1" applyFill="1" applyAlignment="1" applyProtection="1">
      <alignment wrapText="1"/>
      <protection locked="0"/>
    </xf>
    <xf numFmtId="0" fontId="40" fillId="2" borderId="0" xfId="0" applyFont="1" applyFill="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174"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5" fillId="2" borderId="0" xfId="0" applyFont="1" applyFill="1" applyAlignment="1" applyProtection="1">
      <alignment horizontal="center"/>
      <protection locked="0"/>
    </xf>
    <xf numFmtId="0" fontId="45" fillId="2" borderId="0" xfId="0" applyFont="1" applyFill="1" applyBorder="1" applyAlignment="1" applyProtection="1">
      <alignment horizontal="center"/>
      <protection locked="0"/>
    </xf>
    <xf numFmtId="174" fontId="211" fillId="2" borderId="28" xfId="40" applyNumberFormat="1" applyFont="1" applyFill="1" applyBorder="1" applyAlignment="1" applyProtection="1">
      <alignment horizontal="left" vertical="center"/>
      <protection locked="0"/>
    </xf>
    <xf numFmtId="174" fontId="50"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2" fillId="2" borderId="0" xfId="0" applyFont="1" applyFill="1" applyAlignment="1" applyProtection="1">
      <alignment horizontal="center"/>
      <protection locked="0"/>
    </xf>
    <xf numFmtId="0" fontId="47" fillId="2" borderId="0" xfId="0" applyFont="1" applyFill="1" applyProtection="1">
      <protection locked="0"/>
    </xf>
    <xf numFmtId="0" fontId="49" fillId="2" borderId="0" xfId="0" applyFont="1" applyFill="1" applyAlignment="1" applyProtection="1">
      <alignment horizontal="center"/>
      <protection locked="0"/>
    </xf>
    <xf numFmtId="0" fontId="49"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0" fillId="2" borderId="0" xfId="0" applyFont="1" applyFill="1" applyAlignment="1" applyProtection="1">
      <alignment vertical="center"/>
      <protection locked="0"/>
    </xf>
    <xf numFmtId="0" fontId="90" fillId="2" borderId="0" xfId="0" applyFont="1" applyFill="1" applyBorder="1" applyAlignment="1" applyProtection="1">
      <alignment vertical="center"/>
      <protection locked="0"/>
    </xf>
    <xf numFmtId="0" fontId="43" fillId="2" borderId="0" xfId="0" applyFont="1" applyFill="1" applyBorder="1" applyAlignment="1" applyProtection="1">
      <alignment horizontal="left" vertical="top"/>
      <protection locked="0"/>
    </xf>
    <xf numFmtId="0" fontId="90" fillId="2" borderId="0" xfId="0" applyFont="1" applyFill="1" applyBorder="1" applyAlignment="1" applyProtection="1">
      <alignment horizontal="left" vertical="center" wrapText="1"/>
      <protection locked="0"/>
    </xf>
    <xf numFmtId="0" fontId="44"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3" fillId="2" borderId="0" xfId="0" applyFont="1" applyFill="1" applyAlignment="1" applyProtection="1">
      <protection locked="0"/>
    </xf>
    <xf numFmtId="0" fontId="49" fillId="2" borderId="0" xfId="0" applyFont="1" applyFill="1" applyAlignment="1" applyProtection="1">
      <protection locked="0"/>
    </xf>
    <xf numFmtId="0" fontId="49"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1" fillId="26" borderId="104" xfId="0" applyNumberFormat="1" applyFont="1" applyFill="1" applyBorder="1" applyAlignment="1" applyProtection="1">
      <alignment horizontal="center" vertical="center" wrapText="1"/>
      <protection locked="0"/>
    </xf>
    <xf numFmtId="0" fontId="51" fillId="26" borderId="98" xfId="0" applyNumberFormat="1" applyFont="1" applyFill="1" applyBorder="1" applyAlignment="1" applyProtection="1">
      <alignment horizontal="center" vertical="center" wrapText="1"/>
      <protection locked="0"/>
    </xf>
    <xf numFmtId="0" fontId="51" fillId="26" borderId="46" xfId="0" applyNumberFormat="1" applyFont="1" applyFill="1" applyBorder="1" applyAlignment="1" applyProtection="1">
      <alignment horizontal="center" vertical="center" wrapText="1"/>
      <protection locked="0"/>
    </xf>
    <xf numFmtId="0" fontId="51"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horizontal="center" vertical="center"/>
      <protection locked="0"/>
    </xf>
    <xf numFmtId="3" fontId="44" fillId="2" borderId="0" xfId="0" applyNumberFormat="1" applyFont="1" applyFill="1" applyBorder="1" applyAlignment="1" applyProtection="1">
      <alignment horizontal="center" vertical="center"/>
      <protection locked="0"/>
    </xf>
    <xf numFmtId="3" fontId="48" fillId="2" borderId="12" xfId="0" applyNumberFormat="1" applyFont="1" applyFill="1" applyBorder="1" applyAlignment="1" applyProtection="1">
      <alignment horizontal="center" vertical="center"/>
      <protection locked="0"/>
    </xf>
    <xf numFmtId="0" fontId="48"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4" fillId="28" borderId="35" xfId="0" applyNumberFormat="1" applyFont="1" applyFill="1" applyBorder="1" applyAlignment="1" applyProtection="1">
      <alignment horizontal="center" vertical="center"/>
      <protection locked="0"/>
    </xf>
    <xf numFmtId="9" fontId="40"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6"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0" fillId="2" borderId="0" xfId="0" applyNumberFormat="1"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44" fillId="2" borderId="0" xfId="0" applyNumberFormat="1" applyFont="1" applyFill="1" applyBorder="1" applyAlignment="1" applyProtection="1">
      <alignment vertical="center"/>
      <protection locked="0"/>
    </xf>
    <xf numFmtId="3" fontId="44" fillId="2" borderId="0" xfId="0" applyNumberFormat="1" applyFont="1" applyFill="1" applyBorder="1" applyAlignment="1" applyProtection="1">
      <alignment vertical="center" wrapText="1"/>
      <protection locked="0"/>
    </xf>
    <xf numFmtId="9" fontId="40"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4" fillId="2" borderId="0" xfId="0" applyNumberFormat="1" applyFont="1" applyFill="1" applyBorder="1" applyAlignment="1" applyProtection="1">
      <alignment vertical="top" wrapText="1"/>
      <protection locked="0"/>
    </xf>
    <xf numFmtId="9" fontId="40"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4" fillId="2" borderId="0" xfId="0" applyNumberFormat="1" applyFont="1" applyFill="1" applyBorder="1" applyAlignment="1" applyProtection="1">
      <alignment horizontal="left" vertical="center"/>
      <protection locked="0"/>
    </xf>
    <xf numFmtId="3" fontId="44"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6"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4" fillId="2" borderId="5" xfId="0" applyNumberFormat="1" applyFont="1" applyFill="1" applyBorder="1" applyAlignment="1" applyProtection="1">
      <alignment vertical="center" wrapText="1"/>
      <protection locked="0"/>
    </xf>
    <xf numFmtId="3" fontId="44" fillId="2" borderId="5" xfId="0" applyNumberFormat="1" applyFont="1" applyFill="1" applyBorder="1" applyAlignment="1" applyProtection="1">
      <alignment horizontal="center" vertical="center"/>
      <protection locked="0"/>
    </xf>
    <xf numFmtId="3" fontId="43" fillId="2" borderId="41" xfId="0" applyNumberFormat="1" applyFont="1" applyFill="1" applyBorder="1" applyAlignment="1" applyProtection="1">
      <alignment horizontal="left" vertical="center"/>
      <protection locked="0"/>
    </xf>
    <xf numFmtId="3" fontId="41" fillId="2" borderId="35" xfId="0" applyNumberFormat="1" applyFont="1" applyFill="1" applyBorder="1" applyAlignment="1" applyProtection="1">
      <alignment horizontal="center" vertical="center"/>
      <protection locked="0"/>
    </xf>
    <xf numFmtId="3" fontId="41" fillId="2" borderId="40" xfId="0" applyNumberFormat="1" applyFont="1" applyFill="1" applyBorder="1" applyAlignment="1" applyProtection="1">
      <alignment horizontal="center" vertical="center"/>
      <protection locked="0"/>
    </xf>
    <xf numFmtId="3" fontId="41" fillId="2" borderId="42" xfId="0" applyNumberFormat="1" applyFont="1" applyFill="1" applyBorder="1" applyAlignment="1" applyProtection="1">
      <alignment horizontal="center" vertical="center"/>
      <protection locked="0"/>
    </xf>
    <xf numFmtId="3" fontId="43" fillId="2" borderId="3" xfId="0" applyNumberFormat="1" applyFont="1" applyFill="1" applyBorder="1" applyAlignment="1" applyProtection="1">
      <alignment horizontal="left" vertical="center"/>
      <protection locked="0"/>
    </xf>
    <xf numFmtId="3" fontId="41"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6"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42"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2" fontId="44" fillId="2" borderId="0" xfId="0" applyNumberFormat="1" applyFont="1" applyFill="1" applyBorder="1" applyAlignment="1" applyProtection="1">
      <alignment horizontal="center" vertical="center"/>
      <protection locked="0"/>
    </xf>
    <xf numFmtId="171" fontId="44"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6"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4"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4" fillId="2" borderId="5" xfId="0" applyNumberFormat="1" applyFont="1" applyFill="1" applyBorder="1" applyAlignment="1" applyProtection="1">
      <alignment horizontal="left" vertical="center"/>
      <protection locked="0"/>
    </xf>
    <xf numFmtId="39" fontId="41" fillId="2" borderId="5" xfId="0" applyNumberFormat="1" applyFont="1" applyFill="1" applyBorder="1" applyAlignment="1" applyProtection="1">
      <alignment horizontal="center"/>
      <protection locked="0"/>
    </xf>
    <xf numFmtId="39" fontId="40"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4" fillId="2" borderId="5" xfId="0" applyNumberFormat="1" applyFont="1" applyFill="1" applyBorder="1" applyAlignment="1" applyProtection="1">
      <alignment vertical="center"/>
      <protection locked="0"/>
    </xf>
    <xf numFmtId="0" fontId="40" fillId="2" borderId="5" xfId="0" applyFont="1" applyFill="1" applyBorder="1" applyProtection="1">
      <protection locked="0"/>
    </xf>
    <xf numFmtId="0" fontId="40" fillId="2" borderId="6"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wrapText="1"/>
      <protection locked="0"/>
    </xf>
    <xf numFmtId="0" fontId="218" fillId="28" borderId="0" xfId="0" applyFont="1" applyFill="1" applyProtection="1">
      <protection locked="0"/>
    </xf>
    <xf numFmtId="0" fontId="44"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4" fillId="28" borderId="0" xfId="0" applyNumberFormat="1" applyFont="1" applyFill="1" applyBorder="1" applyAlignment="1" applyProtection="1">
      <alignment vertical="center"/>
      <protection locked="0"/>
    </xf>
    <xf numFmtId="0" fontId="44" fillId="28" borderId="0" xfId="0" applyNumberFormat="1" applyFont="1" applyFill="1" applyBorder="1" applyAlignment="1" applyProtection="1">
      <alignment vertical="center"/>
      <protection locked="0"/>
    </xf>
    <xf numFmtId="0" fontId="44" fillId="28" borderId="0" xfId="0" applyFont="1" applyFill="1" applyAlignment="1" applyProtection="1">
      <alignment horizontal="center" vertical="center"/>
      <protection locked="0"/>
    </xf>
    <xf numFmtId="0" fontId="44" fillId="28" borderId="0" xfId="0" applyFont="1" applyFill="1" applyBorder="1" applyAlignment="1" applyProtection="1">
      <alignment horizontal="center" vertical="center"/>
      <protection locked="0"/>
    </xf>
    <xf numFmtId="3" fontId="44"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44" fontId="44" fillId="2" borderId="12" xfId="70" applyFont="1" applyFill="1" applyBorder="1" applyAlignment="1" applyProtection="1">
      <alignment horizontal="center" vertical="center"/>
      <protection locked="0"/>
    </xf>
    <xf numFmtId="169" fontId="44" fillId="2" borderId="0" xfId="71" applyNumberFormat="1" applyFont="1" applyFill="1" applyBorder="1" applyAlignment="1" applyProtection="1">
      <alignment horizontal="center" vertical="center"/>
      <protection locked="0"/>
    </xf>
    <xf numFmtId="169" fontId="44" fillId="2" borderId="0"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1" fillId="2" borderId="5" xfId="0" applyNumberFormat="1" applyFont="1" applyFill="1" applyBorder="1" applyAlignment="1" applyProtection="1">
      <alignment horizontal="center" vertical="center"/>
      <protection locked="0"/>
    </xf>
    <xf numFmtId="3" fontId="40"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1" fillId="28" borderId="0" xfId="0" applyNumberFormat="1" applyFont="1" applyFill="1" applyBorder="1" applyAlignment="1" applyProtection="1">
      <alignment horizontal="center"/>
      <protection locked="0"/>
    </xf>
    <xf numFmtId="0" fontId="40" fillId="28" borderId="0" xfId="0" applyFont="1" applyFill="1" applyBorder="1" applyAlignment="1" applyProtection="1">
      <alignment horizontal="center" vertical="center"/>
      <protection locked="0"/>
    </xf>
    <xf numFmtId="0" fontId="40" fillId="2" borderId="0" xfId="0" applyFont="1" applyFill="1" applyBorder="1" applyProtection="1">
      <protection locked="0"/>
    </xf>
    <xf numFmtId="3" fontId="43" fillId="2" borderId="113" xfId="0" applyNumberFormat="1" applyFont="1" applyFill="1" applyBorder="1" applyAlignment="1" applyProtection="1">
      <alignment horizontal="left" vertical="center"/>
      <protection locked="0"/>
    </xf>
    <xf numFmtId="3" fontId="41" fillId="2" borderId="53" xfId="0" applyNumberFormat="1" applyFont="1" applyFill="1" applyBorder="1" applyAlignment="1" applyProtection="1">
      <alignment horizontal="center" vertical="center"/>
      <protection locked="0"/>
    </xf>
    <xf numFmtId="3" fontId="41"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6" fillId="2" borderId="103" xfId="0" applyNumberFormat="1" applyFont="1" applyFill="1" applyBorder="1" applyAlignment="1" applyProtection="1">
      <alignment horizontal="left" vertical="center"/>
      <protection locked="0"/>
    </xf>
    <xf numFmtId="3" fontId="41" fillId="2" borderId="103" xfId="0" applyNumberFormat="1" applyFont="1" applyFill="1" applyBorder="1" applyAlignment="1" applyProtection="1">
      <alignment horizontal="center" vertical="center"/>
      <protection locked="0"/>
    </xf>
    <xf numFmtId="0" fontId="42"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4" fillId="2" borderId="12" xfId="0" applyNumberFormat="1" applyFont="1" applyFill="1" applyBorder="1" applyAlignment="1" applyProtection="1">
      <alignment horizontal="center" vertical="center"/>
      <protection locked="0"/>
    </xf>
    <xf numFmtId="0" fontId="44" fillId="2" borderId="86" xfId="0" applyNumberFormat="1" applyFont="1" applyFill="1" applyBorder="1" applyAlignment="1" applyProtection="1">
      <alignment horizontal="left" vertical="center"/>
      <protection locked="0"/>
    </xf>
    <xf numFmtId="3" fontId="41"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0" fillId="28" borderId="0" xfId="0" applyFont="1" applyFill="1" applyAlignment="1" applyProtection="1">
      <alignment horizontal="center" vertical="center"/>
      <protection locked="0"/>
    </xf>
    <xf numFmtId="10" fontId="40"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0" fillId="2"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8" fillId="2" borderId="0" xfId="0" applyNumberFormat="1" applyFont="1" applyFill="1" applyBorder="1" applyAlignment="1" applyProtection="1">
      <alignment horizontal="center" vertical="center"/>
      <protection locked="0"/>
    </xf>
    <xf numFmtId="10" fontId="40" fillId="28" borderId="0" xfId="72" applyNumberFormat="1" applyFont="1" applyFill="1" applyBorder="1" applyAlignment="1" applyProtection="1">
      <alignment horizontal="center" vertical="center"/>
      <protection locked="0"/>
    </xf>
    <xf numFmtId="10" fontId="40"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4" fillId="2" borderId="0" xfId="72" applyNumberFormat="1" applyFont="1" applyFill="1" applyBorder="1" applyAlignment="1" applyProtection="1">
      <alignment horizontal="center" vertical="center"/>
      <protection locked="0"/>
    </xf>
    <xf numFmtId="10" fontId="44"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4"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1"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1" fillId="2" borderId="96" xfId="0" applyNumberFormat="1" applyFont="1" applyFill="1" applyBorder="1" applyAlignment="1" applyProtection="1">
      <alignment horizontal="center" vertical="center"/>
      <protection locked="0"/>
    </xf>
    <xf numFmtId="0" fontId="42"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7" fillId="89" borderId="89" xfId="0" applyFont="1" applyFill="1" applyBorder="1" applyAlignment="1" applyProtection="1">
      <alignment horizontal="left" vertical="center"/>
      <protection locked="0"/>
    </xf>
    <xf numFmtId="0" fontId="47" fillId="89" borderId="109" xfId="0" applyFont="1" applyFill="1" applyBorder="1" applyAlignment="1" applyProtection="1">
      <alignment horizontal="left" vertical="center"/>
      <protection locked="0"/>
    </xf>
    <xf numFmtId="169" fontId="44" fillId="2" borderId="12" xfId="71" applyNumberFormat="1" applyFont="1" applyFill="1" applyBorder="1" applyAlignment="1" applyProtection="1">
      <alignment horizontal="center" vertical="center"/>
      <protection locked="0"/>
    </xf>
    <xf numFmtId="3" fontId="41"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4"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0" fillId="28" borderId="34" xfId="0" applyNumberFormat="1" applyFont="1" applyFill="1" applyBorder="1" applyAlignment="1" applyProtection="1">
      <alignment horizontal="center"/>
      <protection locked="0"/>
    </xf>
    <xf numFmtId="3" fontId="47" fillId="28" borderId="34" xfId="0" applyNumberFormat="1" applyFont="1" applyFill="1" applyBorder="1" applyAlignment="1" applyProtection="1">
      <alignment horizontal="center"/>
      <protection locked="0"/>
    </xf>
    <xf numFmtId="0" fontId="40"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3"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1" fillId="2" borderId="0" xfId="0" applyFont="1" applyFill="1" applyBorder="1" applyAlignment="1" applyProtection="1">
      <alignment horizontal="left" vertical="top"/>
      <protection locked="0"/>
    </xf>
    <xf numFmtId="174"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0" fillId="0" borderId="34" xfId="0" applyNumberFormat="1" applyFont="1" applyBorder="1" applyAlignment="1" applyProtection="1">
      <alignment horizontal="center"/>
      <protection locked="0"/>
    </xf>
    <xf numFmtId="38" fontId="47"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0"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0" fillId="28" borderId="0" xfId="0" applyNumberFormat="1" applyFont="1" applyFill="1" applyBorder="1" applyAlignment="1">
      <alignment horizontal="center" vertical="center"/>
    </xf>
    <xf numFmtId="9" fontId="40"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4" fillId="2" borderId="41" xfId="0" applyFont="1" applyFill="1" applyBorder="1" applyAlignment="1" applyProtection="1">
      <alignment horizontal="left" vertical="center" wrapText="1"/>
      <protection locked="0"/>
    </xf>
    <xf numFmtId="0" fontId="44" fillId="2" borderId="40"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left" vertical="center" wrapText="1"/>
      <protection locked="0"/>
    </xf>
    <xf numFmtId="0" fontId="53" fillId="28" borderId="35" xfId="0" applyFont="1" applyFill="1" applyBorder="1" applyAlignment="1" applyProtection="1">
      <alignment horizontal="center" vertical="center" wrapText="1"/>
      <protection locked="0"/>
    </xf>
    <xf numFmtId="0" fontId="53" fillId="28" borderId="45" xfId="0" applyFont="1" applyFill="1" applyBorder="1" applyAlignment="1" applyProtection="1">
      <alignment horizontal="center" vertical="center" wrapText="1"/>
      <protection locked="0"/>
    </xf>
    <xf numFmtId="0" fontId="53"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3"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4"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4" fillId="2" borderId="0" xfId="0" applyFont="1" applyFill="1" applyBorder="1" applyAlignment="1" applyProtection="1">
      <alignment horizontal="center" vertical="center" wrapText="1"/>
      <protection locked="0"/>
    </xf>
    <xf numFmtId="0" fontId="53" fillId="2" borderId="0" xfId="0" applyFont="1" applyFill="1" applyBorder="1" applyAlignment="1" applyProtection="1">
      <alignment horizontal="left" vertical="center" wrapText="1"/>
      <protection locked="0"/>
    </xf>
    <xf numFmtId="0" fontId="44"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4"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1" fontId="44" fillId="2" borderId="118" xfId="0" applyNumberFormat="1" applyFont="1" applyFill="1" applyBorder="1" applyAlignment="1" applyProtection="1">
      <alignment horizontal="center"/>
      <protection locked="0"/>
    </xf>
    <xf numFmtId="1" fontId="44" fillId="2" borderId="39" xfId="0" applyNumberFormat="1" applyFont="1" applyFill="1" applyBorder="1" applyAlignment="1" applyProtection="1">
      <alignment horizontal="center"/>
      <protection locked="0"/>
    </xf>
    <xf numFmtId="1" fontId="44" fillId="2" borderId="54" xfId="0" applyNumberFormat="1" applyFont="1" applyFill="1" applyBorder="1" applyAlignment="1" applyProtection="1">
      <alignment horizontal="center"/>
      <protection locked="0"/>
    </xf>
    <xf numFmtId="9" fontId="50"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7"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0"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3" fontId="90"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0" fillId="2" borderId="37" xfId="0" applyNumberFormat="1" applyFont="1" applyFill="1" applyBorder="1" applyAlignment="1">
      <alignment horizontal="center"/>
    </xf>
    <xf numFmtId="0" fontId="44" fillId="2" borderId="3" xfId="0" applyFont="1" applyFill="1" applyBorder="1" applyAlignment="1" applyProtection="1">
      <alignment horizontal="left" vertical="center" wrapText="1"/>
      <protection locked="0"/>
    </xf>
    <xf numFmtId="0" fontId="43" fillId="2" borderId="0" xfId="0" applyFont="1" applyFill="1" applyBorder="1" applyAlignment="1">
      <alignment horizontal="left" vertical="center"/>
    </xf>
    <xf numFmtId="0" fontId="90" fillId="2" borderId="0" xfId="0" applyFont="1" applyFill="1" applyBorder="1" applyAlignment="1">
      <alignment horizontal="left" wrapText="1"/>
    </xf>
    <xf numFmtId="0" fontId="43" fillId="2" borderId="0" xfId="0" applyFont="1" applyFill="1" applyBorder="1" applyAlignment="1" applyProtection="1">
      <alignment horizontal="left" vertical="top"/>
      <protection locked="0"/>
    </xf>
    <xf numFmtId="0" fontId="43"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3"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0" fillId="2" borderId="110" xfId="0" applyNumberFormat="1" applyFont="1" applyFill="1" applyBorder="1"/>
    <xf numFmtId="44" fontId="40" fillId="2" borderId="134" xfId="70" applyFont="1" applyFill="1" applyBorder="1"/>
    <xf numFmtId="44" fontId="40" fillId="2" borderId="110" xfId="70" applyFont="1" applyFill="1" applyBorder="1"/>
    <xf numFmtId="44" fontId="40" fillId="2" borderId="122" xfId="70" applyFont="1" applyFill="1" applyBorder="1"/>
    <xf numFmtId="44" fontId="40" fillId="2" borderId="137" xfId="70" applyFont="1" applyFill="1" applyBorder="1"/>
    <xf numFmtId="44" fontId="40" fillId="2" borderId="0" xfId="70" applyFont="1" applyFill="1"/>
    <xf numFmtId="0" fontId="46" fillId="88" borderId="95" xfId="0" applyNumberFormat="1" applyFont="1" applyFill="1" applyBorder="1" applyAlignment="1">
      <alignment horizontal="center" vertical="center" wrapText="1"/>
    </xf>
    <xf numFmtId="170" fontId="46" fillId="88" borderId="110" xfId="0" applyNumberFormat="1" applyFont="1" applyFill="1" applyBorder="1" applyAlignment="1">
      <alignment horizontal="center" vertical="center" wrapText="1"/>
    </xf>
    <xf numFmtId="0" fontId="90" fillId="2" borderId="0" xfId="0" applyFont="1" applyFill="1"/>
    <xf numFmtId="0" fontId="46" fillId="2" borderId="0" xfId="0" applyFont="1" applyFill="1"/>
    <xf numFmtId="170" fontId="46" fillId="88" borderId="95" xfId="0" applyNumberFormat="1" applyFont="1" applyFill="1" applyBorder="1" applyAlignment="1">
      <alignment horizontal="center" vertical="center" wrapText="1"/>
    </xf>
    <xf numFmtId="0" fontId="43"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0" fillId="92" borderId="0" xfId="0" applyFont="1" applyFill="1" applyBorder="1" applyAlignment="1">
      <alignment horizontal="left" vertical="center"/>
    </xf>
    <xf numFmtId="174" fontId="211" fillId="92" borderId="28" xfId="40" applyNumberFormat="1" applyFont="1" applyFill="1" applyBorder="1" applyAlignment="1">
      <alignment horizontal="left" vertical="center"/>
    </xf>
    <xf numFmtId="0" fontId="47" fillId="92" borderId="0" xfId="0" applyFont="1" applyFill="1" applyBorder="1" applyAlignment="1">
      <alignment horizontal="left" vertical="center"/>
    </xf>
    <xf numFmtId="170" fontId="46" fillId="88" borderId="110" xfId="0" applyNumberFormat="1" applyFont="1" applyFill="1" applyBorder="1" applyAlignment="1">
      <alignment horizontal="left" vertical="center" wrapText="1"/>
    </xf>
    <xf numFmtId="170" fontId="46"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0" fontId="44" fillId="88" borderId="122" xfId="0" applyNumberFormat="1" applyFont="1" applyFill="1" applyBorder="1" applyAlignment="1">
      <alignment horizontal="center" vertical="center" wrapText="1"/>
    </xf>
    <xf numFmtId="170" fontId="44" fillId="88" borderId="138" xfId="0" applyNumberFormat="1" applyFont="1" applyFill="1" applyBorder="1" applyAlignment="1">
      <alignment horizontal="center" vertical="center" wrapText="1"/>
    </xf>
    <xf numFmtId="170" fontId="44" fillId="88" borderId="134" xfId="0" applyNumberFormat="1" applyFont="1" applyFill="1" applyBorder="1" applyAlignment="1">
      <alignment horizontal="center" vertical="center" wrapText="1"/>
    </xf>
    <xf numFmtId="170" fontId="90" fillId="88" borderId="122" xfId="0" applyNumberFormat="1" applyFont="1" applyFill="1" applyBorder="1" applyAlignment="1">
      <alignment horizontal="center" vertical="center" wrapText="1"/>
    </xf>
    <xf numFmtId="0" fontId="218" fillId="2" borderId="138" xfId="0" applyFont="1" applyFill="1" applyBorder="1"/>
    <xf numFmtId="170" fontId="90" fillId="88" borderId="138" xfId="0" applyNumberFormat="1" applyFont="1" applyFill="1" applyBorder="1" applyAlignment="1">
      <alignment horizontal="center" vertical="center" wrapText="1"/>
    </xf>
    <xf numFmtId="170" fontId="90" fillId="88" borderId="134" xfId="0" applyNumberFormat="1" applyFont="1" applyFill="1" applyBorder="1" applyAlignment="1">
      <alignment horizontal="center" vertical="center" wrapText="1"/>
    </xf>
    <xf numFmtId="3" fontId="44" fillId="2" borderId="122" xfId="0" applyNumberFormat="1" applyFont="1" applyFill="1" applyBorder="1" applyAlignment="1">
      <alignment horizontal="center" vertical="center"/>
    </xf>
    <xf numFmtId="3" fontId="44" fillId="2" borderId="138" xfId="0" applyNumberFormat="1" applyFont="1" applyFill="1" applyBorder="1" applyAlignment="1">
      <alignment horizontal="center" vertical="center"/>
    </xf>
    <xf numFmtId="3" fontId="44" fillId="2" borderId="134" xfId="0" applyNumberFormat="1" applyFont="1" applyFill="1" applyBorder="1" applyAlignment="1">
      <alignment horizontal="center" vertical="center"/>
    </xf>
    <xf numFmtId="0" fontId="43"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0"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0"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0"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3" fillId="2" borderId="0" xfId="0" applyFont="1" applyFill="1" applyAlignment="1">
      <alignment horizontal="center"/>
    </xf>
    <xf numFmtId="174" fontId="211" fillId="92" borderId="140" xfId="40" applyNumberFormat="1" applyFont="1" applyFill="1" applyBorder="1" applyAlignment="1">
      <alignment vertical="center"/>
    </xf>
    <xf numFmtId="0" fontId="235" fillId="2" borderId="88" xfId="73" applyFont="1" applyFill="1" applyBorder="1" applyAlignment="1">
      <alignment vertical="center"/>
    </xf>
    <xf numFmtId="0" fontId="47"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38" fillId="92" borderId="0" xfId="73" applyFill="1"/>
    <xf numFmtId="0" fontId="90" fillId="2" borderId="0" xfId="0" applyFont="1" applyFill="1" applyBorder="1" applyAlignment="1">
      <alignment vertical="center" wrapText="1"/>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164" fontId="90"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6" fillId="2" borderId="110" xfId="0" applyNumberFormat="1" applyFont="1" applyFill="1" applyBorder="1" applyAlignment="1">
      <alignment horizontal="center"/>
    </xf>
    <xf numFmtId="171" fontId="46" fillId="2" borderId="34" xfId="0" applyNumberFormat="1" applyFont="1" applyFill="1" applyBorder="1" applyAlignment="1">
      <alignment horizontal="center"/>
    </xf>
    <xf numFmtId="164" fontId="90" fillId="2" borderId="108" xfId="0" applyNumberFormat="1" applyFont="1" applyFill="1" applyBorder="1" applyAlignment="1">
      <alignment horizontal="center"/>
    </xf>
    <xf numFmtId="3" fontId="40"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6" fillId="2" borderId="110" xfId="0" applyFont="1" applyFill="1" applyBorder="1" applyAlignment="1">
      <alignment horizontal="left" vertical="top" wrapText="1"/>
    </xf>
    <xf numFmtId="169" fontId="44"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0"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6" fillId="2" borderId="110" xfId="0" applyFont="1" applyFill="1" applyBorder="1" applyAlignment="1">
      <alignment vertical="top" wrapText="1"/>
    </xf>
    <xf numFmtId="174" fontId="211" fillId="90" borderId="140" xfId="40" applyNumberFormat="1" applyFont="1" applyFill="1" applyBorder="1" applyAlignment="1">
      <alignment horizontal="left" vertical="center"/>
    </xf>
    <xf numFmtId="169" fontId="90" fillId="28" borderId="13" xfId="0" applyNumberFormat="1" applyFont="1" applyFill="1" applyBorder="1" applyAlignment="1">
      <alignment horizontal="center"/>
    </xf>
    <xf numFmtId="169" fontId="90" fillId="28" borderId="34" xfId="0" applyNumberFormat="1" applyFont="1" applyFill="1" applyBorder="1" applyAlignment="1">
      <alignment horizontal="center"/>
    </xf>
    <xf numFmtId="0" fontId="0" fillId="92" borderId="0" xfId="0" applyFill="1" applyBorder="1"/>
    <xf numFmtId="0" fontId="21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6"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6" fillId="2" borderId="13" xfId="0" applyNumberFormat="1" applyFont="1" applyFill="1" applyBorder="1" applyAlignment="1">
      <alignment horizontal="left" vertical="center"/>
    </xf>
    <xf numFmtId="171" fontId="90" fillId="2" borderId="7" xfId="0" quotePrefix="1" applyNumberFormat="1" applyFont="1" applyFill="1" applyBorder="1" applyAlignment="1">
      <alignment horizontal="left" vertical="center"/>
    </xf>
    <xf numFmtId="171" fontId="220" fillId="2" borderId="7" xfId="0" applyNumberFormat="1" applyFont="1" applyFill="1" applyBorder="1" applyAlignment="1">
      <alignment horizontal="left" vertical="center"/>
    </xf>
    <xf numFmtId="171" fontId="46" fillId="2" borderId="7" xfId="0" applyNumberFormat="1" applyFont="1" applyFill="1" applyBorder="1" applyAlignment="1">
      <alignment horizontal="left" vertical="center"/>
    </xf>
    <xf numFmtId="171" fontId="46" fillId="2" borderId="7" xfId="0" quotePrefix="1" applyNumberFormat="1" applyFont="1" applyFill="1" applyBorder="1" applyAlignment="1">
      <alignment horizontal="left" vertical="center"/>
    </xf>
    <xf numFmtId="171" fontId="46" fillId="2" borderId="48" xfId="0" quotePrefix="1" applyNumberFormat="1" applyFont="1" applyFill="1" applyBorder="1" applyAlignment="1">
      <alignment horizontal="left" vertical="center"/>
    </xf>
    <xf numFmtId="0" fontId="90" fillId="2" borderId="119" xfId="0" applyNumberFormat="1" applyFont="1" applyFill="1" applyBorder="1" applyAlignment="1">
      <alignment horizontal="left" vertical="center"/>
    </xf>
    <xf numFmtId="0" fontId="90" fillId="2" borderId="142" xfId="0" applyNumberFormat="1" applyFont="1" applyFill="1" applyBorder="1" applyAlignment="1">
      <alignment horizontal="left" vertical="center"/>
    </xf>
    <xf numFmtId="0" fontId="90" fillId="2" borderId="55" xfId="0" applyNumberFormat="1" applyFont="1" applyFill="1" applyBorder="1" applyAlignment="1">
      <alignment horizontal="left" vertical="center"/>
    </xf>
    <xf numFmtId="0" fontId="47" fillId="2" borderId="13" xfId="0" applyFont="1" applyFill="1" applyBorder="1" applyAlignment="1">
      <alignment horizontal="left" vertical="center"/>
    </xf>
    <xf numFmtId="0" fontId="47" fillId="2" borderId="7" xfId="0" applyFont="1" applyFill="1" applyBorder="1" applyAlignment="1">
      <alignment horizontal="left" vertical="center"/>
    </xf>
    <xf numFmtId="0" fontId="90"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0" fillId="2" borderId="119"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xf>
    <xf numFmtId="171" fontId="90" fillId="2" borderId="142" xfId="0" applyNumberFormat="1" applyFont="1" applyFill="1" applyBorder="1" applyAlignment="1">
      <alignment horizontal="center" vertical="center"/>
    </xf>
    <xf numFmtId="171" fontId="90"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7"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4" fillId="2" borderId="49" xfId="0" applyFont="1" applyFill="1" applyBorder="1" applyAlignment="1">
      <alignment vertical="center" wrapText="1"/>
    </xf>
    <xf numFmtId="0" fontId="44" fillId="2" borderId="88" xfId="0" applyFont="1" applyFill="1" applyBorder="1" applyAlignment="1">
      <alignment vertical="center" wrapText="1"/>
    </xf>
    <xf numFmtId="0" fontId="44" fillId="2" borderId="10" xfId="0" applyFont="1" applyFill="1" applyBorder="1" applyAlignment="1">
      <alignment vertical="center"/>
    </xf>
    <xf numFmtId="0" fontId="44" fillId="2" borderId="88" xfId="0" applyFont="1" applyFill="1" applyBorder="1" applyAlignment="1">
      <alignment vertical="center"/>
    </xf>
    <xf numFmtId="0" fontId="44" fillId="2" borderId="10" xfId="0" applyFont="1" applyFill="1" applyBorder="1" applyAlignment="1">
      <alignment vertical="center" wrapText="1"/>
    </xf>
    <xf numFmtId="0" fontId="235" fillId="2" borderId="9" xfId="73" applyFont="1" applyFill="1" applyBorder="1" applyAlignment="1">
      <alignment vertical="center"/>
    </xf>
    <xf numFmtId="0" fontId="44" fillId="2" borderId="9" xfId="0" applyFont="1" applyFill="1" applyBorder="1" applyAlignment="1">
      <alignment vertical="top" wrapText="1"/>
    </xf>
    <xf numFmtId="0" fontId="236" fillId="2" borderId="0" xfId="0" applyFont="1" applyFill="1" applyAlignment="1">
      <alignment horizontal="left"/>
    </xf>
    <xf numFmtId="164" fontId="90" fillId="2" borderId="116" xfId="0" applyNumberFormat="1" applyFont="1" applyFill="1" applyBorder="1" applyAlignment="1">
      <alignment horizontal="center"/>
    </xf>
    <xf numFmtId="164" fontId="90" fillId="2" borderId="117" xfId="0" applyNumberFormat="1" applyFont="1" applyFill="1" applyBorder="1" applyAlignment="1">
      <alignment horizontal="center"/>
    </xf>
    <xf numFmtId="168" fontId="44" fillId="2" borderId="137" xfId="0" applyNumberFormat="1" applyFont="1" applyFill="1" applyBorder="1" applyAlignment="1" applyProtection="1">
      <alignment horizontal="center"/>
    </xf>
    <xf numFmtId="284" fontId="40" fillId="2" borderId="103" xfId="0" applyNumberFormat="1" applyFont="1" applyFill="1" applyBorder="1" applyAlignment="1" applyProtection="1">
      <alignment horizontal="center"/>
    </xf>
    <xf numFmtId="284" fontId="44" fillId="2" borderId="137" xfId="0" applyNumberFormat="1" applyFont="1" applyFill="1" applyBorder="1" applyAlignment="1" applyProtection="1">
      <alignment horizontal="center"/>
    </xf>
    <xf numFmtId="168" fontId="44" fillId="2" borderId="107" xfId="0" applyNumberFormat="1" applyFont="1" applyFill="1" applyBorder="1" applyAlignment="1" applyProtection="1">
      <alignment horizontal="center"/>
    </xf>
    <xf numFmtId="284" fontId="40" fillId="2" borderId="37" xfId="0" applyNumberFormat="1" applyFont="1" applyFill="1" applyBorder="1" applyAlignment="1" applyProtection="1">
      <alignment horizontal="center"/>
    </xf>
    <xf numFmtId="284" fontId="44" fillId="2" borderId="107" xfId="0" applyNumberFormat="1" applyFont="1" applyFill="1" applyBorder="1" applyAlignment="1" applyProtection="1">
      <alignment horizontal="center"/>
    </xf>
    <xf numFmtId="168" fontId="44" fillId="2" borderId="48" xfId="0" applyNumberFormat="1" applyFont="1" applyFill="1" applyBorder="1" applyAlignment="1" applyProtection="1">
      <alignment horizontal="center"/>
    </xf>
    <xf numFmtId="284" fontId="40" fillId="2" borderId="55" xfId="0" applyNumberFormat="1" applyFont="1" applyFill="1" applyBorder="1" applyAlignment="1" applyProtection="1">
      <alignment horizontal="center"/>
    </xf>
    <xf numFmtId="284" fontId="44" fillId="2" borderId="48" xfId="0" applyNumberFormat="1" applyFont="1" applyFill="1" applyBorder="1" applyAlignment="1" applyProtection="1">
      <alignment horizontal="center"/>
    </xf>
    <xf numFmtId="0" fontId="56" fillId="2" borderId="0" xfId="0" applyFont="1" applyFill="1" applyBorder="1" applyAlignment="1">
      <alignment horizontal="lef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0" fontId="0" fillId="2" borderId="0" xfId="0" applyFill="1" applyAlignment="1">
      <alignment wrapText="1"/>
    </xf>
    <xf numFmtId="0" fontId="51" fillId="26" borderId="49" xfId="0" applyFont="1" applyFill="1" applyBorder="1" applyAlignment="1">
      <alignment horizontal="center" vertical="center" wrapText="1"/>
    </xf>
    <xf numFmtId="0" fontId="43" fillId="2" borderId="118" xfId="0" applyFont="1" applyFill="1" applyBorder="1" applyAlignment="1">
      <alignment wrapText="1"/>
    </xf>
    <xf numFmtId="0" fontId="47" fillId="2" borderId="89" xfId="0" applyFont="1" applyFill="1" applyBorder="1" applyAlignment="1">
      <alignment wrapText="1"/>
    </xf>
    <xf numFmtId="0" fontId="90" fillId="2" borderId="0" xfId="0" applyFont="1" applyFill="1" applyBorder="1" applyAlignment="1"/>
    <xf numFmtId="0" fontId="0" fillId="2" borderId="0" xfId="0" applyFill="1" applyBorder="1" applyAlignment="1"/>
    <xf numFmtId="0" fontId="0" fillId="2" borderId="12" xfId="0" applyFill="1" applyBorder="1" applyAlignment="1"/>
    <xf numFmtId="0" fontId="47" fillId="2" borderId="109" xfId="0" applyFont="1" applyFill="1" applyBorder="1" applyAlignment="1">
      <alignment wrapText="1"/>
    </xf>
    <xf numFmtId="0" fontId="90" fillId="2" borderId="5" xfId="0" applyFont="1" applyFill="1" applyBorder="1" applyAlignment="1"/>
    <xf numFmtId="0" fontId="0" fillId="2" borderId="5" xfId="0" applyFill="1" applyBorder="1" applyAlignment="1"/>
    <xf numFmtId="0" fontId="0" fillId="2" borderId="112" xfId="0" applyFill="1" applyBorder="1" applyAlignment="1"/>
    <xf numFmtId="0" fontId="43"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3" fillId="2" borderId="89" xfId="0" applyFont="1" applyFill="1" applyBorder="1" applyAlignment="1">
      <alignment wrapText="1"/>
    </xf>
    <xf numFmtId="0" fontId="47" fillId="2" borderId="0" xfId="0" applyFont="1" applyFill="1" applyBorder="1" applyAlignment="1"/>
    <xf numFmtId="0" fontId="0" fillId="2" borderId="109" xfId="0" applyFill="1" applyBorder="1" applyAlignment="1">
      <alignment wrapText="1"/>
    </xf>
    <xf numFmtId="0" fontId="47"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7" fillId="2" borderId="138" xfId="0" applyFont="1" applyFill="1" applyBorder="1" applyAlignment="1"/>
    <xf numFmtId="0" fontId="0" fillId="2" borderId="138" xfId="0" applyFill="1" applyBorder="1" applyAlignment="1"/>
    <xf numFmtId="0" fontId="0" fillId="2" borderId="134" xfId="0" applyFill="1" applyBorder="1" applyAlignment="1"/>
    <xf numFmtId="10" fontId="40" fillId="0" borderId="7" xfId="0" applyNumberFormat="1" applyFont="1" applyFill="1" applyBorder="1" applyAlignment="1" applyProtection="1">
      <alignment horizontal="center"/>
      <protection locked="0"/>
    </xf>
    <xf numFmtId="0" fontId="221" fillId="2" borderId="0" xfId="0" applyFont="1" applyFill="1" applyBorder="1" applyAlignment="1">
      <alignment horizontal="left" vertical="center"/>
    </xf>
    <xf numFmtId="44" fontId="211" fillId="2" borderId="0" xfId="70" applyFont="1" applyFill="1" applyBorder="1" applyAlignment="1">
      <alignment horizontal="left" vertical="center"/>
    </xf>
    <xf numFmtId="44" fontId="211" fillId="28" borderId="123" xfId="70" applyFont="1" applyFill="1" applyBorder="1" applyAlignment="1">
      <alignment horizontal="left" vertical="center"/>
    </xf>
    <xf numFmtId="177" fontId="211" fillId="28" borderId="123" xfId="71" applyNumberFormat="1" applyFont="1" applyFill="1" applyBorder="1" applyAlignment="1">
      <alignment horizontal="left" vertical="center"/>
    </xf>
    <xf numFmtId="0" fontId="13" fillId="2" borderId="0" xfId="0" applyFont="1" applyFill="1" applyBorder="1" applyAlignment="1"/>
    <xf numFmtId="0" fontId="47" fillId="2" borderId="0" xfId="0" applyFont="1" applyFill="1" applyBorder="1" applyAlignment="1">
      <alignment horizontal="center"/>
    </xf>
    <xf numFmtId="0" fontId="47" fillId="2" borderId="0" xfId="0" applyFont="1" applyFill="1" applyBorder="1" applyAlignment="1">
      <alignment horizontal="left" wrapText="1"/>
    </xf>
    <xf numFmtId="177" fontId="211" fillId="2" borderId="0" xfId="71" applyNumberFormat="1" applyFont="1" applyFill="1" applyBorder="1" applyAlignment="1">
      <alignment horizontal="left" vertical="center"/>
    </xf>
    <xf numFmtId="0" fontId="47" fillId="2" borderId="0" xfId="0" applyFont="1" applyFill="1" applyBorder="1" applyAlignment="1">
      <alignment wrapText="1"/>
    </xf>
    <xf numFmtId="0" fontId="90" fillId="2" borderId="0" xfId="0" applyFont="1" applyFill="1" applyBorder="1" applyAlignment="1">
      <alignment horizontal="left" vertical="center"/>
    </xf>
    <xf numFmtId="3" fontId="47" fillId="28" borderId="110" xfId="0" applyNumberFormat="1" applyFont="1" applyFill="1" applyBorder="1" applyAlignment="1" applyProtection="1">
      <alignment horizontal="center"/>
      <protection locked="0"/>
    </xf>
    <xf numFmtId="166" fontId="40" fillId="28" borderId="110" xfId="71" applyFont="1" applyFill="1" applyBorder="1" applyAlignment="1" applyProtection="1">
      <alignment horizontal="center"/>
      <protection locked="0"/>
    </xf>
    <xf numFmtId="166" fontId="13" fillId="2" borderId="110" xfId="71" applyNumberFormat="1" applyFont="1" applyFill="1" applyBorder="1" applyAlignment="1">
      <alignment horizontal="center"/>
    </xf>
    <xf numFmtId="0" fontId="217" fillId="28" borderId="0" xfId="0" applyFont="1" applyFill="1" applyAlignment="1" applyProtection="1">
      <protection locked="0"/>
    </xf>
    <xf numFmtId="285" fontId="44" fillId="28" borderId="35" xfId="70" applyNumberFormat="1" applyFont="1" applyFill="1" applyBorder="1" applyAlignment="1" applyProtection="1">
      <alignment horizontal="center"/>
      <protection locked="0"/>
    </xf>
    <xf numFmtId="285" fontId="44" fillId="2" borderId="35" xfId="70" applyNumberFormat="1" applyFont="1" applyFill="1" applyBorder="1" applyAlignment="1" applyProtection="1">
      <alignment horizontal="center"/>
      <protection locked="0"/>
    </xf>
    <xf numFmtId="176" fontId="44" fillId="0" borderId="35" xfId="70" applyNumberFormat="1" applyFont="1" applyFill="1" applyBorder="1" applyAlignment="1" applyProtection="1">
      <alignment horizontal="center"/>
      <protection locked="0"/>
    </xf>
    <xf numFmtId="285" fontId="8" fillId="94" borderId="0" xfId="70" applyNumberFormat="1" applyFont="1" applyFill="1" applyBorder="1" applyAlignment="1" applyProtection="1">
      <alignment horizontal="center"/>
      <protection locked="0"/>
    </xf>
    <xf numFmtId="0" fontId="44" fillId="0" borderId="3" xfId="0" applyFont="1" applyFill="1" applyBorder="1" applyAlignment="1" applyProtection="1">
      <alignment horizontal="left" vertical="center" wrapText="1"/>
      <protection locked="0"/>
    </xf>
    <xf numFmtId="0" fontId="40" fillId="93" borderId="143" xfId="0" applyFont="1" applyFill="1" applyBorder="1" applyProtection="1">
      <protection locked="0"/>
    </xf>
    <xf numFmtId="0" fontId="40" fillId="93" borderId="144" xfId="0" applyFont="1" applyFill="1" applyBorder="1" applyProtection="1">
      <protection locked="0"/>
    </xf>
    <xf numFmtId="0" fontId="40" fillId="93" borderId="145" xfId="0" applyFont="1" applyFill="1" applyBorder="1" applyProtection="1">
      <protection locked="0"/>
    </xf>
    <xf numFmtId="169" fontId="8" fillId="2" borderId="0" xfId="70" applyNumberFormat="1" applyFont="1" applyFill="1" applyBorder="1" applyAlignment="1" applyProtection="1">
      <alignment horizontal="center" vertical="center"/>
      <protection locked="0"/>
    </xf>
    <xf numFmtId="169" fontId="8" fillId="94" borderId="0" xfId="0" applyNumberFormat="1" applyFont="1" applyFill="1" applyBorder="1" applyAlignment="1" applyProtection="1">
      <alignment horizontal="center" vertical="center"/>
      <protection locked="0"/>
    </xf>
    <xf numFmtId="169" fontId="44" fillId="94" borderId="0" xfId="71" applyNumberFormat="1" applyFont="1" applyFill="1" applyBorder="1" applyAlignment="1" applyProtection="1">
      <alignment horizontal="center" vertical="center"/>
      <protection locked="0"/>
    </xf>
    <xf numFmtId="0" fontId="7" fillId="28" borderId="110" xfId="0" applyFont="1" applyFill="1" applyBorder="1" applyAlignment="1">
      <alignment vertical="top"/>
    </xf>
    <xf numFmtId="0" fontId="7" fillId="90" borderId="110" xfId="0" applyFont="1" applyFill="1" applyBorder="1"/>
    <xf numFmtId="0" fontId="7" fillId="90" borderId="0" xfId="0" applyFont="1" applyFill="1"/>
    <xf numFmtId="0" fontId="231" fillId="0" borderId="12" xfId="0" applyFont="1" applyFill="1" applyBorder="1" applyAlignment="1" applyProtection="1">
      <alignment horizontal="center" vertical="center"/>
      <protection locked="0"/>
    </xf>
    <xf numFmtId="3" fontId="90" fillId="0" borderId="0" xfId="0" applyNumberFormat="1" applyFont="1" applyFill="1" applyBorder="1" applyAlignment="1" applyProtection="1">
      <alignment vertical="center"/>
      <protection locked="0"/>
    </xf>
    <xf numFmtId="3" fontId="44" fillId="0" borderId="0" xfId="0" applyNumberFormat="1" applyFont="1" applyFill="1" applyBorder="1" applyAlignment="1" applyProtection="1">
      <alignment horizontal="center" vertical="center"/>
      <protection locked="0"/>
    </xf>
    <xf numFmtId="10" fontId="209" fillId="0" borderId="0" xfId="0" applyNumberFormat="1" applyFont="1" applyFill="1" applyBorder="1" applyAlignment="1" applyProtection="1">
      <alignment horizontal="center" vertical="center"/>
    </xf>
    <xf numFmtId="9" fontId="40"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90" fillId="2" borderId="110" xfId="0" applyFont="1" applyFill="1" applyBorder="1" applyAlignment="1" applyProtection="1">
      <alignment vertical="top" wrapText="1"/>
      <protection locked="0"/>
    </xf>
    <xf numFmtId="0" fontId="0" fillId="2" borderId="0" xfId="0" applyFill="1" applyAlignment="1"/>
    <xf numFmtId="0" fontId="3" fillId="2" borderId="110" xfId="0" applyFont="1" applyFill="1" applyBorder="1" applyAlignment="1"/>
    <xf numFmtId="0" fontId="3" fillId="2" borderId="122" xfId="0" applyFont="1" applyFill="1" applyBorder="1" applyAlignment="1"/>
    <xf numFmtId="0" fontId="0" fillId="2" borderId="149" xfId="0" applyFill="1" applyBorder="1" applyAlignment="1"/>
    <xf numFmtId="0" fontId="0" fillId="2" borderId="110" xfId="0" applyFill="1" applyBorder="1" applyAlignment="1"/>
    <xf numFmtId="0" fontId="0" fillId="2" borderId="150" xfId="0" applyFill="1" applyBorder="1" applyAlignment="1"/>
    <xf numFmtId="0" fontId="0" fillId="2" borderId="122" xfId="0" applyFill="1" applyBorder="1" applyAlignment="1"/>
    <xf numFmtId="9" fontId="7" fillId="2" borderId="149" xfId="72" applyFont="1" applyFill="1" applyBorder="1" applyAlignment="1"/>
    <xf numFmtId="9" fontId="7" fillId="2" borderId="110" xfId="72" applyFont="1" applyFill="1" applyBorder="1" applyAlignment="1"/>
    <xf numFmtId="9" fontId="7" fillId="2" borderId="150" xfId="72" applyFont="1" applyFill="1" applyBorder="1" applyAlignment="1"/>
    <xf numFmtId="9" fontId="7" fillId="0" borderId="149" xfId="72" applyFont="1" applyFill="1" applyBorder="1" applyAlignment="1"/>
    <xf numFmtId="9" fontId="7" fillId="0" borderId="110" xfId="72" applyFont="1" applyFill="1" applyBorder="1" applyAlignment="1"/>
    <xf numFmtId="9" fontId="7" fillId="0" borderId="150" xfId="72" applyFont="1" applyFill="1" applyBorder="1" applyAlignment="1"/>
    <xf numFmtId="0" fontId="90" fillId="2" borderId="110" xfId="0" applyFont="1" applyFill="1" applyBorder="1" applyAlignment="1" applyProtection="1">
      <alignment vertical="top"/>
      <protection locked="0"/>
    </xf>
    <xf numFmtId="9" fontId="0" fillId="2" borderId="149" xfId="72" applyFont="1" applyFill="1" applyBorder="1" applyAlignment="1"/>
    <xf numFmtId="9" fontId="0" fillId="2" borderId="110" xfId="72" applyFont="1" applyFill="1" applyBorder="1" applyAlignment="1"/>
    <xf numFmtId="9" fontId="0" fillId="2" borderId="150" xfId="72" applyFont="1" applyFill="1" applyBorder="1" applyAlignment="1"/>
    <xf numFmtId="9" fontId="0" fillId="0" borderId="149" xfId="72" applyFont="1" applyFill="1" applyBorder="1" applyAlignment="1"/>
    <xf numFmtId="9" fontId="0" fillId="0" borderId="110" xfId="72" applyFont="1" applyFill="1" applyBorder="1" applyAlignment="1"/>
    <xf numFmtId="9" fontId="0" fillId="0" borderId="150" xfId="72" applyFont="1" applyFill="1" applyBorder="1" applyAlignment="1"/>
    <xf numFmtId="9" fontId="7" fillId="93" borderId="149" xfId="72" applyFont="1" applyFill="1" applyBorder="1" applyAlignment="1"/>
    <xf numFmtId="9" fontId="7" fillId="93" borderId="110" xfId="72" applyFont="1" applyFill="1" applyBorder="1" applyAlignment="1"/>
    <xf numFmtId="9" fontId="7" fillId="93" borderId="150" xfId="72" applyFont="1" applyFill="1" applyBorder="1" applyAlignment="1"/>
    <xf numFmtId="9" fontId="0" fillId="93" borderId="149" xfId="72" applyFont="1" applyFill="1" applyBorder="1" applyAlignment="1"/>
    <xf numFmtId="9" fontId="0" fillId="93" borderId="110" xfId="72" applyFont="1" applyFill="1" applyBorder="1" applyAlignment="1"/>
    <xf numFmtId="9" fontId="0" fillId="93" borderId="150" xfId="72" applyFont="1" applyFill="1" applyBorder="1" applyAlignment="1"/>
    <xf numFmtId="0" fontId="0" fillId="90" borderId="110" xfId="0" applyFill="1" applyBorder="1" applyAlignment="1">
      <alignment horizontal="left" vertical="top"/>
    </xf>
    <xf numFmtId="0" fontId="0" fillId="28" borderId="110" xfId="0" applyFill="1" applyBorder="1" applyAlignment="1">
      <alignment horizontal="left" vertical="top"/>
    </xf>
    <xf numFmtId="0" fontId="0" fillId="28" borderId="110" xfId="0" applyFill="1" applyBorder="1" applyAlignment="1">
      <alignment horizontal="left" vertical="top" wrapText="1"/>
    </xf>
    <xf numFmtId="0" fontId="0" fillId="28" borderId="110" xfId="0" applyFill="1" applyBorder="1" applyAlignment="1">
      <alignment vertical="top" wrapText="1"/>
    </xf>
    <xf numFmtId="9" fontId="0" fillId="2" borderId="0" xfId="0" applyNumberFormat="1" applyFill="1" applyAlignment="1"/>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0" fontId="40" fillId="95" borderId="7" xfId="0" applyNumberFormat="1" applyFont="1" applyFill="1" applyBorder="1" applyAlignment="1" applyProtection="1">
      <alignment horizontal="center"/>
      <protection locked="0"/>
    </xf>
    <xf numFmtId="171" fontId="211" fillId="28" borderId="28" xfId="70" applyNumberFormat="1" applyFont="1" applyFill="1" applyBorder="1" applyAlignment="1">
      <alignment horizontal="left" vertical="center"/>
    </xf>
    <xf numFmtId="0" fontId="0" fillId="90" borderId="110" xfId="0" applyFill="1" applyBorder="1" applyAlignment="1">
      <alignment vertical="top"/>
    </xf>
    <xf numFmtId="0" fontId="218" fillId="28" borderId="0" xfId="0" applyFont="1" applyFill="1" applyAlignment="1" applyProtection="1">
      <alignment horizontal="center" vertical="center"/>
      <protection locked="0"/>
    </xf>
    <xf numFmtId="169" fontId="44" fillId="0" borderId="0" xfId="71" applyNumberFormat="1" applyFont="1" applyFill="1" applyBorder="1" applyAlignment="1" applyProtection="1">
      <alignment horizontal="center" vertical="center"/>
      <protection locked="0"/>
    </xf>
    <xf numFmtId="0" fontId="47" fillId="0" borderId="133" xfId="0" applyFont="1" applyFill="1" applyBorder="1" applyAlignment="1">
      <alignment vertical="center"/>
    </xf>
    <xf numFmtId="0" fontId="0" fillId="0" borderId="0" xfId="0" applyFont="1" applyFill="1"/>
    <xf numFmtId="0" fontId="47" fillId="0" borderId="0" xfId="0" applyFont="1" applyFill="1" applyBorder="1" applyAlignment="1">
      <alignment horizontal="left" vertical="center"/>
    </xf>
    <xf numFmtId="0" fontId="0" fillId="0" borderId="0" xfId="0" applyFill="1"/>
    <xf numFmtId="0" fontId="47" fillId="2" borderId="7" xfId="0" applyFont="1" applyFill="1" applyBorder="1" applyAlignment="1">
      <alignment horizontal="left" vertical="center" wrapText="1"/>
    </xf>
    <xf numFmtId="0" fontId="44" fillId="94" borderId="3" xfId="0" applyFont="1" applyFill="1" applyBorder="1" applyAlignment="1" applyProtection="1">
      <alignment horizontal="left" vertical="center" wrapText="1"/>
      <protection locked="0"/>
    </xf>
    <xf numFmtId="0" fontId="13" fillId="0" borderId="110" xfId="0" applyFont="1" applyFill="1" applyBorder="1" applyAlignment="1">
      <alignment horizontal="left" vertical="top" wrapText="1"/>
    </xf>
    <xf numFmtId="172" fontId="240" fillId="96" borderId="0" xfId="0" applyNumberFormat="1" applyFont="1" applyFill="1" applyBorder="1" applyAlignment="1" applyProtection="1">
      <alignment horizontal="center" vertical="center"/>
      <protection locked="0"/>
    </xf>
    <xf numFmtId="0" fontId="208" fillId="96" borderId="0" xfId="0" applyFont="1" applyFill="1" applyProtection="1">
      <protection locked="0"/>
    </xf>
    <xf numFmtId="0" fontId="241" fillId="96" borderId="0" xfId="0" applyFont="1" applyFill="1" applyAlignment="1" applyProtection="1">
      <alignment horizontal="left"/>
      <protection locked="0"/>
    </xf>
    <xf numFmtId="0" fontId="0" fillId="28" borderId="110" xfId="0" applyFill="1" applyBorder="1" applyAlignment="1">
      <alignment horizontal="center" vertical="center"/>
    </xf>
    <xf numFmtId="0" fontId="0" fillId="2" borderId="110" xfId="0" applyFill="1" applyBorder="1" applyAlignment="1">
      <alignment horizontal="center" vertical="center"/>
    </xf>
    <xf numFmtId="0" fontId="0" fillId="90" borderId="110" xfId="0" applyFill="1" applyBorder="1" applyAlignment="1">
      <alignment vertical="center"/>
    </xf>
    <xf numFmtId="0" fontId="45"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0" fillId="2" borderId="0" xfId="0" applyFont="1" applyFill="1" applyBorder="1" applyAlignment="1">
      <alignment wrapText="1"/>
    </xf>
    <xf numFmtId="0" fontId="90" fillId="2" borderId="12" xfId="0" applyFont="1" applyFill="1" applyBorder="1" applyAlignment="1">
      <alignment wrapText="1"/>
    </xf>
    <xf numFmtId="0" fontId="47" fillId="2" borderId="103" xfId="0" applyFont="1" applyFill="1" applyBorder="1" applyAlignment="1">
      <alignment wrapText="1"/>
    </xf>
    <xf numFmtId="0" fontId="47" fillId="2" borderId="97" xfId="0" applyFont="1" applyFill="1" applyBorder="1" applyAlignment="1">
      <alignment wrapText="1"/>
    </xf>
    <xf numFmtId="0" fontId="51" fillId="26" borderId="89" xfId="0" applyFont="1" applyFill="1" applyBorder="1" applyAlignment="1">
      <alignment horizontal="center" vertical="center"/>
    </xf>
    <xf numFmtId="0" fontId="51" fillId="26" borderId="0" xfId="0" applyFont="1" applyFill="1" applyBorder="1" applyAlignment="1">
      <alignment horizontal="center" vertical="center"/>
    </xf>
    <xf numFmtId="0" fontId="90" fillId="2" borderId="103" xfId="0" applyFont="1" applyFill="1" applyBorder="1" applyAlignment="1">
      <alignment wrapText="1"/>
    </xf>
    <xf numFmtId="0" fontId="90" fillId="2" borderId="97" xfId="0" applyFont="1" applyFill="1" applyBorder="1" applyAlignment="1">
      <alignment wrapText="1"/>
    </xf>
    <xf numFmtId="0" fontId="47" fillId="2" borderId="138" xfId="0" applyFont="1" applyFill="1" applyBorder="1" applyAlignment="1">
      <alignment wrapText="1"/>
    </xf>
    <xf numFmtId="0" fontId="47" fillId="2" borderId="134" xfId="0" applyFont="1" applyFill="1" applyBorder="1" applyAlignment="1">
      <alignment wrapText="1"/>
    </xf>
    <xf numFmtId="0" fontId="47" fillId="2" borderId="138" xfId="0" applyFont="1" applyFill="1" applyBorder="1" applyAlignment="1">
      <alignment vertical="center" wrapText="1"/>
    </xf>
    <xf numFmtId="0" fontId="47" fillId="2" borderId="134" xfId="0" applyFont="1" applyFill="1" applyBorder="1" applyAlignment="1">
      <alignment vertical="center" wrapText="1"/>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171" fontId="90" fillId="28" borderId="122" xfId="0" applyNumberFormat="1" applyFont="1" applyFill="1" applyBorder="1" applyAlignment="1">
      <alignment horizontal="left"/>
    </xf>
    <xf numFmtId="171" fontId="90" fillId="28" borderId="134" xfId="0" applyNumberFormat="1" applyFont="1" applyFill="1" applyBorder="1" applyAlignment="1">
      <alignment horizontal="left"/>
    </xf>
    <xf numFmtId="0" fontId="90" fillId="92" borderId="0" xfId="0" applyFont="1" applyFill="1" applyBorder="1" applyAlignment="1">
      <alignment horizontal="left" vertical="center" wrapText="1"/>
    </xf>
    <xf numFmtId="171" fontId="46" fillId="2" borderId="122" xfId="0" applyNumberFormat="1" applyFont="1" applyFill="1" applyBorder="1" applyAlignment="1">
      <alignment horizontal="left"/>
    </xf>
    <xf numFmtId="171" fontId="46" fillId="2" borderId="134" xfId="0" applyNumberFormat="1" applyFont="1" applyFill="1" applyBorder="1" applyAlignment="1">
      <alignment horizontal="left"/>
    </xf>
    <xf numFmtId="170" fontId="212" fillId="26" borderId="122" xfId="6" applyNumberFormat="1" applyFont="1" applyFill="1" applyBorder="1" applyAlignment="1">
      <alignment horizontal="center" vertical="center" wrapText="1"/>
    </xf>
    <xf numFmtId="170" fontId="212"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0" fontId="211" fillId="92" borderId="0" xfId="40" applyNumberFormat="1" applyFont="1" applyFill="1" applyBorder="1" applyAlignment="1" applyProtection="1">
      <alignment horizontal="left" vertical="center" wrapText="1"/>
      <protection locked="0"/>
    </xf>
    <xf numFmtId="0" fontId="44" fillId="2" borderId="53" xfId="0"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wrapText="1"/>
      <protection locked="0"/>
    </xf>
    <xf numFmtId="0" fontId="44" fillId="2" borderId="36" xfId="0" applyFont="1" applyFill="1" applyBorder="1" applyAlignment="1" applyProtection="1">
      <alignment horizontal="center" vertical="center" wrapText="1"/>
      <protection locked="0"/>
    </xf>
    <xf numFmtId="0" fontId="90" fillId="92" borderId="0" xfId="40" applyNumberFormat="1" applyFont="1" applyFill="1" applyBorder="1" applyAlignment="1">
      <alignment horizontal="left" vertical="center" wrapText="1"/>
    </xf>
    <xf numFmtId="0" fontId="47" fillId="92" borderId="0" xfId="0" applyFont="1" applyFill="1" applyBorder="1" applyAlignment="1">
      <alignment horizontal="left" vertical="center" wrapText="1"/>
    </xf>
    <xf numFmtId="0" fontId="43" fillId="2" borderId="0" xfId="0" applyFont="1" applyFill="1" applyBorder="1" applyAlignment="1">
      <alignment horizontal="left" vertical="top"/>
    </xf>
    <xf numFmtId="0" fontId="44" fillId="2" borderId="111" xfId="0" applyFont="1" applyFill="1" applyBorder="1" applyAlignment="1" applyProtection="1">
      <alignment horizontal="center" vertical="center" wrapText="1"/>
      <protection locked="0"/>
    </xf>
    <xf numFmtId="0" fontId="44" fillId="2" borderId="121" xfId="0" applyFont="1" applyFill="1" applyBorder="1" applyAlignment="1" applyProtection="1">
      <alignment horizontal="center" vertical="center" wrapText="1"/>
      <protection locked="0"/>
    </xf>
    <xf numFmtId="0" fontId="44" fillId="90" borderId="53" xfId="0" applyFont="1" applyFill="1" applyBorder="1" applyAlignment="1" applyProtection="1">
      <alignment horizontal="center" vertical="center" wrapText="1"/>
      <protection locked="0"/>
    </xf>
    <xf numFmtId="0" fontId="44" fillId="90" borderId="102" xfId="0" applyFont="1" applyFill="1" applyBorder="1" applyAlignment="1" applyProtection="1">
      <alignment horizontal="center" vertical="center" wrapText="1"/>
      <protection locked="0"/>
    </xf>
    <xf numFmtId="0" fontId="44" fillId="90" borderId="36" xfId="0" applyFont="1" applyFill="1" applyBorder="1" applyAlignment="1" applyProtection="1">
      <alignment horizontal="center" vertical="center" wrapText="1"/>
      <protection locked="0"/>
    </xf>
    <xf numFmtId="174" fontId="211" fillId="92" borderId="140" xfId="40" applyNumberFormat="1" applyFont="1" applyFill="1" applyBorder="1" applyAlignment="1">
      <alignment horizontal="left" vertical="center"/>
    </xf>
    <xf numFmtId="174" fontId="211" fillId="92" borderId="141" xfId="40" applyNumberFormat="1" applyFont="1" applyFill="1" applyBorder="1" applyAlignment="1">
      <alignment horizontal="left" vertical="center"/>
    </xf>
    <xf numFmtId="0" fontId="3" fillId="2" borderId="110" xfId="0" applyFont="1" applyFill="1" applyBorder="1" applyAlignment="1">
      <alignment horizontal="center"/>
    </xf>
    <xf numFmtId="0" fontId="3" fillId="2" borderId="150" xfId="0" applyFont="1" applyFill="1" applyBorder="1" applyAlignment="1">
      <alignment horizontal="center"/>
    </xf>
    <xf numFmtId="0" fontId="3" fillId="2" borderId="149" xfId="0" applyFont="1" applyFill="1" applyBorder="1" applyAlignment="1">
      <alignment horizontal="center"/>
    </xf>
    <xf numFmtId="0" fontId="47" fillId="92" borderId="0" xfId="0" applyFont="1" applyFill="1" applyAlignment="1">
      <alignment horizontal="left" vertical="center" wrapText="1"/>
    </xf>
    <xf numFmtId="0" fontId="3" fillId="2" borderId="146" xfId="0" applyFont="1" applyFill="1" applyBorder="1" applyAlignment="1">
      <alignment horizontal="center"/>
    </xf>
    <xf numFmtId="0" fontId="3" fillId="2" borderId="147" xfId="0" applyFont="1" applyFill="1" applyBorder="1" applyAlignment="1">
      <alignment horizontal="center"/>
    </xf>
    <xf numFmtId="0" fontId="3" fillId="2" borderId="148" xfId="0" applyFont="1" applyFill="1" applyBorder="1" applyAlignment="1">
      <alignment horizontal="center"/>
    </xf>
    <xf numFmtId="0" fontId="43" fillId="2" borderId="0" xfId="0" applyFont="1" applyFill="1" applyBorder="1" applyAlignment="1" applyProtection="1">
      <alignment horizontal="left" vertical="top"/>
      <protection locked="0"/>
    </xf>
    <xf numFmtId="0" fontId="90" fillId="92" borderId="0" xfId="0" applyFont="1" applyFill="1" applyBorder="1" applyAlignment="1" applyProtection="1">
      <alignment horizontal="left" vertical="center" wrapText="1"/>
      <protection locked="0"/>
    </xf>
    <xf numFmtId="0" fontId="51" fillId="26" borderId="105" xfId="0" applyNumberFormat="1" applyFont="1" applyFill="1" applyBorder="1" applyAlignment="1" applyProtection="1">
      <alignment horizontal="center" vertical="center" wrapText="1"/>
      <protection locked="0"/>
    </xf>
    <xf numFmtId="0" fontId="51" fillId="26" borderId="52" xfId="0" applyNumberFormat="1" applyFont="1" applyFill="1" applyBorder="1" applyAlignment="1" applyProtection="1">
      <alignment horizontal="center" vertical="center" wrapText="1"/>
      <protection locked="0"/>
    </xf>
    <xf numFmtId="0" fontId="51" fillId="26" borderId="51" xfId="0" applyFont="1" applyFill="1" applyBorder="1" applyAlignment="1" applyProtection="1">
      <alignment horizontal="center" vertical="center" wrapText="1"/>
      <protection locked="0"/>
    </xf>
    <xf numFmtId="0" fontId="51" fillId="26" borderId="47" xfId="0" applyFont="1" applyFill="1" applyBorder="1" applyAlignment="1" applyProtection="1">
      <alignment horizontal="center" vertical="center" wrapText="1"/>
      <protection locked="0"/>
    </xf>
    <xf numFmtId="0" fontId="51" fillId="26" borderId="99" xfId="0" applyNumberFormat="1" applyFont="1" applyFill="1" applyBorder="1" applyAlignment="1" applyProtection="1">
      <alignment horizontal="center" vertical="center" wrapText="1"/>
      <protection locked="0"/>
    </xf>
    <xf numFmtId="0" fontId="51" fillId="26" borderId="100" xfId="0" applyNumberFormat="1" applyFont="1" applyFill="1" applyBorder="1" applyAlignment="1" applyProtection="1">
      <alignment horizontal="center" vertical="center" wrapText="1"/>
      <protection locked="0"/>
    </xf>
    <xf numFmtId="0" fontId="51" fillId="26" borderId="101" xfId="0" applyNumberFormat="1" applyFont="1" applyFill="1" applyBorder="1" applyAlignment="1" applyProtection="1">
      <alignment horizontal="center" vertical="center" wrapText="1"/>
      <protection locked="0"/>
    </xf>
    <xf numFmtId="0" fontId="51" fillId="26" borderId="130" xfId="0" applyNumberFormat="1" applyFont="1" applyFill="1" applyBorder="1" applyAlignment="1" applyProtection="1">
      <alignment horizontal="center" vertical="center" wrapText="1"/>
      <protection locked="0"/>
    </xf>
    <xf numFmtId="0" fontId="51" fillId="26" borderId="131" xfId="0" applyNumberFormat="1" applyFont="1" applyFill="1" applyBorder="1" applyAlignment="1" applyProtection="1">
      <alignment horizontal="center" vertical="center" wrapText="1"/>
      <protection locked="0"/>
    </xf>
    <xf numFmtId="0" fontId="51" fillId="26" borderId="132" xfId="0" applyNumberFormat="1" applyFont="1" applyFill="1" applyBorder="1" applyAlignment="1" applyProtection="1">
      <alignment horizontal="center" vertical="center" wrapText="1"/>
      <protection locked="0"/>
    </xf>
    <xf numFmtId="0" fontId="51" fillId="26" borderId="106" xfId="0" applyNumberFormat="1" applyFont="1" applyFill="1" applyBorder="1" applyAlignment="1" applyProtection="1">
      <alignment horizontal="center" vertical="center" wrapText="1"/>
      <protection locked="0"/>
    </xf>
    <xf numFmtId="0" fontId="51" fillId="26" borderId="50" xfId="0" applyNumberFormat="1" applyFont="1" applyFill="1" applyBorder="1" applyAlignment="1" applyProtection="1">
      <alignment horizontal="center" vertical="center" wrapText="1"/>
      <protection locked="0"/>
    </xf>
    <xf numFmtId="0" fontId="43" fillId="2" borderId="0" xfId="0" applyFont="1" applyFill="1" applyAlignment="1">
      <alignment horizontal="left" vertical="top" wrapText="1"/>
    </xf>
    <xf numFmtId="0" fontId="90" fillId="92" borderId="0" xfId="0" applyFont="1" applyFill="1" applyBorder="1" applyAlignment="1">
      <alignment horizontal="left" wrapText="1"/>
    </xf>
    <xf numFmtId="0" fontId="216" fillId="2" borderId="122" xfId="0" applyFont="1" applyFill="1" applyBorder="1" applyAlignment="1">
      <alignment vertical="top"/>
    </xf>
    <xf numFmtId="0" fontId="216" fillId="2" borderId="138" xfId="0" applyFont="1" applyFill="1" applyBorder="1" applyAlignment="1">
      <alignment vertical="top"/>
    </xf>
    <xf numFmtId="0" fontId="43" fillId="92" borderId="0" xfId="0" applyFont="1" applyFill="1" applyAlignment="1">
      <alignment wrapText="1"/>
    </xf>
    <xf numFmtId="0" fontId="43" fillId="2" borderId="0" xfId="0" applyFont="1" applyFill="1" applyAlignment="1">
      <alignment vertical="top"/>
    </xf>
    <xf numFmtId="0" fontId="47" fillId="92" borderId="0" xfId="0" applyFont="1" applyFill="1" applyAlignment="1">
      <alignment wrapText="1"/>
    </xf>
    <xf numFmtId="0" fontId="236"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760000"/>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4765" cy="237024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63712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74442" cy="196215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229295"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72</xdr:row>
          <xdr:rowOff>142875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72</xdr:row>
          <xdr:rowOff>142875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72</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72</xdr:row>
          <xdr:rowOff>142875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72</xdr:row>
          <xdr:rowOff>142875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72</xdr:row>
          <xdr:rowOff>142875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39767"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3207" y="281441"/>
          <a:ext cx="15831491" cy="156525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7180"/>
          <a:ext cx="20259675" cy="18182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1148192</xdr:colOff>
      <xdr:row>3</xdr:row>
      <xdr:rowOff>109629</xdr:rowOff>
    </xdr:from>
    <xdr:to>
      <xdr:col>2</xdr:col>
      <xdr:colOff>857468</xdr:colOff>
      <xdr:row>5</xdr:row>
      <xdr:rowOff>109910</xdr:rowOff>
    </xdr:to>
    <xdr:sp macro="" textlink="">
      <xdr:nvSpPr>
        <xdr:cNvPr id="5" name="Rectangle 4"/>
        <xdr:cNvSpPr/>
      </xdr:nvSpPr>
      <xdr:spPr>
        <a:xfrm>
          <a:off x="1776842" y="681129"/>
          <a:ext cx="50623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400050</xdr:colOff>
      <xdr:row>3</xdr:row>
      <xdr:rowOff>38100</xdr:rowOff>
    </xdr:from>
    <xdr:to>
      <xdr:col>1</xdr:col>
      <xdr:colOff>1121720</xdr:colOff>
      <xdr:row>6</xdr:row>
      <xdr:rowOff>115879</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028700" y="609600"/>
          <a:ext cx="721670" cy="64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777199" cy="201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4287500"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38100</xdr:rowOff>
    </xdr:from>
    <xdr:to>
      <xdr:col>11</xdr:col>
      <xdr:colOff>121920</xdr:colOff>
      <xdr:row>9</xdr:row>
      <xdr:rowOff>171450</xdr:rowOff>
    </xdr:to>
    <xdr:grpSp>
      <xdr:nvGrpSpPr>
        <xdr:cNvPr id="2" name="Group 1"/>
        <xdr:cNvGrpSpPr/>
      </xdr:nvGrpSpPr>
      <xdr:grpSpPr>
        <a:xfrm>
          <a:off x="880110" y="38100"/>
          <a:ext cx="16005810" cy="17792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882015</xdr:colOff>
      <xdr:row>7</xdr:row>
      <xdr:rowOff>9314</xdr:rowOff>
    </xdr:from>
    <xdr:to>
      <xdr:col>10</xdr:col>
      <xdr:colOff>63712</xdr:colOff>
      <xdr:row>8</xdr:row>
      <xdr:rowOff>58844</xdr:rowOff>
    </xdr:to>
    <xdr:sp macro="" textlink="">
      <xdr:nvSpPr>
        <xdr:cNvPr id="7" name="TextBox 6"/>
        <xdr:cNvSpPr txBox="1"/>
      </xdr:nvSpPr>
      <xdr:spPr>
        <a:xfrm>
          <a:off x="16790670" y="1289474"/>
          <a:ext cx="2295314" cy="23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OLZHEN/AppData/Local/Microsoft/Windows/Temporary%20Internet%20Files/Content.Outlook/LWSUUUTS/THESL%20LRAMVA%20Work%20Form%20-%202017-2020%20Forecast%20-%20July%2020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CE Parameters"/>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55" zoomScaleNormal="55" zoomScalePageLayoutView="40" workbookViewId="0">
      <selection activeCell="B37" activeCellId="1" sqref="A1 B3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8" t="s">
        <v>174</v>
      </c>
      <c r="C3" s="808"/>
    </row>
    <row r="4" spans="1:3" ht="11.25" customHeight="1"/>
    <row r="5" spans="1:3" s="30" customFormat="1" ht="25.5" customHeight="1">
      <c r="B5" s="60" t="s">
        <v>420</v>
      </c>
      <c r="C5" s="60" t="s">
        <v>173</v>
      </c>
    </row>
    <row r="6" spans="1:3" s="175" customFormat="1" ht="48" customHeight="1">
      <c r="A6" s="240"/>
      <c r="B6" s="612" t="s">
        <v>170</v>
      </c>
      <c r="C6" s="665" t="s">
        <v>607</v>
      </c>
    </row>
    <row r="7" spans="1:3" s="175" customFormat="1" ht="21" customHeight="1">
      <c r="A7" s="240"/>
      <c r="B7" s="607" t="s">
        <v>552</v>
      </c>
      <c r="C7" s="666" t="s">
        <v>620</v>
      </c>
    </row>
    <row r="8" spans="1:3" s="175" customFormat="1" ht="32.25" customHeight="1">
      <c r="B8" s="607" t="s">
        <v>367</v>
      </c>
      <c r="C8" s="667" t="s">
        <v>608</v>
      </c>
    </row>
    <row r="9" spans="1:3" s="175" customFormat="1" ht="27.75" customHeight="1">
      <c r="B9" s="607" t="s">
        <v>169</v>
      </c>
      <c r="C9" s="667" t="s">
        <v>609</v>
      </c>
    </row>
    <row r="10" spans="1:3" s="175" customFormat="1" ht="33" customHeight="1">
      <c r="B10" s="607" t="s">
        <v>605</v>
      </c>
      <c r="C10" s="666" t="s">
        <v>613</v>
      </c>
    </row>
    <row r="11" spans="1:3" s="175" customFormat="1" ht="26.25" customHeight="1">
      <c r="B11" s="621" t="s">
        <v>368</v>
      </c>
      <c r="C11" s="669" t="s">
        <v>610</v>
      </c>
    </row>
    <row r="12" spans="1:3" s="175" customFormat="1" ht="39.75" customHeight="1">
      <c r="B12" s="607" t="s">
        <v>369</v>
      </c>
      <c r="C12" s="667" t="s">
        <v>611</v>
      </c>
    </row>
    <row r="13" spans="1:3" s="175" customFormat="1" ht="18" customHeight="1">
      <c r="B13" s="607" t="s">
        <v>370</v>
      </c>
      <c r="C13" s="667" t="s">
        <v>612</v>
      </c>
    </row>
    <row r="14" spans="1:3" s="175" customFormat="1" ht="13.5" customHeight="1">
      <c r="B14" s="607"/>
      <c r="C14" s="668"/>
    </row>
    <row r="15" spans="1:3" s="175" customFormat="1" ht="18" customHeight="1">
      <c r="B15" s="607" t="s">
        <v>677</v>
      </c>
      <c r="C15" s="666" t="s">
        <v>675</v>
      </c>
    </row>
    <row r="16" spans="1:3" s="175" customFormat="1" ht="8.25" customHeight="1">
      <c r="B16" s="607"/>
      <c r="C16" s="668"/>
    </row>
    <row r="17" spans="2:3" s="175" customFormat="1" ht="33" customHeight="1">
      <c r="B17" s="670" t="s">
        <v>606</v>
      </c>
      <c r="C17" s="671" t="s">
        <v>676</v>
      </c>
    </row>
    <row r="18" spans="2:3" s="102"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rintOptions horizontalCentered="1"/>
  <pageMargins left="0.62992125984251968" right="0.62992125984251968" top="1.2598425196850394" bottom="0.74803149606299213" header="0.51181102362204722" footer="0.51181102362204722"/>
  <pageSetup scale="66" orientation="landscape" horizontalDpi="1200" verticalDpi="1200" r:id="rId1"/>
  <headerFooter scaleWithDoc="0">
    <oddHeader>&amp;R&amp;7Toronto Hydro-Electric System Limited
EB-2018-0071
Tab 4
Schedule 1
ORIGINAL
Page &amp;P of &amp;N</oddHeader>
    <oddFooter>&amp;C&amp;7&amp;A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40" zoomScaleNormal="40" zoomScaleSheetLayoutView="40" workbookViewId="0">
      <pane ySplit="16" topLeftCell="A17" activePane="bottomLeft" state="frozen"/>
      <selection activeCell="B37" activeCellId="1" sqref="A1 B37"/>
      <selection pane="bottomLeft" activeCell="B37" activeCellId="1" sqref="A1 B37"/>
    </sheetView>
  </sheetViews>
  <sheetFormatPr defaultColWidth="9.140625" defaultRowHeight="15"/>
  <cols>
    <col min="1" max="1" width="9.140625" style="12"/>
    <col min="2" max="2" width="36.85546875" style="695" customWidth="1"/>
    <col min="3" max="3" width="9.140625" style="10"/>
    <col min="4" max="16384" width="9.140625" style="12"/>
  </cols>
  <sheetData>
    <row r="16" spans="2:21" ht="26.25" customHeight="1">
      <c r="B16" s="696" t="s">
        <v>561</v>
      </c>
      <c r="C16" s="815" t="s">
        <v>505</v>
      </c>
      <c r="D16" s="816"/>
      <c r="E16" s="816"/>
      <c r="F16" s="816"/>
      <c r="G16" s="816"/>
      <c r="H16" s="816"/>
      <c r="I16" s="816"/>
      <c r="J16" s="816"/>
      <c r="K16" s="816"/>
      <c r="L16" s="816"/>
      <c r="M16" s="816"/>
      <c r="N16" s="816"/>
      <c r="O16" s="816"/>
      <c r="P16" s="816"/>
      <c r="Q16" s="816"/>
      <c r="R16" s="816"/>
      <c r="S16" s="816"/>
      <c r="T16" s="816"/>
      <c r="U16" s="816"/>
    </row>
    <row r="17" spans="2:21" ht="55.5" customHeight="1">
      <c r="B17" s="697" t="s">
        <v>642</v>
      </c>
      <c r="C17" s="817" t="s">
        <v>643</v>
      </c>
      <c r="D17" s="817"/>
      <c r="E17" s="817"/>
      <c r="F17" s="817"/>
      <c r="G17" s="817"/>
      <c r="H17" s="817"/>
      <c r="I17" s="817"/>
      <c r="J17" s="817"/>
      <c r="K17" s="817"/>
      <c r="L17" s="817"/>
      <c r="M17" s="817"/>
      <c r="N17" s="817"/>
      <c r="O17" s="817"/>
      <c r="P17" s="817"/>
      <c r="Q17" s="817"/>
      <c r="R17" s="817"/>
      <c r="S17" s="817"/>
      <c r="T17" s="817"/>
      <c r="U17" s="818"/>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647</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644</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11" t="s">
        <v>645</v>
      </c>
      <c r="D23" s="811"/>
      <c r="E23" s="811"/>
      <c r="F23" s="811"/>
      <c r="G23" s="811"/>
      <c r="H23" s="811"/>
      <c r="I23" s="811"/>
      <c r="J23" s="811"/>
      <c r="K23" s="811"/>
      <c r="L23" s="811"/>
      <c r="M23" s="811"/>
      <c r="N23" s="811"/>
      <c r="O23" s="811"/>
      <c r="P23" s="811"/>
      <c r="Q23" s="811"/>
      <c r="R23" s="811"/>
      <c r="S23" s="811"/>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648</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11" t="s">
        <v>646</v>
      </c>
      <c r="D27" s="811"/>
      <c r="E27" s="811"/>
      <c r="F27" s="811"/>
      <c r="G27" s="811"/>
      <c r="H27" s="811"/>
      <c r="I27" s="811"/>
      <c r="J27" s="811"/>
      <c r="K27" s="811"/>
      <c r="L27" s="811"/>
      <c r="M27" s="811"/>
      <c r="N27" s="811"/>
      <c r="O27" s="811"/>
      <c r="P27" s="811"/>
      <c r="Q27" s="811"/>
      <c r="R27" s="811"/>
      <c r="S27" s="811"/>
      <c r="T27" s="811"/>
      <c r="U27" s="812"/>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11" t="s">
        <v>649</v>
      </c>
      <c r="D29" s="811"/>
      <c r="E29" s="811"/>
      <c r="F29" s="811"/>
      <c r="G29" s="811"/>
      <c r="H29" s="811"/>
      <c r="I29" s="811"/>
      <c r="J29" s="811"/>
      <c r="K29" s="811"/>
      <c r="L29" s="811"/>
      <c r="M29" s="811"/>
      <c r="N29" s="811"/>
      <c r="O29" s="811"/>
      <c r="P29" s="811"/>
      <c r="Q29" s="811"/>
      <c r="R29" s="811"/>
      <c r="S29" s="811"/>
      <c r="T29" s="811"/>
      <c r="U29" s="812"/>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650</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651</v>
      </c>
      <c r="C33" s="819" t="s">
        <v>652</v>
      </c>
      <c r="D33" s="819"/>
      <c r="E33" s="819"/>
      <c r="F33" s="819"/>
      <c r="G33" s="819"/>
      <c r="H33" s="819"/>
      <c r="I33" s="819"/>
      <c r="J33" s="819"/>
      <c r="K33" s="819"/>
      <c r="L33" s="819"/>
      <c r="M33" s="819"/>
      <c r="N33" s="819"/>
      <c r="O33" s="819"/>
      <c r="P33" s="819"/>
      <c r="Q33" s="819"/>
      <c r="R33" s="819"/>
      <c r="S33" s="819"/>
      <c r="T33" s="819"/>
      <c r="U33" s="820"/>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653</v>
      </c>
      <c r="C35" s="711" t="s">
        <v>654</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655</v>
      </c>
      <c r="C37" s="813" t="s">
        <v>656</v>
      </c>
      <c r="D37" s="813"/>
      <c r="E37" s="813"/>
      <c r="F37" s="813"/>
      <c r="G37" s="813"/>
      <c r="H37" s="813"/>
      <c r="I37" s="813"/>
      <c r="J37" s="813"/>
      <c r="K37" s="813"/>
      <c r="L37" s="813"/>
      <c r="M37" s="813"/>
      <c r="N37" s="813"/>
      <c r="O37" s="813"/>
      <c r="P37" s="813"/>
      <c r="Q37" s="813"/>
      <c r="R37" s="813"/>
      <c r="S37" s="813"/>
      <c r="T37" s="813"/>
      <c r="U37" s="814"/>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657</v>
      </c>
      <c r="C39" s="713" t="s">
        <v>658</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659</v>
      </c>
      <c r="C41" s="821" t="s">
        <v>660</v>
      </c>
      <c r="D41" s="821"/>
      <c r="E41" s="821"/>
      <c r="F41" s="821"/>
      <c r="G41" s="821"/>
      <c r="H41" s="821"/>
      <c r="I41" s="821"/>
      <c r="J41" s="821"/>
      <c r="K41" s="821"/>
      <c r="L41" s="821"/>
      <c r="M41" s="821"/>
      <c r="N41" s="821"/>
      <c r="O41" s="821"/>
      <c r="P41" s="821"/>
      <c r="Q41" s="821"/>
      <c r="R41" s="821"/>
      <c r="S41" s="821"/>
      <c r="T41" s="821"/>
      <c r="U41" s="822"/>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75">
      <c r="B43" s="710" t="s">
        <v>661</v>
      </c>
      <c r="C43" s="711" t="s">
        <v>662</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09" t="s">
        <v>679</v>
      </c>
      <c r="D45" s="809"/>
      <c r="E45" s="809"/>
      <c r="F45" s="809"/>
      <c r="G45" s="809"/>
      <c r="H45" s="809"/>
      <c r="I45" s="809"/>
      <c r="J45" s="809"/>
      <c r="K45" s="809"/>
      <c r="L45" s="809"/>
      <c r="M45" s="809"/>
      <c r="N45" s="809"/>
      <c r="O45" s="809"/>
      <c r="P45" s="809"/>
      <c r="Q45" s="809"/>
      <c r="R45" s="809"/>
      <c r="S45" s="809"/>
      <c r="T45" s="809"/>
      <c r="U45" s="810"/>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09" t="s">
        <v>663</v>
      </c>
      <c r="D47" s="809"/>
      <c r="E47" s="809"/>
      <c r="F47" s="809"/>
      <c r="G47" s="809"/>
      <c r="H47" s="809"/>
      <c r="I47" s="809"/>
      <c r="J47" s="809"/>
      <c r="K47" s="809"/>
      <c r="L47" s="809"/>
      <c r="M47" s="809"/>
      <c r="N47" s="809"/>
      <c r="O47" s="809"/>
      <c r="P47" s="809"/>
      <c r="Q47" s="809"/>
      <c r="R47" s="809"/>
      <c r="S47" s="809"/>
      <c r="T47" s="809"/>
      <c r="U47" s="810"/>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09" t="s">
        <v>664</v>
      </c>
      <c r="D49" s="809"/>
      <c r="E49" s="809"/>
      <c r="F49" s="809"/>
      <c r="G49" s="809"/>
      <c r="H49" s="809"/>
      <c r="I49" s="809"/>
      <c r="J49" s="809"/>
      <c r="K49" s="809"/>
      <c r="L49" s="809"/>
      <c r="M49" s="809"/>
      <c r="N49" s="809"/>
      <c r="O49" s="809"/>
      <c r="P49" s="809"/>
      <c r="Q49" s="809"/>
      <c r="R49" s="809"/>
      <c r="S49" s="809"/>
      <c r="T49" s="809"/>
      <c r="U49" s="810"/>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09" t="s">
        <v>665</v>
      </c>
      <c r="D51" s="809"/>
      <c r="E51" s="809"/>
      <c r="F51" s="809"/>
      <c r="G51" s="809"/>
      <c r="H51" s="809"/>
      <c r="I51" s="809"/>
      <c r="J51" s="809"/>
      <c r="K51" s="809"/>
      <c r="L51" s="809"/>
      <c r="M51" s="809"/>
      <c r="N51" s="809"/>
      <c r="O51" s="809"/>
      <c r="P51" s="809"/>
      <c r="Q51" s="809"/>
      <c r="R51" s="809"/>
      <c r="S51" s="809"/>
      <c r="T51" s="809"/>
      <c r="U51" s="810"/>
    </row>
    <row r="52" spans="2:21" ht="15.7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11" t="s">
        <v>678</v>
      </c>
      <c r="D53" s="811"/>
      <c r="E53" s="811"/>
      <c r="F53" s="811"/>
      <c r="G53" s="811"/>
      <c r="H53" s="811"/>
      <c r="I53" s="811"/>
      <c r="J53" s="811"/>
      <c r="K53" s="811"/>
      <c r="L53" s="811"/>
      <c r="M53" s="811"/>
      <c r="N53" s="811"/>
      <c r="O53" s="811"/>
      <c r="P53" s="811"/>
      <c r="Q53" s="811"/>
      <c r="R53" s="811"/>
      <c r="S53" s="811"/>
      <c r="T53" s="811"/>
      <c r="U53" s="812"/>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666</v>
      </c>
      <c r="C55" s="813" t="s">
        <v>667</v>
      </c>
      <c r="D55" s="813"/>
      <c r="E55" s="813"/>
      <c r="F55" s="813"/>
      <c r="G55" s="813"/>
      <c r="H55" s="813"/>
      <c r="I55" s="813"/>
      <c r="J55" s="813"/>
      <c r="K55" s="813"/>
      <c r="L55" s="813"/>
      <c r="M55" s="813"/>
      <c r="N55" s="813"/>
      <c r="O55" s="813"/>
      <c r="P55" s="813"/>
      <c r="Q55" s="813"/>
      <c r="R55" s="813"/>
      <c r="S55" s="813"/>
      <c r="T55" s="813"/>
      <c r="U55" s="814"/>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668</v>
      </c>
      <c r="C57" s="813" t="s">
        <v>669</v>
      </c>
      <c r="D57" s="813"/>
      <c r="E57" s="813"/>
      <c r="F57" s="813"/>
      <c r="G57" s="813"/>
      <c r="H57" s="813"/>
      <c r="I57" s="813"/>
      <c r="J57" s="813"/>
      <c r="K57" s="813"/>
      <c r="L57" s="813"/>
      <c r="M57" s="813"/>
      <c r="N57" s="813"/>
      <c r="O57" s="813"/>
      <c r="P57" s="813"/>
      <c r="Q57" s="813"/>
      <c r="R57" s="813"/>
      <c r="S57" s="813"/>
      <c r="T57" s="813"/>
      <c r="U57" s="814"/>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670</v>
      </c>
      <c r="C59" s="718" t="s">
        <v>671</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rintOptions horizontalCentered="1"/>
  <pageMargins left="0.62992125984251968" right="0.62992125984251968" top="1.2598425196850394" bottom="0.74803149606299213" header="0.51181102362204722" footer="0.51181102362204722"/>
  <pageSetup scale="38" orientation="landscape" r:id="rId1"/>
  <headerFooter scaleWithDoc="0">
    <oddHeader>&amp;R&amp;7Toronto Hydro-Electric System Limited
EB-2018-0071
Tab 4
Schedule 1
ORIGINAL
Page &amp;P of &amp;N</oddHeader>
    <oddFooter>&amp;C&amp;7&amp;A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40" zoomScaleNormal="40" zoomScaleSheetLayoutView="55" workbookViewId="0">
      <selection activeCell="B37" activeCellId="1" sqref="A1 B37"/>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5.5703125" style="16" customWidth="1"/>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24" t="s">
        <v>681</v>
      </c>
      <c r="C3" s="825"/>
      <c r="D3" s="825"/>
      <c r="E3" s="825"/>
      <c r="F3" s="826"/>
      <c r="G3" s="121"/>
    </row>
    <row r="4" spans="2:20" ht="16.5" customHeight="1">
      <c r="B4" s="827"/>
      <c r="C4" s="828"/>
      <c r="D4" s="828"/>
      <c r="E4" s="828"/>
      <c r="F4" s="829"/>
      <c r="G4" s="121"/>
    </row>
    <row r="5" spans="2:20" ht="71.25" customHeight="1">
      <c r="B5" s="827"/>
      <c r="C5" s="828"/>
      <c r="D5" s="828"/>
      <c r="E5" s="828"/>
      <c r="F5" s="829"/>
      <c r="G5" s="121"/>
    </row>
    <row r="6" spans="2:20" ht="21.75" customHeight="1">
      <c r="B6" s="830"/>
      <c r="C6" s="831"/>
      <c r="D6" s="831"/>
      <c r="E6" s="831"/>
      <c r="F6" s="832"/>
      <c r="G6" s="121"/>
    </row>
    <row r="8" spans="2:20" ht="21">
      <c r="B8" s="823" t="s">
        <v>481</v>
      </c>
      <c r="C8" s="823"/>
      <c r="D8" s="823"/>
      <c r="E8" s="823"/>
      <c r="F8" s="823"/>
      <c r="G8" s="823"/>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3" t="s">
        <v>597</v>
      </c>
      <c r="G12" s="28"/>
      <c r="L12" s="33"/>
      <c r="M12" s="33"/>
      <c r="N12" s="33"/>
      <c r="O12" s="33"/>
      <c r="P12" s="33"/>
      <c r="Q12" s="68"/>
      <c r="S12" s="8"/>
      <c r="T12" s="8"/>
    </row>
    <row r="13" spans="2:20" s="9" customFormat="1" ht="26.25" customHeight="1" thickBot="1">
      <c r="B13" s="101" t="s">
        <v>416</v>
      </c>
      <c r="C13" s="123" t="s">
        <v>635</v>
      </c>
      <c r="G13" s="108"/>
      <c r="L13" s="33"/>
      <c r="M13" s="33"/>
      <c r="N13" s="33"/>
      <c r="O13" s="33"/>
      <c r="P13" s="33"/>
      <c r="Q13" s="68"/>
      <c r="S13" s="8"/>
      <c r="T13" s="8"/>
    </row>
    <row r="14" spans="2:20" s="9" customFormat="1" ht="26.25" customHeight="1" thickBot="1">
      <c r="B14" s="101" t="s">
        <v>416</v>
      </c>
      <c r="C14" s="171" t="s">
        <v>630</v>
      </c>
      <c r="G14" s="122"/>
      <c r="L14" s="33"/>
      <c r="M14" s="33"/>
      <c r="N14" s="33"/>
      <c r="O14" s="33"/>
      <c r="P14" s="33"/>
      <c r="Q14" s="68"/>
      <c r="S14" s="8"/>
      <c r="T14" s="8"/>
    </row>
    <row r="15" spans="2:20" s="9" customFormat="1" ht="26.25" customHeight="1" thickBot="1">
      <c r="B15" s="101" t="s">
        <v>416</v>
      </c>
      <c r="C15" s="171" t="s">
        <v>631</v>
      </c>
      <c r="G15" s="122"/>
      <c r="L15" s="33"/>
      <c r="M15" s="33"/>
      <c r="N15" s="33"/>
      <c r="O15" s="33"/>
      <c r="P15" s="33"/>
      <c r="Q15" s="68"/>
      <c r="S15" s="8"/>
      <c r="T15" s="8"/>
    </row>
    <row r="16" spans="2:20" s="9" customFormat="1" ht="26.25" customHeight="1" thickBot="1">
      <c r="B16" s="101" t="s">
        <v>416</v>
      </c>
      <c r="C16" s="795" t="s">
        <v>632</v>
      </c>
      <c r="D16" s="796"/>
      <c r="E16" s="796"/>
      <c r="F16" s="796"/>
      <c r="G16" s="122"/>
      <c r="L16" s="33"/>
      <c r="M16" s="33"/>
      <c r="N16" s="33"/>
      <c r="O16" s="33"/>
      <c r="P16" s="33"/>
      <c r="Q16" s="68"/>
      <c r="S16" s="8"/>
      <c r="T16" s="8"/>
    </row>
    <row r="17" spans="2:20" s="9" customFormat="1" ht="26.25" customHeight="1" thickBot="1">
      <c r="B17" s="101" t="s">
        <v>416</v>
      </c>
      <c r="C17" s="797" t="s">
        <v>633</v>
      </c>
      <c r="D17" s="796"/>
      <c r="E17" s="796"/>
      <c r="F17" s="796"/>
      <c r="G17" s="108"/>
      <c r="L17" s="33"/>
      <c r="M17" s="33"/>
      <c r="N17" s="33"/>
      <c r="O17" s="33"/>
      <c r="P17" s="33"/>
      <c r="Q17" s="68"/>
      <c r="S17" s="8"/>
      <c r="T17" s="8"/>
    </row>
    <row r="18" spans="2:20" s="9" customFormat="1" ht="26.25" customHeight="1" thickBot="1">
      <c r="B18" s="101" t="s">
        <v>416</v>
      </c>
      <c r="C18" s="797" t="s">
        <v>634</v>
      </c>
      <c r="D18" s="796"/>
      <c r="E18" s="796"/>
      <c r="F18" s="796"/>
      <c r="G18" s="122"/>
      <c r="L18" s="33"/>
      <c r="M18" s="33"/>
      <c r="N18" s="33"/>
      <c r="O18" s="33"/>
      <c r="P18" s="33"/>
      <c r="Q18" s="68"/>
      <c r="S18" s="8"/>
      <c r="T18" s="8"/>
    </row>
    <row r="19" spans="2:20" s="9" customFormat="1" ht="26.25" customHeight="1" thickBot="1">
      <c r="B19" s="101" t="s">
        <v>416</v>
      </c>
      <c r="C19" s="797" t="s">
        <v>636</v>
      </c>
      <c r="D19" s="796"/>
      <c r="E19" s="796"/>
      <c r="F19" s="796"/>
      <c r="G19" s="122"/>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2" customFormat="1" ht="36" customHeight="1">
      <c r="B22" s="641" t="s">
        <v>543</v>
      </c>
      <c r="C22" s="647" t="s">
        <v>437</v>
      </c>
      <c r="D22" s="650" t="s">
        <v>443</v>
      </c>
      <c r="E22" s="654" t="s">
        <v>596</v>
      </c>
      <c r="F22" s="650" t="s">
        <v>448</v>
      </c>
      <c r="G22" s="173"/>
      <c r="M22" s="639"/>
      <c r="T22" s="639"/>
    </row>
    <row r="23" spans="2:20" s="102" customFormat="1" ht="35.25" customHeight="1">
      <c r="B23" s="642" t="s">
        <v>458</v>
      </c>
      <c r="C23" s="648" t="s">
        <v>438</v>
      </c>
      <c r="D23" s="799" t="s">
        <v>444</v>
      </c>
      <c r="E23" s="655" t="s">
        <v>596</v>
      </c>
      <c r="F23" s="651" t="s">
        <v>448</v>
      </c>
      <c r="G23" s="173"/>
      <c r="M23" s="639"/>
      <c r="T23" s="639"/>
    </row>
    <row r="24" spans="2:20" s="102" customFormat="1" ht="34.5" customHeight="1">
      <c r="B24" s="642" t="s">
        <v>455</v>
      </c>
      <c r="C24" s="648" t="s">
        <v>438</v>
      </c>
      <c r="D24" s="799" t="s">
        <v>445</v>
      </c>
      <c r="E24" s="655" t="s">
        <v>596</v>
      </c>
      <c r="F24" s="651" t="s">
        <v>448</v>
      </c>
      <c r="G24" s="173"/>
      <c r="M24" s="639"/>
      <c r="T24" s="639"/>
    </row>
    <row r="25" spans="2:20" s="102" customFormat="1" ht="32.25" customHeight="1">
      <c r="B25" s="643" t="s">
        <v>456</v>
      </c>
      <c r="C25" s="648" t="s">
        <v>437</v>
      </c>
      <c r="D25" s="651" t="s">
        <v>446</v>
      </c>
      <c r="E25" s="656" t="s">
        <v>615</v>
      </c>
      <c r="F25" s="659"/>
      <c r="G25" s="173"/>
      <c r="M25" s="639"/>
      <c r="T25" s="639"/>
    </row>
    <row r="26" spans="2:20" s="102" customFormat="1" ht="30.75" customHeight="1">
      <c r="B26" s="644" t="s">
        <v>541</v>
      </c>
      <c r="C26" s="648" t="s">
        <v>437</v>
      </c>
      <c r="D26" s="651"/>
      <c r="E26" s="656"/>
      <c r="F26" s="659"/>
      <c r="G26" s="173"/>
      <c r="M26" s="639"/>
      <c r="T26" s="639"/>
    </row>
    <row r="27" spans="2:20" s="102" customFormat="1" ht="32.25" customHeight="1">
      <c r="B27" s="645" t="s">
        <v>542</v>
      </c>
      <c r="C27" s="648" t="s">
        <v>437</v>
      </c>
      <c r="D27" s="652" t="s">
        <v>538</v>
      </c>
      <c r="E27" s="656"/>
      <c r="F27" s="659"/>
      <c r="G27" s="173"/>
      <c r="M27" s="639"/>
      <c r="T27" s="639"/>
    </row>
    <row r="28" spans="2:20" s="102" customFormat="1" ht="27" customHeight="1">
      <c r="B28" s="643" t="s">
        <v>457</v>
      </c>
      <c r="C28" s="648" t="s">
        <v>440</v>
      </c>
      <c r="D28" s="651" t="s">
        <v>482</v>
      </c>
      <c r="E28" s="656" t="s">
        <v>459</v>
      </c>
      <c r="F28" s="659"/>
      <c r="G28" s="173"/>
      <c r="M28" s="639"/>
      <c r="T28" s="639"/>
    </row>
    <row r="29" spans="2:20" s="102" customFormat="1" ht="27" customHeight="1">
      <c r="B29" s="645" t="s">
        <v>452</v>
      </c>
      <c r="C29" s="648" t="s">
        <v>437</v>
      </c>
      <c r="D29" s="651"/>
      <c r="E29" s="656"/>
      <c r="F29" s="651" t="s">
        <v>407</v>
      </c>
      <c r="G29" s="173"/>
      <c r="M29" s="639"/>
      <c r="T29" s="639"/>
    </row>
    <row r="30" spans="2:20" s="102" customFormat="1" ht="32.25" customHeight="1">
      <c r="B30" s="643" t="s">
        <v>207</v>
      </c>
      <c r="C30" s="648" t="s">
        <v>442</v>
      </c>
      <c r="D30" s="651" t="s">
        <v>555</v>
      </c>
      <c r="E30" s="657"/>
      <c r="F30" s="651" t="s">
        <v>554</v>
      </c>
      <c r="G30" s="640"/>
      <c r="M30" s="639"/>
    </row>
    <row r="31" spans="2:20" s="102" customFormat="1" ht="27.75" customHeight="1">
      <c r="B31" s="646" t="s">
        <v>539</v>
      </c>
      <c r="C31" s="649" t="s">
        <v>441</v>
      </c>
      <c r="D31" s="653"/>
      <c r="E31" s="658"/>
      <c r="F31" s="653"/>
      <c r="G31" s="640"/>
      <c r="M31" s="639"/>
    </row>
    <row r="32" spans="2:20" s="102" customFormat="1" ht="23.25" customHeight="1">
      <c r="C32" s="174"/>
      <c r="D32" s="174"/>
      <c r="E32" s="174"/>
      <c r="G32" s="640"/>
      <c r="M32" s="639"/>
    </row>
    <row r="33" spans="2:13" s="17" customFormat="1">
      <c r="B33" s="174"/>
      <c r="C33" s="172"/>
      <c r="D33" s="172"/>
      <c r="E33" s="172"/>
      <c r="G33" s="162"/>
      <c r="M33" s="25"/>
    </row>
    <row r="34" spans="2:13">
      <c r="C34" s="10"/>
      <c r="D34" s="10"/>
      <c r="E34" s="10"/>
    </row>
  </sheetData>
  <mergeCells count="2">
    <mergeCell ref="B8:G8"/>
    <mergeCell ref="B3:F6"/>
  </mergeCells>
  <printOptions horizontalCentered="1"/>
  <pageMargins left="0.62992125984251968" right="0.62992125984251968" top="1.2598425196850394" bottom="0.74803149606299213" header="0.51181102362204722" footer="0.51181102362204722"/>
  <pageSetup scale="42" orientation="landscape" r:id="rId1"/>
  <headerFooter scaleWithDoc="0">
    <oddHeader>&amp;R&amp;7Toronto Hydro-Electric System Limited
EB-2018-0071
Tab 4
Schedule 1
ORIGINAL
Page &amp;P of &amp;N</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19" t="s">
        <v>234</v>
      </c>
      <c r="D1" s="8" t="s">
        <v>415</v>
      </c>
      <c r="E1" s="119" t="s">
        <v>450</v>
      </c>
      <c r="F1" s="119" t="s">
        <v>549</v>
      </c>
      <c r="G1" s="119" t="s">
        <v>579</v>
      </c>
      <c r="H1" s="119" t="s">
        <v>590</v>
      </c>
    </row>
    <row r="2" spans="1:8">
      <c r="A2" s="12" t="s">
        <v>29</v>
      </c>
      <c r="B2" s="12" t="s">
        <v>27</v>
      </c>
      <c r="C2" s="10">
        <v>2006</v>
      </c>
      <c r="D2" s="12" t="s">
        <v>416</v>
      </c>
      <c r="E2" s="10">
        <f>'2. LRAMVA Threshold'!D9</f>
        <v>2015</v>
      </c>
      <c r="F2" s="26" t="s">
        <v>170</v>
      </c>
      <c r="G2" s="12" t="s">
        <v>580</v>
      </c>
      <c r="H2" s="12" t="s">
        <v>598</v>
      </c>
    </row>
    <row r="3" spans="1:8">
      <c r="A3" s="12" t="s">
        <v>371</v>
      </c>
      <c r="B3" s="12" t="s">
        <v>27</v>
      </c>
      <c r="C3" s="10">
        <v>2007</v>
      </c>
      <c r="D3" s="12" t="s">
        <v>417</v>
      </c>
      <c r="E3" s="10">
        <f>'2. LRAMVA Threshold'!D24</f>
        <v>0</v>
      </c>
      <c r="F3" s="12" t="s">
        <v>550</v>
      </c>
      <c r="G3" s="12" t="s">
        <v>581</v>
      </c>
      <c r="H3" s="12" t="s">
        <v>591</v>
      </c>
    </row>
    <row r="4" spans="1:8">
      <c r="A4" s="12" t="s">
        <v>372</v>
      </c>
      <c r="B4" s="12" t="s">
        <v>28</v>
      </c>
      <c r="C4" s="10">
        <v>2008</v>
      </c>
      <c r="D4" s="12" t="s">
        <v>418</v>
      </c>
      <c r="F4" s="12" t="s">
        <v>169</v>
      </c>
      <c r="G4" s="12" t="s">
        <v>582</v>
      </c>
    </row>
    <row r="5" spans="1:8">
      <c r="A5" s="12" t="s">
        <v>373</v>
      </c>
      <c r="B5" s="12" t="s">
        <v>28</v>
      </c>
      <c r="C5" s="10">
        <v>2009</v>
      </c>
      <c r="F5" s="12" t="s">
        <v>368</v>
      </c>
      <c r="G5" s="12" t="s">
        <v>583</v>
      </c>
    </row>
    <row r="6" spans="1:8">
      <c r="A6" s="12" t="s">
        <v>374</v>
      </c>
      <c r="B6" s="12" t="s">
        <v>28</v>
      </c>
      <c r="C6" s="10">
        <v>2010</v>
      </c>
      <c r="F6" s="12" t="s">
        <v>369</v>
      </c>
      <c r="G6" s="12" t="s">
        <v>584</v>
      </c>
    </row>
    <row r="7" spans="1:8">
      <c r="A7" s="12" t="s">
        <v>375</v>
      </c>
      <c r="B7" s="12" t="s">
        <v>28</v>
      </c>
      <c r="C7" s="10">
        <v>2011</v>
      </c>
      <c r="F7" s="12" t="s">
        <v>370</v>
      </c>
      <c r="G7" s="12" t="s">
        <v>585</v>
      </c>
    </row>
    <row r="8" spans="1:8">
      <c r="A8" s="12" t="s">
        <v>376</v>
      </c>
      <c r="B8" s="12" t="s">
        <v>28</v>
      </c>
      <c r="C8" s="10">
        <v>2012</v>
      </c>
      <c r="F8" s="12" t="s">
        <v>558</v>
      </c>
      <c r="G8" s="12" t="s">
        <v>586</v>
      </c>
    </row>
    <row r="9" spans="1:8">
      <c r="A9" s="12" t="s">
        <v>377</v>
      </c>
      <c r="B9" s="12" t="s">
        <v>28</v>
      </c>
      <c r="C9" s="10">
        <v>2013</v>
      </c>
      <c r="G9" s="12" t="s">
        <v>587</v>
      </c>
    </row>
    <row r="10" spans="1:8">
      <c r="A10" s="12" t="s">
        <v>378</v>
      </c>
      <c r="B10" s="12" t="s">
        <v>28</v>
      </c>
      <c r="C10" s="10">
        <v>2014</v>
      </c>
      <c r="G10" s="12" t="s">
        <v>588</v>
      </c>
    </row>
    <row r="11" spans="1:8">
      <c r="A11" s="12" t="s">
        <v>379</v>
      </c>
      <c r="B11" s="12" t="s">
        <v>28</v>
      </c>
      <c r="C11" s="10">
        <v>2015</v>
      </c>
      <c r="G11" s="12" t="s">
        <v>589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8"/>
  <sheetViews>
    <sheetView zoomScale="40" zoomScaleNormal="40" zoomScaleSheetLayoutView="25" workbookViewId="0">
      <selection activeCell="B37" activeCellId="1" sqref="A1 B37:C37"/>
    </sheetView>
  </sheetViews>
  <sheetFormatPr defaultColWidth="9.140625" defaultRowHeight="15.75" outlineLevelRow="1" outlineLevelCol="1"/>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hidden="1" customWidth="1" outlineLevel="1"/>
    <col min="14" max="14" width="24.140625" style="9" hidden="1" customWidth="1" outlineLevel="1"/>
    <col min="15" max="15" width="21.42578125" style="9" hidden="1" customWidth="1" outlineLevel="1"/>
    <col min="16" max="16" width="22.140625" style="9" hidden="1" customWidth="1" outlineLevel="1"/>
    <col min="17" max="17" width="16.42578125" style="9" hidden="1" customWidth="1" outlineLevel="1"/>
    <col min="18" max="18" width="19.85546875" style="9" bestFit="1" customWidth="1" collapsed="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5" t="s">
        <v>175</v>
      </c>
      <c r="E4" s="9"/>
      <c r="T4" s="9"/>
      <c r="V4" s="8"/>
    </row>
    <row r="5" spans="2:22" ht="26.25" customHeight="1" thickBot="1">
      <c r="C5" s="128"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6" t="s">
        <v>239</v>
      </c>
      <c r="C8" s="188" t="s">
        <v>784</v>
      </c>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38" t="s">
        <v>691</v>
      </c>
      <c r="E14" s="129"/>
      <c r="F14" s="123" t="s">
        <v>548</v>
      </c>
      <c r="H14" s="538" t="s">
        <v>694</v>
      </c>
      <c r="J14" s="123" t="s">
        <v>515</v>
      </c>
      <c r="L14" s="791">
        <f>R85</f>
        <v>12343396.365175363</v>
      </c>
      <c r="N14" s="102"/>
      <c r="Q14" s="98"/>
      <c r="R14" s="96"/>
    </row>
    <row r="15" spans="2:22" ht="26.25" customHeight="1" thickBot="1">
      <c r="B15" s="123" t="s">
        <v>424</v>
      </c>
      <c r="C15" s="105"/>
      <c r="D15" s="538" t="s">
        <v>692</v>
      </c>
      <c r="F15" s="123" t="s">
        <v>414</v>
      </c>
      <c r="G15" s="126"/>
      <c r="H15" s="538" t="s">
        <v>695</v>
      </c>
      <c r="I15" s="17"/>
      <c r="J15" s="123" t="s">
        <v>516</v>
      </c>
      <c r="L15" s="131"/>
      <c r="M15" s="102"/>
      <c r="Q15" s="107"/>
      <c r="R15" s="96"/>
    </row>
    <row r="16" spans="2:22" ht="28.5" customHeight="1" thickBot="1">
      <c r="B16" s="123" t="s">
        <v>454</v>
      </c>
      <c r="C16" s="105"/>
      <c r="D16" s="539" t="s">
        <v>693</v>
      </c>
      <c r="E16" s="102"/>
      <c r="F16" s="123" t="s">
        <v>434</v>
      </c>
      <c r="G16" s="124"/>
      <c r="H16" s="539">
        <v>2017</v>
      </c>
      <c r="I16" s="102"/>
      <c r="K16" s="194"/>
      <c r="L16" s="194"/>
      <c r="M16" s="194"/>
      <c r="N16" s="194"/>
      <c r="Q16" s="114"/>
      <c r="R16" s="96"/>
    </row>
    <row r="17" spans="1:21" ht="29.25" customHeight="1">
      <c r="B17" s="123" t="s">
        <v>421</v>
      </c>
      <c r="C17" s="105"/>
      <c r="D17" s="724">
        <v>6569357.4699999997</v>
      </c>
      <c r="E17" s="120"/>
      <c r="F17" s="731" t="s">
        <v>683</v>
      </c>
      <c r="G17" s="194"/>
      <c r="H17" s="725">
        <v>1</v>
      </c>
      <c r="I17" s="17"/>
      <c r="M17" s="194"/>
      <c r="N17" s="194"/>
      <c r="P17" s="98"/>
      <c r="Q17" s="98"/>
      <c r="R17" s="96"/>
    </row>
    <row r="18" spans="1:21" s="28" customFormat="1" ht="29.25" customHeight="1">
      <c r="B18" s="123"/>
      <c r="C18" s="726"/>
      <c r="D18" s="723"/>
      <c r="E18" s="727"/>
      <c r="F18" s="722"/>
      <c r="G18" s="728"/>
      <c r="H18" s="729"/>
      <c r="I18" s="162"/>
      <c r="M18" s="728"/>
      <c r="N18" s="728"/>
      <c r="P18" s="728"/>
      <c r="Q18" s="728"/>
      <c r="R18" s="730"/>
      <c r="T18" s="37"/>
      <c r="U18" s="37"/>
    </row>
    <row r="19" spans="1:21" ht="27.75" customHeight="1" thickBot="1">
      <c r="E19" s="9"/>
      <c r="F19" s="123" t="s">
        <v>435</v>
      </c>
      <c r="G19" s="599" t="s">
        <v>363</v>
      </c>
      <c r="H19" s="241">
        <f>SUM(R54,R57,R60,R63,R66,R69,R72)</f>
        <v>15389044.833396727</v>
      </c>
      <c r="I19" s="17"/>
      <c r="J19" s="114"/>
      <c r="K19" s="114"/>
      <c r="L19" s="114"/>
      <c r="M19" s="114"/>
      <c r="N19" s="114"/>
      <c r="P19" s="114"/>
      <c r="Q19" s="114"/>
      <c r="R19" s="96"/>
    </row>
    <row r="20" spans="1:21" ht="27.75" customHeight="1" thickBot="1">
      <c r="E20" s="9"/>
      <c r="F20" s="123" t="s">
        <v>436</v>
      </c>
      <c r="G20" s="599" t="s">
        <v>364</v>
      </c>
      <c r="H20" s="130">
        <f>-SUM(R55,R58,R61,R64,R67,R70,R73)</f>
        <v>3340829.7380571826</v>
      </c>
      <c r="I20" s="17"/>
      <c r="J20" s="114"/>
      <c r="P20" s="114"/>
      <c r="Q20" s="114"/>
      <c r="R20" s="96"/>
    </row>
    <row r="21" spans="1:21" ht="27.75" customHeight="1" thickBot="1">
      <c r="C21" s="32"/>
      <c r="D21" s="32"/>
      <c r="E21" s="32"/>
      <c r="F21" s="123" t="s">
        <v>408</v>
      </c>
      <c r="G21" s="599" t="s">
        <v>365</v>
      </c>
      <c r="H21" s="187">
        <f>R84</f>
        <v>295181.26983581891</v>
      </c>
      <c r="I21" s="102"/>
      <c r="P21" s="114"/>
      <c r="Q21" s="114"/>
      <c r="R21" s="96"/>
    </row>
    <row r="22" spans="1:21" ht="27.75" customHeight="1">
      <c r="C22" s="32"/>
      <c r="D22" s="32"/>
      <c r="E22" s="32"/>
      <c r="F22" s="123" t="s">
        <v>510</v>
      </c>
      <c r="G22" s="599" t="s">
        <v>449</v>
      </c>
      <c r="H22" s="187">
        <f>H19-H20+H21</f>
        <v>12343396.365175363</v>
      </c>
      <c r="I22" s="102"/>
      <c r="P22" s="194"/>
      <c r="Q22" s="194"/>
      <c r="R22" s="96"/>
    </row>
    <row r="23" spans="1:21" ht="22.5" customHeight="1">
      <c r="A23" s="28"/>
      <c r="E23" s="9"/>
    </row>
    <row r="24" spans="1:21" ht="13.5" customHeight="1">
      <c r="A24" s="28"/>
      <c r="B24" s="117" t="s">
        <v>419</v>
      </c>
      <c r="C24" s="35"/>
      <c r="E24" s="9"/>
    </row>
    <row r="25" spans="1:21" ht="13.5" customHeight="1">
      <c r="A25" s="28"/>
      <c r="B25" s="117"/>
      <c r="C25" s="35"/>
      <c r="E25" s="9"/>
    </row>
    <row r="26" spans="1:21" ht="129.75" customHeight="1">
      <c r="A26" s="28"/>
      <c r="B26" s="835" t="s">
        <v>690</v>
      </c>
      <c r="C26" s="835"/>
      <c r="D26" s="835"/>
      <c r="E26" s="835"/>
      <c r="F26" s="835"/>
      <c r="G26" s="835"/>
    </row>
    <row r="27" spans="1:21" ht="14.25" customHeight="1">
      <c r="A27" s="28"/>
      <c r="B27" s="544"/>
      <c r="C27" s="544"/>
      <c r="D27" s="534"/>
      <c r="E27" s="534"/>
      <c r="F27" s="534"/>
      <c r="G27" s="544"/>
    </row>
    <row r="28" spans="1:21" s="17" customFormat="1" ht="27" customHeight="1">
      <c r="B28" s="838" t="s">
        <v>507</v>
      </c>
      <c r="C28" s="839"/>
      <c r="D28" s="132" t="s">
        <v>41</v>
      </c>
      <c r="E28" s="133" t="s">
        <v>680</v>
      </c>
      <c r="F28" s="133" t="s">
        <v>408</v>
      </c>
      <c r="G28" s="134" t="s">
        <v>409</v>
      </c>
      <c r="T28" s="135"/>
      <c r="U28" s="135"/>
    </row>
    <row r="29" spans="1:21" ht="20.25" customHeight="1">
      <c r="B29" s="833" t="s">
        <v>29</v>
      </c>
      <c r="C29" s="834"/>
      <c r="D29" s="632" t="s">
        <v>27</v>
      </c>
      <c r="E29" s="137">
        <f>SUM(D54:D83)</f>
        <v>4171387.3860379444</v>
      </c>
      <c r="F29" s="138">
        <f>D84</f>
        <v>102198.99095792962</v>
      </c>
      <c r="G29" s="137">
        <f>E29+F29</f>
        <v>4273586.3769958736</v>
      </c>
    </row>
    <row r="30" spans="1:21" ht="20.25" customHeight="1">
      <c r="B30" s="833" t="s">
        <v>696</v>
      </c>
      <c r="C30" s="834"/>
      <c r="D30" s="632" t="s">
        <v>27</v>
      </c>
      <c r="E30" s="139">
        <f>SUM(E54:E83)</f>
        <v>298298.83432572888</v>
      </c>
      <c r="F30" s="140">
        <f>E84</f>
        <v>7308.3214409803595</v>
      </c>
      <c r="G30" s="139">
        <f>E30+F30</f>
        <v>305607.15576670924</v>
      </c>
    </row>
    <row r="31" spans="1:21" ht="20.25" customHeight="1">
      <c r="B31" s="833" t="s">
        <v>697</v>
      </c>
      <c r="C31" s="834"/>
      <c r="D31" s="632" t="s">
        <v>27</v>
      </c>
      <c r="E31" s="139">
        <f>SUM(F54:F83)</f>
        <v>451645.32739135856</v>
      </c>
      <c r="F31" s="140">
        <f>F84</f>
        <v>11065.310521088288</v>
      </c>
      <c r="G31" s="139">
        <f t="shared" ref="G31:G34" si="0">E31+F31</f>
        <v>462710.63791244687</v>
      </c>
    </row>
    <row r="32" spans="1:21" ht="20.25" customHeight="1">
      <c r="B32" s="833" t="s">
        <v>698</v>
      </c>
      <c r="C32" s="834"/>
      <c r="D32" s="632" t="s">
        <v>28</v>
      </c>
      <c r="E32" s="139">
        <f>SUM(G54:G83)</f>
        <v>4716409.4723401256</v>
      </c>
      <c r="F32" s="140">
        <f>G84</f>
        <v>115552.03207233311</v>
      </c>
      <c r="G32" s="139">
        <f t="shared" si="0"/>
        <v>4831961.5044124583</v>
      </c>
    </row>
    <row r="33" spans="2:22" ht="20.25" customHeight="1">
      <c r="B33" s="833" t="s">
        <v>699</v>
      </c>
      <c r="C33" s="834"/>
      <c r="D33" s="632" t="s">
        <v>28</v>
      </c>
      <c r="E33" s="139">
        <f>SUM(H54:H83)</f>
        <v>1265308.1931311612</v>
      </c>
      <c r="F33" s="140">
        <f>H84</f>
        <v>31000.05073171344</v>
      </c>
      <c r="G33" s="139">
        <f>E33+F33</f>
        <v>1296308.2438628746</v>
      </c>
    </row>
    <row r="34" spans="2:22" ht="20.25" customHeight="1">
      <c r="B34" s="833" t="s">
        <v>396</v>
      </c>
      <c r="C34" s="834"/>
      <c r="D34" s="632" t="s">
        <v>28</v>
      </c>
      <c r="E34" s="139">
        <f>SUM(I54:I83)</f>
        <v>1145165.8821132269</v>
      </c>
      <c r="F34" s="140">
        <f>I84</f>
        <v>28056.564111774063</v>
      </c>
      <c r="G34" s="139">
        <f t="shared" si="0"/>
        <v>1173222.446225001</v>
      </c>
    </row>
    <row r="35" spans="2:22" ht="20.25" hidden="1" customHeight="1" outlineLevel="1">
      <c r="B35" s="833"/>
      <c r="C35" s="834"/>
      <c r="D35" s="632"/>
      <c r="E35" s="139">
        <f>SUM(J54:J83)</f>
        <v>0</v>
      </c>
      <c r="F35" s="140">
        <f>J84</f>
        <v>0</v>
      </c>
      <c r="G35" s="139">
        <f>E35+F35</f>
        <v>0</v>
      </c>
    </row>
    <row r="36" spans="2:22" ht="20.25" hidden="1" customHeight="1" outlineLevel="1">
      <c r="B36" s="833"/>
      <c r="C36" s="834"/>
      <c r="D36" s="632"/>
      <c r="E36" s="139">
        <f>SUM(K54:K83)</f>
        <v>0</v>
      </c>
      <c r="F36" s="140">
        <f>K84</f>
        <v>0</v>
      </c>
      <c r="G36" s="139">
        <f t="shared" ref="G36:G42" si="1">E36+F36</f>
        <v>0</v>
      </c>
    </row>
    <row r="37" spans="2:22" ht="20.25" hidden="1" customHeight="1" outlineLevel="1">
      <c r="B37" s="833"/>
      <c r="C37" s="834"/>
      <c r="D37" s="632"/>
      <c r="E37" s="139">
        <f>SUM(L54:L83)</f>
        <v>0</v>
      </c>
      <c r="F37" s="140">
        <f>L84</f>
        <v>0</v>
      </c>
      <c r="G37" s="139">
        <f t="shared" si="1"/>
        <v>0</v>
      </c>
    </row>
    <row r="38" spans="2:22" ht="20.25" hidden="1" customHeight="1" outlineLevel="1">
      <c r="B38" s="833"/>
      <c r="C38" s="834"/>
      <c r="D38" s="632"/>
      <c r="E38" s="139">
        <f>SUM(M54:M83)</f>
        <v>0</v>
      </c>
      <c r="F38" s="140">
        <f>M84</f>
        <v>0</v>
      </c>
      <c r="G38" s="139">
        <f t="shared" si="1"/>
        <v>0</v>
      </c>
    </row>
    <row r="39" spans="2:22" ht="20.25" hidden="1" customHeight="1" outlineLevel="1">
      <c r="B39" s="833"/>
      <c r="C39" s="834"/>
      <c r="D39" s="632"/>
      <c r="E39" s="139">
        <f>SUM(N54:N83)</f>
        <v>0</v>
      </c>
      <c r="F39" s="140">
        <f>N84</f>
        <v>0</v>
      </c>
      <c r="G39" s="139">
        <f t="shared" si="1"/>
        <v>0</v>
      </c>
    </row>
    <row r="40" spans="2:22" ht="20.25" hidden="1" customHeight="1" outlineLevel="1">
      <c r="B40" s="833"/>
      <c r="C40" s="834"/>
      <c r="D40" s="632"/>
      <c r="E40" s="139">
        <f>SUM(O54:O83)</f>
        <v>0</v>
      </c>
      <c r="F40" s="140">
        <f>O84</f>
        <v>0</v>
      </c>
      <c r="G40" s="139">
        <f t="shared" si="1"/>
        <v>0</v>
      </c>
    </row>
    <row r="41" spans="2:22" ht="20.25" hidden="1" customHeight="1" outlineLevel="1">
      <c r="B41" s="833"/>
      <c r="C41" s="834"/>
      <c r="D41" s="632"/>
      <c r="E41" s="139">
        <f>SUM(P54:P83)</f>
        <v>0</v>
      </c>
      <c r="F41" s="140">
        <f>P84</f>
        <v>0</v>
      </c>
      <c r="G41" s="139">
        <f t="shared" si="1"/>
        <v>0</v>
      </c>
    </row>
    <row r="42" spans="2:22" ht="20.25" hidden="1" customHeight="1" outlineLevel="1">
      <c r="B42" s="833"/>
      <c r="C42" s="834"/>
      <c r="D42" s="633"/>
      <c r="E42" s="141">
        <f>SUM(Q54:Q83)</f>
        <v>0</v>
      </c>
      <c r="F42" s="142">
        <f>Q84</f>
        <v>0</v>
      </c>
      <c r="G42" s="141">
        <f t="shared" si="1"/>
        <v>0</v>
      </c>
    </row>
    <row r="43" spans="2:22" s="8" customFormat="1" ht="21" customHeight="1" collapsed="1">
      <c r="B43" s="836" t="s">
        <v>26</v>
      </c>
      <c r="C43" s="837"/>
      <c r="D43" s="136"/>
      <c r="E43" s="143">
        <f>SUM(E29:E42)</f>
        <v>12048215.095339546</v>
      </c>
      <c r="F43" s="143">
        <f>SUM(F29:F42)</f>
        <v>295181.26983581891</v>
      </c>
      <c r="G43" s="143">
        <f>SUM(G29:G42)</f>
        <v>12343396.365175365</v>
      </c>
      <c r="H43" s="199"/>
    </row>
    <row r="44" spans="2:22" ht="18" customHeight="1">
      <c r="D44" s="94"/>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3"/>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35" t="s">
        <v>618</v>
      </c>
      <c r="C48" s="835"/>
      <c r="D48" s="835"/>
      <c r="E48" s="835"/>
      <c r="F48" s="835"/>
      <c r="G48" s="835"/>
      <c r="H48" s="835"/>
      <c r="I48" s="835"/>
      <c r="J48" s="835"/>
      <c r="K48" s="835"/>
      <c r="L48" s="835"/>
      <c r="M48" s="611"/>
      <c r="N48" s="104"/>
      <c r="O48" s="104"/>
      <c r="P48" s="104"/>
      <c r="Q48" s="104"/>
      <c r="R48" s="104"/>
      <c r="T48" s="37"/>
      <c r="U48" s="19"/>
      <c r="V48" s="38"/>
    </row>
    <row r="49" spans="2:22" s="28" customFormat="1" ht="40.9" customHeight="1">
      <c r="B49" s="835" t="s">
        <v>564</v>
      </c>
      <c r="C49" s="835"/>
      <c r="D49" s="835"/>
      <c r="E49" s="835"/>
      <c r="F49" s="835"/>
      <c r="G49" s="835"/>
      <c r="H49" s="835"/>
      <c r="I49" s="835"/>
      <c r="J49" s="835"/>
      <c r="K49" s="835"/>
      <c r="L49" s="835"/>
      <c r="M49" s="611"/>
      <c r="N49" s="104"/>
      <c r="O49" s="104"/>
      <c r="P49" s="104"/>
      <c r="Q49" s="104"/>
      <c r="R49" s="104"/>
      <c r="T49" s="37"/>
      <c r="U49" s="19"/>
      <c r="V49" s="38"/>
    </row>
    <row r="50" spans="2:22" s="28" customFormat="1" ht="18" customHeight="1">
      <c r="B50" s="835" t="s">
        <v>689</v>
      </c>
      <c r="C50" s="835"/>
      <c r="D50" s="835"/>
      <c r="E50" s="835"/>
      <c r="F50" s="835"/>
      <c r="G50" s="835"/>
      <c r="H50" s="835"/>
      <c r="I50" s="835"/>
      <c r="J50" s="835"/>
      <c r="K50" s="835"/>
      <c r="L50" s="835"/>
      <c r="M50" s="611"/>
      <c r="N50" s="104"/>
      <c r="O50" s="104"/>
      <c r="P50" s="104"/>
      <c r="Q50" s="104"/>
      <c r="R50" s="104"/>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Competitive Sector Multi-Unit Residential Service</v>
      </c>
      <c r="F52" s="134" t="str">
        <f>IF($B31&lt;&gt;"",$B31,"")</f>
        <v>GS &lt;50kW</v>
      </c>
      <c r="G52" s="134" t="str">
        <f>IF($B32&lt;&gt;"",$B32,"")</f>
        <v>GS 50-999kW</v>
      </c>
      <c r="H52" s="134" t="str">
        <f>IF($B33&lt;&gt;"",$B33,"")</f>
        <v>GS 1000-4999kW</v>
      </c>
      <c r="I52" s="134" t="str">
        <f>IF($B34&lt;&gt;"",$B34,"")</f>
        <v>Large Use</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1"/>
      <c r="C53" s="572"/>
      <c r="D53" s="572" t="str">
        <f>D29</f>
        <v>kWh</v>
      </c>
      <c r="E53" s="572" t="str">
        <f>D30</f>
        <v>kWh</v>
      </c>
      <c r="F53" s="572" t="str">
        <f>D31</f>
        <v>kWh</v>
      </c>
      <c r="G53" s="572" t="str">
        <f>D32</f>
        <v>kW</v>
      </c>
      <c r="H53" s="572" t="str">
        <f>D33</f>
        <v>kW</v>
      </c>
      <c r="I53" s="572" t="str">
        <f>D34</f>
        <v>kW</v>
      </c>
      <c r="J53" s="572">
        <f>D35</f>
        <v>0</v>
      </c>
      <c r="K53" s="572">
        <f>D36</f>
        <v>0</v>
      </c>
      <c r="L53" s="572">
        <f>D37</f>
        <v>0</v>
      </c>
      <c r="M53" s="572">
        <f>D38</f>
        <v>0</v>
      </c>
      <c r="N53" s="572">
        <f>D39</f>
        <v>0</v>
      </c>
      <c r="O53" s="572">
        <f>D40</f>
        <v>0</v>
      </c>
      <c r="P53" s="572">
        <f>D41</f>
        <v>0</v>
      </c>
      <c r="Q53" s="572">
        <f>D42</f>
        <v>0</v>
      </c>
      <c r="R53" s="573"/>
      <c r="U53" s="146"/>
    </row>
    <row r="54" spans="2:22" s="17" customFormat="1" hidden="1" outlineLevel="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hidden="1" outlineLevel="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hidden="1" outlineLevel="1">
      <c r="B56" s="619" t="s">
        <v>67</v>
      </c>
      <c r="C56" s="615"/>
      <c r="D56" s="159"/>
      <c r="E56" s="159"/>
      <c r="F56" s="159"/>
      <c r="G56" s="159"/>
      <c r="H56" s="159"/>
      <c r="I56" s="159"/>
      <c r="J56" s="159"/>
      <c r="K56" s="160"/>
      <c r="L56" s="160"/>
      <c r="M56" s="160"/>
      <c r="N56" s="160"/>
      <c r="O56" s="160"/>
      <c r="P56" s="160"/>
      <c r="Q56" s="160"/>
      <c r="R56" s="161"/>
      <c r="U56" s="158"/>
      <c r="V56" s="152"/>
    </row>
    <row r="57" spans="2:22" s="17" customFormat="1" hidden="1" outlineLevel="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hidden="1" outlineLevel="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hidden="1" outlineLevel="1">
      <c r="B59" s="619" t="s">
        <v>67</v>
      </c>
      <c r="C59" s="615"/>
      <c r="D59" s="159"/>
      <c r="E59" s="159"/>
      <c r="F59" s="159"/>
      <c r="G59" s="159"/>
      <c r="H59" s="159"/>
      <c r="I59" s="159"/>
      <c r="J59" s="159"/>
      <c r="K59" s="160"/>
      <c r="L59" s="160"/>
      <c r="M59" s="160"/>
      <c r="N59" s="160"/>
      <c r="O59" s="160"/>
      <c r="P59" s="160"/>
      <c r="Q59" s="160"/>
      <c r="R59" s="161"/>
      <c r="U59" s="158"/>
      <c r="V59" s="152"/>
    </row>
    <row r="60" spans="2:22" s="162" customFormat="1" hidden="1" outlineLevel="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hidden="1" outlineLevel="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hidden="1" outlineLevel="1">
      <c r="B62" s="619" t="s">
        <v>67</v>
      </c>
      <c r="C62" s="615"/>
      <c r="D62" s="159"/>
      <c r="E62" s="159"/>
      <c r="F62" s="159"/>
      <c r="G62" s="159"/>
      <c r="H62" s="159"/>
      <c r="I62" s="159"/>
      <c r="J62" s="159"/>
      <c r="K62" s="160"/>
      <c r="L62" s="160"/>
      <c r="M62" s="160"/>
      <c r="N62" s="160"/>
      <c r="O62" s="160"/>
      <c r="P62" s="160"/>
      <c r="Q62" s="160"/>
      <c r="R62" s="161"/>
      <c r="U62" s="158"/>
      <c r="V62" s="152"/>
    </row>
    <row r="63" spans="2:22" s="162" customFormat="1" hidden="1" outlineLevel="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hidden="1" outlineLevel="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hidden="1" outlineLevel="1">
      <c r="B65" s="619" t="s">
        <v>67</v>
      </c>
      <c r="C65" s="615"/>
      <c r="D65" s="159"/>
      <c r="E65" s="159"/>
      <c r="F65" s="159"/>
      <c r="G65" s="159"/>
      <c r="H65" s="159"/>
      <c r="I65" s="159"/>
      <c r="J65" s="159"/>
      <c r="K65" s="160"/>
      <c r="L65" s="160"/>
      <c r="M65" s="160"/>
      <c r="N65" s="160"/>
      <c r="O65" s="160"/>
      <c r="P65" s="160"/>
      <c r="Q65" s="160"/>
      <c r="R65" s="161"/>
      <c r="U65" s="158"/>
      <c r="V65" s="152"/>
    </row>
    <row r="66" spans="2:22" s="162" customFormat="1" hidden="1" outlineLevel="1">
      <c r="B66" s="153" t="s">
        <v>94</v>
      </c>
      <c r="C66" s="531"/>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hidden="1" outlineLevel="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hidden="1" outlineLevel="1">
      <c r="B68" s="619" t="s">
        <v>67</v>
      </c>
      <c r="C68" s="615"/>
      <c r="D68" s="159"/>
      <c r="E68" s="159"/>
      <c r="F68" s="159"/>
      <c r="G68" s="159"/>
      <c r="H68" s="159"/>
      <c r="I68" s="159"/>
      <c r="J68" s="159"/>
      <c r="K68" s="160"/>
      <c r="L68" s="160"/>
      <c r="M68" s="160"/>
      <c r="N68" s="160"/>
      <c r="O68" s="160"/>
      <c r="P68" s="160"/>
      <c r="Q68" s="160"/>
      <c r="R68" s="161"/>
      <c r="U68" s="158"/>
      <c r="V68" s="152"/>
    </row>
    <row r="69" spans="2:22" s="162" customFormat="1" hidden="1" outlineLevel="1">
      <c r="B69" s="153" t="s">
        <v>225</v>
      </c>
      <c r="C69" s="531"/>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hidden="1" outlineLevel="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hidden="1" outlineLevel="1">
      <c r="B71" s="619" t="s">
        <v>67</v>
      </c>
      <c r="C71" s="615"/>
      <c r="D71" s="159"/>
      <c r="E71" s="159"/>
      <c r="F71" s="159"/>
      <c r="G71" s="159"/>
      <c r="H71" s="159"/>
      <c r="I71" s="159"/>
      <c r="J71" s="159"/>
      <c r="K71" s="160"/>
      <c r="L71" s="160"/>
      <c r="M71" s="160"/>
      <c r="N71" s="160"/>
      <c r="O71" s="160"/>
      <c r="P71" s="160"/>
      <c r="Q71" s="160"/>
      <c r="R71" s="161"/>
      <c r="U71" s="158"/>
      <c r="V71" s="152"/>
    </row>
    <row r="72" spans="2:22" s="162" customFormat="1" collapsed="1">
      <c r="B72" s="153" t="s">
        <v>227</v>
      </c>
      <c r="C72" s="531"/>
      <c r="D72" s="155">
        <f>'5.  2015-2020 LRAM'!Y590</f>
        <v>4438127.2911606319</v>
      </c>
      <c r="E72" s="155">
        <f>'5.  2015-2020 LRAM'!Z590</f>
        <v>306620.64574499999</v>
      </c>
      <c r="F72" s="155">
        <f>'5.  2015-2020 LRAM'!AA590</f>
        <v>1653592.364548431</v>
      </c>
      <c r="G72" s="155">
        <f>'5.  2015-2020 LRAM'!AB590</f>
        <v>6020444.9697872186</v>
      </c>
      <c r="H72" s="155">
        <f>'5.  2015-2020 LRAM'!AC590</f>
        <v>1541003.6090127244</v>
      </c>
      <c r="I72" s="155">
        <f>'5.  2015-2020 LRAM'!AD590</f>
        <v>1429255.9531427219</v>
      </c>
      <c r="J72" s="155">
        <f>'5.  2015-2020 LRAM'!AE590</f>
        <v>0</v>
      </c>
      <c r="K72" s="155">
        <f>'5.  2015-2020 LRAM'!AF590</f>
        <v>0</v>
      </c>
      <c r="L72" s="155">
        <f>'5.  2015-2020 LRAM'!AG590</f>
        <v>0</v>
      </c>
      <c r="M72" s="155">
        <f>'5.  2015-2020 LRAM'!AH590</f>
        <v>0</v>
      </c>
      <c r="N72" s="155">
        <f>'5.  2015-2020 LRAM'!AI590</f>
        <v>0</v>
      </c>
      <c r="O72" s="155">
        <f>'5.  2015-2020 LRAM'!AJ590</f>
        <v>0</v>
      </c>
      <c r="P72" s="155">
        <f>'5.  2015-2020 LRAM'!AK590</f>
        <v>0</v>
      </c>
      <c r="Q72" s="155">
        <f>'5.  2015-2020 LRAM'!AL590</f>
        <v>0</v>
      </c>
      <c r="R72" s="156">
        <f>SUM(D72:Q72)</f>
        <v>15389044.833396727</v>
      </c>
      <c r="U72" s="151"/>
      <c r="V72" s="152"/>
    </row>
    <row r="73" spans="2:22" s="162" customFormat="1">
      <c r="B73" s="153" t="s">
        <v>226</v>
      </c>
      <c r="C73" s="154"/>
      <c r="D73" s="155">
        <f>-'5.  2015-2020 LRAM'!Y591</f>
        <v>-266739.90512268752</v>
      </c>
      <c r="E73" s="155">
        <f>-'5.  2015-2020 LRAM'!Z591</f>
        <v>-8321.8114192710837</v>
      </c>
      <c r="F73" s="155">
        <f>-'5.  2015-2020 LRAM'!AA591</f>
        <v>-1201947.0371570725</v>
      </c>
      <c r="G73" s="155">
        <f>-'5.  2015-2020 LRAM'!AB591</f>
        <v>-1304035.4974470933</v>
      </c>
      <c r="H73" s="155">
        <f>-'5.  2015-2020 LRAM'!AC591</f>
        <v>-275695.41588156321</v>
      </c>
      <c r="I73" s="155">
        <f>-'5.  2015-2020 LRAM'!AD591</f>
        <v>-284090.07102949492</v>
      </c>
      <c r="J73" s="155">
        <f>-'5.  2015-2020 LRAM'!AE591</f>
        <v>0</v>
      </c>
      <c r="K73" s="155">
        <f>-'5.  2015-2020 LRAM'!AF591</f>
        <v>0</v>
      </c>
      <c r="L73" s="155">
        <f>-'5.  2015-2020 LRAM'!AG591</f>
        <v>0</v>
      </c>
      <c r="M73" s="155">
        <f>-'5.  2015-2020 LRAM'!AH591</f>
        <v>0</v>
      </c>
      <c r="N73" s="155">
        <f>-'5.  2015-2020 LRAM'!AI591</f>
        <v>0</v>
      </c>
      <c r="O73" s="155">
        <f>-'5.  2015-2020 LRAM'!AJ591</f>
        <v>0</v>
      </c>
      <c r="P73" s="155">
        <f>-'5.  2015-2020 LRAM'!AK591</f>
        <v>0</v>
      </c>
      <c r="Q73" s="155">
        <f>-'5.  2015-2020 LRAM'!AL591</f>
        <v>0</v>
      </c>
      <c r="R73" s="156">
        <f>SUM(D73:Q73)</f>
        <v>-3340829.7380571826</v>
      </c>
      <c r="S73" s="157"/>
      <c r="U73" s="151"/>
      <c r="V73" s="152"/>
    </row>
    <row r="74" spans="2:22" s="135" customFormat="1">
      <c r="B74" s="619" t="s">
        <v>67</v>
      </c>
      <c r="C74" s="615"/>
      <c r="D74" s="159"/>
      <c r="E74" s="159"/>
      <c r="F74" s="159"/>
      <c r="G74" s="159"/>
      <c r="H74" s="159"/>
      <c r="I74" s="159"/>
      <c r="J74" s="159"/>
      <c r="K74" s="160"/>
      <c r="L74" s="160"/>
      <c r="M74" s="160"/>
      <c r="N74" s="160"/>
      <c r="O74" s="160"/>
      <c r="P74" s="160"/>
      <c r="Q74" s="160"/>
      <c r="R74" s="161"/>
      <c r="U74" s="158"/>
      <c r="V74" s="152"/>
    </row>
    <row r="75" spans="2:22" s="162" customFormat="1" hidden="1">
      <c r="B75" s="153" t="s">
        <v>229</v>
      </c>
      <c r="C75" s="531"/>
      <c r="D75" s="155">
        <f>'5.  2015-2020 LRAM'!Y774</f>
        <v>0</v>
      </c>
      <c r="E75" s="155">
        <f>'5.  2015-2020 LRAM'!Z774</f>
        <v>0</v>
      </c>
      <c r="F75" s="155">
        <f>'5.  2015-2020 LRAM'!AA774</f>
        <v>0</v>
      </c>
      <c r="G75" s="155">
        <f>'5.  2015-2020 LRAM'!AB774</f>
        <v>0</v>
      </c>
      <c r="H75" s="155">
        <f>'5.  2015-2020 LRAM'!AC774</f>
        <v>0</v>
      </c>
      <c r="I75" s="155">
        <f>'5.  2015-2020 LRAM'!AD774</f>
        <v>0</v>
      </c>
      <c r="J75" s="155">
        <f>'5.  2015-2020 LRAM'!AE774</f>
        <v>0</v>
      </c>
      <c r="K75" s="155">
        <f>'5.  2015-2020 LRAM'!AF774</f>
        <v>0</v>
      </c>
      <c r="L75" s="155">
        <f>'5.  2015-2020 LRAM'!AG774</f>
        <v>0</v>
      </c>
      <c r="M75" s="155">
        <f>'5.  2015-2020 LRAM'!AH774</f>
        <v>0</v>
      </c>
      <c r="N75" s="155">
        <f>'5.  2015-2020 LRAM'!AI774</f>
        <v>0</v>
      </c>
      <c r="O75" s="155">
        <f>'5.  2015-2020 LRAM'!AJ774</f>
        <v>0</v>
      </c>
      <c r="P75" s="155">
        <f>'5.  2015-2020 LRAM'!AK774</f>
        <v>0</v>
      </c>
      <c r="Q75" s="155">
        <f>'5.  2015-2020 LRAM'!AL774</f>
        <v>0</v>
      </c>
      <c r="R75" s="156">
        <f>SUM(D75:Q75)</f>
        <v>0</v>
      </c>
      <c r="U75" s="151"/>
      <c r="V75" s="152"/>
    </row>
    <row r="76" spans="2:22" s="162" customFormat="1" ht="16.5" hidden="1" customHeight="1">
      <c r="B76" s="153" t="s">
        <v>228</v>
      </c>
      <c r="C76" s="154"/>
      <c r="D76" s="155">
        <f>-'5.  2015-2020 LRAM'!Y775</f>
        <v>0</v>
      </c>
      <c r="E76" s="155">
        <f>-'5.  2015-2020 LRAM'!Z775</f>
        <v>0</v>
      </c>
      <c r="F76" s="155">
        <f>-'5.  2015-2020 LRAM'!AA775</f>
        <v>0</v>
      </c>
      <c r="G76" s="155">
        <f>-'5.  2015-2020 LRAM'!AB775</f>
        <v>0</v>
      </c>
      <c r="H76" s="155">
        <f>-'5.  2015-2020 LRAM'!AC775</f>
        <v>0</v>
      </c>
      <c r="I76" s="155">
        <f>-'5.  2015-2020 LRAM'!AD775</f>
        <v>0</v>
      </c>
      <c r="J76" s="155">
        <f>-'5.  2015-2020 LRAM'!AE775</f>
        <v>0</v>
      </c>
      <c r="K76" s="155">
        <f>-'5.  2015-2020 LRAM'!AF775</f>
        <v>0</v>
      </c>
      <c r="L76" s="155">
        <f>-'5.  2015-2020 LRAM'!AG775</f>
        <v>0</v>
      </c>
      <c r="M76" s="155">
        <f>-'5.  2015-2020 LRAM'!AH775</f>
        <v>0</v>
      </c>
      <c r="N76" s="155">
        <f>-'5.  2015-2020 LRAM'!AI775</f>
        <v>0</v>
      </c>
      <c r="O76" s="155">
        <f>-'5.  2015-2020 LRAM'!AJ775</f>
        <v>0</v>
      </c>
      <c r="P76" s="155">
        <f>-'5.  2015-2020 LRAM'!AK775</f>
        <v>0</v>
      </c>
      <c r="Q76" s="155">
        <f>-'5.  2015-2020 LRAM'!AL775</f>
        <v>0</v>
      </c>
      <c r="R76" s="156">
        <f>SUM(D76:Q76)</f>
        <v>0</v>
      </c>
      <c r="S76" s="157"/>
      <c r="U76" s="151"/>
      <c r="V76" s="152"/>
    </row>
    <row r="77" spans="2:22" s="135" customFormat="1" hidden="1">
      <c r="B77" s="619" t="s">
        <v>67</v>
      </c>
      <c r="C77" s="615"/>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LRAM'!Y958</f>
        <v>0</v>
      </c>
      <c r="E78" s="155">
        <f>'5.  2015-2020 LRAM'!Z958</f>
        <v>0</v>
      </c>
      <c r="F78" s="155">
        <f>'5.  2015-2020 LRAM'!AA958</f>
        <v>0</v>
      </c>
      <c r="G78" s="155">
        <f>'5.  2015-2020 LRAM'!AB958</f>
        <v>0</v>
      </c>
      <c r="H78" s="155">
        <f>'5.  2015-2020 LRAM'!AC958</f>
        <v>0</v>
      </c>
      <c r="I78" s="155">
        <f>'5.  2015-2020 LRAM'!AD958</f>
        <v>0</v>
      </c>
      <c r="J78" s="155">
        <f>'5.  2015-2020 LRAM'!AE958</f>
        <v>0</v>
      </c>
      <c r="K78" s="155">
        <f>'5.  2015-2020 LRAM'!AF958</f>
        <v>0</v>
      </c>
      <c r="L78" s="155">
        <f>'5.  2015-2020 LRAM'!AG958</f>
        <v>0</v>
      </c>
      <c r="M78" s="155">
        <f>'5.  2015-2020 LRAM'!AH958</f>
        <v>0</v>
      </c>
      <c r="N78" s="155">
        <f>'5.  2015-2020 LRAM'!AI958</f>
        <v>0</v>
      </c>
      <c r="O78" s="155">
        <f>'5.  2015-2020 LRAM'!AJ958</f>
        <v>0</v>
      </c>
      <c r="P78" s="155">
        <f>'5.  2015-2020 LRAM'!AK958</f>
        <v>0</v>
      </c>
      <c r="Q78" s="155">
        <f>'5.  2015-2020 LRAM'!AL958</f>
        <v>0</v>
      </c>
      <c r="R78" s="156">
        <f>SUM(D78:Q78)</f>
        <v>0</v>
      </c>
      <c r="U78" s="151"/>
      <c r="V78" s="152"/>
    </row>
    <row r="79" spans="2:22" s="162" customFormat="1" hidden="1">
      <c r="B79" s="153" t="s">
        <v>230</v>
      </c>
      <c r="C79" s="154"/>
      <c r="D79" s="155">
        <f>-'5.  2015-2020 LRAM'!Y959</f>
        <v>0</v>
      </c>
      <c r="E79" s="155">
        <f>-'5.  2015-2020 LRAM'!Z959</f>
        <v>0</v>
      </c>
      <c r="F79" s="155">
        <f>-'5.  2015-2020 LRAM'!AA959</f>
        <v>0</v>
      </c>
      <c r="G79" s="155">
        <f>-'5.  2015-2020 LRAM'!AB959</f>
        <v>0</v>
      </c>
      <c r="H79" s="155">
        <f>-'5.  2015-2020 LRAM'!AC959</f>
        <v>0</v>
      </c>
      <c r="I79" s="155">
        <f>-'5.  2015-2020 LRAM'!AD959</f>
        <v>0</v>
      </c>
      <c r="J79" s="155">
        <f>-'5.  2015-2020 LRAM'!AE959</f>
        <v>0</v>
      </c>
      <c r="K79" s="155">
        <f>-'5.  2015-2020 LRAM'!AF959</f>
        <v>0</v>
      </c>
      <c r="L79" s="155">
        <f>-'5.  2015-2020 LRAM'!AG959</f>
        <v>0</v>
      </c>
      <c r="M79" s="155">
        <f>-'5.  2015-2020 LRAM'!AH959</f>
        <v>0</v>
      </c>
      <c r="N79" s="155">
        <f>-'5.  2015-2020 LRAM'!AI959</f>
        <v>0</v>
      </c>
      <c r="O79" s="155">
        <f>-'5.  2015-2020 LRAM'!AJ959</f>
        <v>0</v>
      </c>
      <c r="P79" s="155">
        <f>-'5.  2015-2020 LRAM'!AK959</f>
        <v>0</v>
      </c>
      <c r="Q79" s="155">
        <f>-'5.  2015-2020 LRAM'!AL959</f>
        <v>0</v>
      </c>
      <c r="R79" s="156">
        <f>SUM(D79:Q79)</f>
        <v>0</v>
      </c>
      <c r="S79" s="157"/>
      <c r="U79" s="151"/>
      <c r="V79" s="152"/>
    </row>
    <row r="80" spans="2:22" s="135" customFormat="1" hidden="1">
      <c r="B80" s="619" t="s">
        <v>67</v>
      </c>
      <c r="C80" s="615"/>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f>'5.  2015-2020 LRAM'!Y1142</f>
        <v>0</v>
      </c>
      <c r="E81" s="155">
        <f>'5.  2015-2020 LRAM'!Z1142</f>
        <v>0</v>
      </c>
      <c r="F81" s="155">
        <f>'5.  2015-2020 LRAM'!AA1142</f>
        <v>0</v>
      </c>
      <c r="G81" s="155">
        <f>'5.  2015-2020 LRAM'!AB1142</f>
        <v>0</v>
      </c>
      <c r="H81" s="155">
        <f>'5.  2015-2020 LRAM'!AC1142</f>
        <v>0</v>
      </c>
      <c r="I81" s="155">
        <f>'5.  2015-2020 LRAM'!AD1142</f>
        <v>0</v>
      </c>
      <c r="J81" s="155">
        <f>'5.  2015-2020 LRAM'!AE1142</f>
        <v>0</v>
      </c>
      <c r="K81" s="155">
        <f>'5.  2015-2020 LRAM'!AF1142</f>
        <v>0</v>
      </c>
      <c r="L81" s="155">
        <f>'5.  2015-2020 LRAM'!AG1142</f>
        <v>0</v>
      </c>
      <c r="M81" s="155">
        <f>'5.  2015-2020 LRAM'!AH1142</f>
        <v>0</v>
      </c>
      <c r="N81" s="155">
        <f>'5.  2015-2020 LRAM'!AI1142</f>
        <v>0</v>
      </c>
      <c r="O81" s="155">
        <f>'5.  2015-2020 LRAM'!AJ1142</f>
        <v>0</v>
      </c>
      <c r="P81" s="155">
        <f>'5.  2015-2020 LRAM'!AK1142</f>
        <v>0</v>
      </c>
      <c r="Q81" s="155">
        <f>'5.  2015-2020 LRAM'!AL1142</f>
        <v>0</v>
      </c>
      <c r="R81" s="156">
        <f>SUM(D81:Q81)</f>
        <v>0</v>
      </c>
      <c r="U81" s="151"/>
      <c r="V81" s="152"/>
    </row>
    <row r="82" spans="2:22" s="162" customFormat="1" hidden="1">
      <c r="B82" s="153" t="s">
        <v>232</v>
      </c>
      <c r="C82" s="154"/>
      <c r="D82" s="155">
        <f>-'5.  2015-2020 LRAM'!Y1143</f>
        <v>0</v>
      </c>
      <c r="E82" s="155">
        <f>-'5.  2015-2020 LRAM'!Z1143</f>
        <v>0</v>
      </c>
      <c r="F82" s="155">
        <f>-'5.  2015-2020 LRAM'!AA1143</f>
        <v>0</v>
      </c>
      <c r="G82" s="155">
        <f>-'5.  2015-2020 LRAM'!AB1143</f>
        <v>0</v>
      </c>
      <c r="H82" s="155">
        <f>-'5.  2015-2020 LRAM'!AC1143</f>
        <v>0</v>
      </c>
      <c r="I82" s="155">
        <f>-'5.  2015-2020 LRAM'!AD1143</f>
        <v>0</v>
      </c>
      <c r="J82" s="155">
        <f>-'5.  2015-2020 LRAM'!AE1143</f>
        <v>0</v>
      </c>
      <c r="K82" s="155">
        <f>-'5.  2015-2020 LRAM'!AF1143</f>
        <v>0</v>
      </c>
      <c r="L82" s="155">
        <f>-'5.  2015-2020 LRAM'!AG1143</f>
        <v>0</v>
      </c>
      <c r="M82" s="155">
        <f>-'5.  2015-2020 LRAM'!AH1143</f>
        <v>0</v>
      </c>
      <c r="N82" s="155">
        <f>-'5.  2015-2020 LRAM'!AI1143</f>
        <v>0</v>
      </c>
      <c r="O82" s="155">
        <f>-'5.  2015-2020 LRAM'!AJ1143</f>
        <v>0</v>
      </c>
      <c r="P82" s="155">
        <f>-'5.  2015-2020 LRAM'!AK1143</f>
        <v>0</v>
      </c>
      <c r="Q82" s="155">
        <f>-'5.  2015-2020 LRAM'!AL1143</f>
        <v>0</v>
      </c>
      <c r="R82" s="156">
        <f>SUM(D82:Q82)</f>
        <v>0</v>
      </c>
      <c r="S82" s="157"/>
      <c r="U82" s="151"/>
      <c r="V82" s="152"/>
    </row>
    <row r="83" spans="2:22" s="135" customFormat="1" hidden="1">
      <c r="B83" s="619" t="s">
        <v>67</v>
      </c>
      <c r="C83" s="615"/>
      <c r="D83" s="159"/>
      <c r="E83" s="159"/>
      <c r="F83" s="159"/>
      <c r="G83" s="159"/>
      <c r="H83" s="159"/>
      <c r="I83" s="159"/>
      <c r="J83" s="159"/>
      <c r="K83" s="160"/>
      <c r="L83" s="160"/>
      <c r="M83" s="160"/>
      <c r="N83" s="160"/>
      <c r="O83" s="160"/>
      <c r="P83" s="160"/>
      <c r="Q83" s="160"/>
      <c r="R83" s="161"/>
      <c r="U83" s="158"/>
      <c r="V83" s="152"/>
    </row>
    <row r="84" spans="2:22" s="17" customFormat="1" ht="20.25" customHeight="1">
      <c r="B84" s="616" t="s">
        <v>43</v>
      </c>
      <c r="C84" s="615"/>
      <c r="D84" s="673">
        <f>'6.  Carrying Charges'!I162</f>
        <v>102198.99095792962</v>
      </c>
      <c r="E84" s="673">
        <f>'6.  Carrying Charges'!J162</f>
        <v>7308.3214409803595</v>
      </c>
      <c r="F84" s="673">
        <f>'6.  Carrying Charges'!K162</f>
        <v>11065.310521088288</v>
      </c>
      <c r="G84" s="673">
        <f>'6.  Carrying Charges'!L162</f>
        <v>115552.03207233311</v>
      </c>
      <c r="H84" s="673">
        <f>'6.  Carrying Charges'!M162</f>
        <v>31000.05073171344</v>
      </c>
      <c r="I84" s="673">
        <f>'6.  Carrying Charges'!N162</f>
        <v>28056.564111774063</v>
      </c>
      <c r="J84" s="673">
        <f>'6.  Carrying Charges'!O162</f>
        <v>0</v>
      </c>
      <c r="K84" s="673">
        <f>'6.  Carrying Charges'!P162</f>
        <v>0</v>
      </c>
      <c r="L84" s="673">
        <f>'6.  Carrying Charges'!Q162</f>
        <v>0</v>
      </c>
      <c r="M84" s="673">
        <f>'6.  Carrying Charges'!R162</f>
        <v>0</v>
      </c>
      <c r="N84" s="673">
        <f>'6.  Carrying Charges'!S162</f>
        <v>0</v>
      </c>
      <c r="O84" s="673">
        <f>'6.  Carrying Charges'!T162</f>
        <v>0</v>
      </c>
      <c r="P84" s="673">
        <f>'6.  Carrying Charges'!U162</f>
        <v>0</v>
      </c>
      <c r="Q84" s="673">
        <f>'6.  Carrying Charges'!V162</f>
        <v>0</v>
      </c>
      <c r="R84" s="674">
        <f>SUM(D84:Q84)</f>
        <v>295181.26983581891</v>
      </c>
      <c r="U84" s="151"/>
      <c r="V84" s="152"/>
    </row>
    <row r="85" spans="2:22" s="162" customFormat="1" ht="21.75" customHeight="1">
      <c r="B85" s="617" t="s">
        <v>240</v>
      </c>
      <c r="C85" s="618"/>
      <c r="D85" s="617">
        <f>SUM(D54:D74)+D84</f>
        <v>4273586.3769958736</v>
      </c>
      <c r="E85" s="617">
        <f>SUM(E54:E74)+E84</f>
        <v>305607.15576670924</v>
      </c>
      <c r="F85" s="617">
        <f>SUM(F54:F74)+F84</f>
        <v>462710.63791244687</v>
      </c>
      <c r="G85" s="617">
        <f>SUM(G54:G74)+G84</f>
        <v>4831961.5044124583</v>
      </c>
      <c r="H85" s="617">
        <f>SUM(H54:H74)+H84</f>
        <v>1296308.2438628746</v>
      </c>
      <c r="I85" s="617">
        <f t="shared" ref="I85:O85" si="2">SUM(I54:I74)+I84</f>
        <v>1173222.446225001</v>
      </c>
      <c r="J85" s="617">
        <f t="shared" si="2"/>
        <v>0</v>
      </c>
      <c r="K85" s="617">
        <f t="shared" si="2"/>
        <v>0</v>
      </c>
      <c r="L85" s="617">
        <f t="shared" si="2"/>
        <v>0</v>
      </c>
      <c r="M85" s="617">
        <f t="shared" si="2"/>
        <v>0</v>
      </c>
      <c r="N85" s="617">
        <f t="shared" si="2"/>
        <v>0</v>
      </c>
      <c r="O85" s="617">
        <f t="shared" si="2"/>
        <v>0</v>
      </c>
      <c r="P85" s="617">
        <f>SUM(P54:P74)+P84</f>
        <v>0</v>
      </c>
      <c r="Q85" s="617">
        <f>SUM(Q54:Q74)+Q84</f>
        <v>0</v>
      </c>
      <c r="R85" s="617">
        <f>SUM(R54:R74)+R84</f>
        <v>12343396.365175363</v>
      </c>
      <c r="U85" s="151"/>
      <c r="V85" s="152"/>
    </row>
    <row r="86" spans="2:22" ht="20.25" customHeight="1">
      <c r="B86" s="451" t="s">
        <v>536</v>
      </c>
      <c r="C86" s="598"/>
      <c r="D86" s="597"/>
      <c r="E86" s="597"/>
      <c r="F86" s="597"/>
      <c r="G86" s="597"/>
      <c r="H86" s="597"/>
      <c r="I86" s="597"/>
      <c r="J86" s="597"/>
      <c r="K86" s="597"/>
      <c r="L86" s="597"/>
      <c r="M86" s="597"/>
      <c r="N86" s="597"/>
      <c r="O86" s="597"/>
      <c r="P86" s="597"/>
      <c r="Q86" s="597"/>
      <c r="R86" s="597"/>
      <c r="V86" s="13"/>
    </row>
    <row r="87" spans="2:22" ht="20.25" customHeight="1">
      <c r="B87" s="614"/>
      <c r="C87" s="66"/>
      <c r="E87" s="9"/>
      <c r="V87" s="13"/>
    </row>
    <row r="88" spans="2:22" ht="15">
      <c r="E88" s="9"/>
    </row>
    <row r="89" spans="2:22" ht="21" hidden="1" customHeight="1">
      <c r="B89" s="117" t="s">
        <v>537</v>
      </c>
      <c r="F89" s="585"/>
    </row>
    <row r="90" spans="2:22" s="545" customFormat="1" ht="27.75" hidden="1" customHeight="1">
      <c r="B90" s="566" t="s">
        <v>557</v>
      </c>
      <c r="C90" s="562"/>
      <c r="D90" s="562"/>
      <c r="E90" s="569"/>
      <c r="F90" s="562"/>
      <c r="G90" s="562"/>
      <c r="H90" s="562"/>
      <c r="I90" s="562"/>
      <c r="J90" s="562"/>
      <c r="T90" s="546"/>
      <c r="U90" s="546"/>
    </row>
    <row r="91" spans="2:22" ht="11.25" hidden="1" customHeight="1">
      <c r="B91" s="109"/>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7">
        <v>2011</v>
      </c>
      <c r="C93" s="551">
        <f>'4.  2011-2014 LRAM'!AM131</f>
        <v>0</v>
      </c>
      <c r="D93" s="552">
        <f>SUM('4.  2011-2014 LRAM'!Y259:AL259)</f>
        <v>0</v>
      </c>
      <c r="E93" s="552">
        <f>SUM('4.  2011-2014 LRAM'!Y388:AL388)</f>
        <v>0</v>
      </c>
      <c r="F93" s="553">
        <f>SUM('4.  2011-2014 LRAM'!Y517:AL517)</f>
        <v>0</v>
      </c>
      <c r="G93" s="553">
        <f>SUM('5.  2015-2020 LRAM'!Y199:AL199)</f>
        <v>0</v>
      </c>
      <c r="H93" s="552">
        <f>SUM('5.  2015-2020 LRAM'!Y382:AL382)</f>
        <v>0</v>
      </c>
      <c r="I93" s="553">
        <f>SUM('5.  2015-2020 LRAM'!Y583:AL583)</f>
        <v>0</v>
      </c>
      <c r="J93" s="552">
        <f>SUM('5.  2015-2020 LRAM'!Y766:AL766)</f>
        <v>0</v>
      </c>
      <c r="K93" s="552">
        <f>SUM('5.  2015-2020 LRAM'!Y949:AL949)</f>
        <v>0</v>
      </c>
      <c r="L93" s="552">
        <f>SUM('5.  2015-2020 LRAM'!Y1132:AL1132)</f>
        <v>0</v>
      </c>
      <c r="M93" s="552">
        <f>SUM(C93:L93)</f>
        <v>0</v>
      </c>
      <c r="T93" s="196"/>
      <c r="U93" s="196"/>
    </row>
    <row r="94" spans="2:22" s="90" customFormat="1" ht="23.25" hidden="1" customHeight="1">
      <c r="B94" s="197">
        <v>2012</v>
      </c>
      <c r="C94" s="554"/>
      <c r="D94" s="553">
        <f>SUM('4.  2011-2014 LRAM'!Y260:AL260)</f>
        <v>0</v>
      </c>
      <c r="E94" s="552">
        <f>SUM('4.  2011-2014 LRAM'!Y389:AL389)</f>
        <v>0</v>
      </c>
      <c r="F94" s="553">
        <f>SUM('4.  2011-2014 LRAM'!Y518:AL518)</f>
        <v>0</v>
      </c>
      <c r="G94" s="553">
        <f>SUM('5.  2015-2020 LRAM'!Y200:AL200)</f>
        <v>0</v>
      </c>
      <c r="H94" s="552">
        <f>SUM('5.  2015-2020 LRAM'!Y383:AL383)</f>
        <v>0</v>
      </c>
      <c r="I94" s="553">
        <f>SUM('5.  2015-2020 LRAM'!Y584:AL584)</f>
        <v>0</v>
      </c>
      <c r="J94" s="552">
        <f>SUM('5.  2015-2020 LRAM'!Y767:AL767)</f>
        <v>0</v>
      </c>
      <c r="K94" s="552">
        <f>SUM('5.  2015-2020 LRAM'!Y950:AL950)</f>
        <v>0</v>
      </c>
      <c r="L94" s="552">
        <f>SUM('5.  2015-2020 LRAM'!Y1133:AL1133)</f>
        <v>0</v>
      </c>
      <c r="M94" s="552">
        <f>SUM(D94:L94)</f>
        <v>0</v>
      </c>
      <c r="T94" s="196"/>
      <c r="U94" s="196"/>
    </row>
    <row r="95" spans="2:22" s="90" customFormat="1" ht="23.25" hidden="1" customHeight="1">
      <c r="B95" s="197">
        <v>2013</v>
      </c>
      <c r="C95" s="555"/>
      <c r="D95" s="555"/>
      <c r="E95" s="553">
        <f>SUM('4.  2011-2014 LRAM'!Y390:AL390)</f>
        <v>0</v>
      </c>
      <c r="F95" s="553">
        <f>SUM('4.  2011-2014 LRAM'!Y519:AL519)</f>
        <v>0</v>
      </c>
      <c r="G95" s="553">
        <f>SUM('5.  2015-2020 LRAM'!Y201:AL201)</f>
        <v>0</v>
      </c>
      <c r="H95" s="552">
        <f>SUM('5.  2015-2020 LRAM'!Y384:AL384)</f>
        <v>0</v>
      </c>
      <c r="I95" s="553">
        <f>SUM('5.  2015-2020 LRAM'!Y585:AL585)</f>
        <v>0</v>
      </c>
      <c r="J95" s="552">
        <f>SUM('5.  2015-2020 LRAM'!Y768:AL768)</f>
        <v>0</v>
      </c>
      <c r="K95" s="552">
        <f>SUM('5.  2015-2020 LRAM'!Y951:AL951)</f>
        <v>0</v>
      </c>
      <c r="L95" s="552">
        <f>SUM('5.  2015-2020 LRAM'!Y1134:AL1134)</f>
        <v>0</v>
      </c>
      <c r="M95" s="552">
        <f>SUM(C95:L95)</f>
        <v>0</v>
      </c>
      <c r="T95" s="196"/>
      <c r="U95" s="196"/>
    </row>
    <row r="96" spans="2:22" s="90" customFormat="1" ht="23.25" hidden="1" customHeight="1">
      <c r="B96" s="197">
        <v>2014</v>
      </c>
      <c r="C96" s="555"/>
      <c r="D96" s="555"/>
      <c r="E96" s="555"/>
      <c r="F96" s="553">
        <f>SUM('4.  2011-2014 LRAM'!Y520:AL520)</f>
        <v>0</v>
      </c>
      <c r="G96" s="553">
        <f>SUM('5.  2015-2020 LRAM'!Y202:AL202)</f>
        <v>0</v>
      </c>
      <c r="H96" s="552">
        <f>SUM('5.  2015-2020 LRAM'!Y385:AL385)</f>
        <v>0</v>
      </c>
      <c r="I96" s="553">
        <f>SUM('5.  2015-2020 LRAM'!Y586:AL586)</f>
        <v>0</v>
      </c>
      <c r="J96" s="552">
        <f>SUM('5.  2015-2020 LRAM'!Y769:AL769)</f>
        <v>0</v>
      </c>
      <c r="K96" s="552">
        <f>SUM('5.  2015-2020 LRAM'!Y952:AL952)</f>
        <v>0</v>
      </c>
      <c r="L96" s="552">
        <f>SUM('5.  2015-2020 LRAM'!Y1135:AL1135)</f>
        <v>0</v>
      </c>
      <c r="M96" s="552">
        <f>SUM(F96:L96)</f>
        <v>0</v>
      </c>
      <c r="T96" s="196"/>
      <c r="U96" s="196"/>
    </row>
    <row r="97" spans="2:21" s="90" customFormat="1" ht="23.25" hidden="1" customHeight="1">
      <c r="B97" s="197">
        <v>2015</v>
      </c>
      <c r="C97" s="555"/>
      <c r="D97" s="555"/>
      <c r="E97" s="555"/>
      <c r="F97" s="555"/>
      <c r="G97" s="553">
        <f>SUM('5.  2015-2020 LRAM'!Y203:AL203)</f>
        <v>0</v>
      </c>
      <c r="H97" s="552">
        <f>SUM('5.  2015-2020 LRAM'!Y386:AL386)</f>
        <v>0</v>
      </c>
      <c r="I97" s="553">
        <f>SUM('5.  2015-2020 LRAM'!Y587:AL587)</f>
        <v>4540271.1192863015</v>
      </c>
      <c r="J97" s="552">
        <f>SUM('5.  2015-2020 LRAM'!Y770:AL770)</f>
        <v>0</v>
      </c>
      <c r="K97" s="552">
        <f>SUM('5.  2015-2020 LRAM'!Y953:AL953)</f>
        <v>0</v>
      </c>
      <c r="L97" s="552">
        <f>SUM('5.  2015-2020 LRAM'!Y1136:AL1136)</f>
        <v>0</v>
      </c>
      <c r="M97" s="552">
        <f>SUM(G97:L97)</f>
        <v>4540271.1192863015</v>
      </c>
      <c r="T97" s="196"/>
      <c r="U97" s="196"/>
    </row>
    <row r="98" spans="2:21" s="90" customFormat="1" ht="23.25" hidden="1" customHeight="1">
      <c r="B98" s="197">
        <v>2016</v>
      </c>
      <c r="C98" s="555"/>
      <c r="D98" s="555"/>
      <c r="E98" s="555"/>
      <c r="F98" s="555"/>
      <c r="G98" s="555"/>
      <c r="H98" s="552">
        <f>SUM('5.  2015-2020 LRAM'!Y387:AL387)</f>
        <v>0</v>
      </c>
      <c r="I98" s="553">
        <f>SUM('5.  2015-2020 LRAM'!Y588:AL588)</f>
        <v>5161285.1412674645</v>
      </c>
      <c r="J98" s="552">
        <f>SUM('5.  2015-2020 LRAM'!Y771:AL771)</f>
        <v>0</v>
      </c>
      <c r="K98" s="552">
        <f>SUM('5.  2015-2020 LRAM'!Y954:AL954)</f>
        <v>0</v>
      </c>
      <c r="L98" s="552">
        <f>SUM('5.  2015-2020 LRAM'!Y1137:AL1137)</f>
        <v>0</v>
      </c>
      <c r="M98" s="552">
        <f>SUM(H98:L98)</f>
        <v>5161285.1412674645</v>
      </c>
      <c r="T98" s="196"/>
      <c r="U98" s="196"/>
    </row>
    <row r="99" spans="2:21" s="90" customFormat="1" ht="23.25" hidden="1" customHeight="1">
      <c r="B99" s="197">
        <v>2017</v>
      </c>
      <c r="C99" s="555"/>
      <c r="D99" s="555"/>
      <c r="E99" s="555"/>
      <c r="F99" s="555"/>
      <c r="G99" s="555"/>
      <c r="H99" s="555"/>
      <c r="I99" s="552">
        <f>SUM('5.  2015-2020 LRAM'!Y589:AL589)</f>
        <v>5687488.5728429621</v>
      </c>
      <c r="J99" s="552">
        <f>SUM('5.  2015-2020 LRAM'!Y772:AL772)</f>
        <v>0</v>
      </c>
      <c r="K99" s="552">
        <f>SUM('5.  2015-2020 LRAM'!Y955:AL955)</f>
        <v>0</v>
      </c>
      <c r="L99" s="552">
        <f>SUM('5.  2015-2020 LRAM'!Y1138:AL1138)</f>
        <v>0</v>
      </c>
      <c r="M99" s="552">
        <f>SUM(I99:L99)</f>
        <v>5687488.5728429621</v>
      </c>
      <c r="T99" s="196"/>
      <c r="U99" s="196"/>
    </row>
    <row r="100" spans="2:21" s="90" customFormat="1" ht="23.25" hidden="1" customHeight="1">
      <c r="B100" s="197">
        <v>2018</v>
      </c>
      <c r="C100" s="555"/>
      <c r="D100" s="555"/>
      <c r="E100" s="555"/>
      <c r="F100" s="555"/>
      <c r="G100" s="555"/>
      <c r="H100" s="555"/>
      <c r="I100" s="555"/>
      <c r="J100" s="552">
        <f>SUM('5.  2015-2020 LRAM'!Y773:AL773)</f>
        <v>0</v>
      </c>
      <c r="K100" s="552">
        <f>SUM('5.  2015-2020 LRAM'!Y956:AL956)</f>
        <v>0</v>
      </c>
      <c r="L100" s="552">
        <f>SUM('5.  2015-2020 LRAM'!Y1139:AL1139)</f>
        <v>0</v>
      </c>
      <c r="M100" s="552">
        <f>SUM(J100:L100)</f>
        <v>0</v>
      </c>
      <c r="T100" s="196"/>
      <c r="U100" s="196"/>
    </row>
    <row r="101" spans="2:21" s="90" customFormat="1" ht="23.25" hidden="1" customHeight="1">
      <c r="B101" s="197">
        <v>2019</v>
      </c>
      <c r="C101" s="555"/>
      <c r="D101" s="555"/>
      <c r="E101" s="555"/>
      <c r="F101" s="555"/>
      <c r="G101" s="555"/>
      <c r="H101" s="555"/>
      <c r="I101" s="555"/>
      <c r="J101" s="555"/>
      <c r="K101" s="552">
        <f>SUM('5.  2015-2020 LRAM'!Y957:AL957)</f>
        <v>0</v>
      </c>
      <c r="L101" s="552">
        <f>SUM('5.  2015-2020 LRAM'!Y1140:AL1140)</f>
        <v>0</v>
      </c>
      <c r="M101" s="552">
        <f>SUM(K101:L101)</f>
        <v>0</v>
      </c>
      <c r="T101" s="196"/>
      <c r="U101" s="196"/>
    </row>
    <row r="102" spans="2:21" s="90" customFormat="1" ht="23.25" hidden="1" customHeight="1">
      <c r="B102" s="197">
        <v>2020</v>
      </c>
      <c r="C102" s="555"/>
      <c r="D102" s="555"/>
      <c r="E102" s="555"/>
      <c r="F102" s="555"/>
      <c r="G102" s="555"/>
      <c r="H102" s="555"/>
      <c r="I102" s="555"/>
      <c r="J102" s="555"/>
      <c r="K102" s="555"/>
      <c r="L102" s="554">
        <f>SUM('5.  2015-2020 LRAM'!Y1141:AL1141)</f>
        <v>0</v>
      </c>
      <c r="M102" s="554">
        <f>L102</f>
        <v>0</v>
      </c>
      <c r="T102" s="196"/>
      <c r="U102" s="196"/>
    </row>
    <row r="103" spans="2:21" s="195" customFormat="1" ht="24" hidden="1" customHeight="1">
      <c r="B103" s="567" t="s">
        <v>519</v>
      </c>
      <c r="C103" s="551">
        <f>C93</f>
        <v>0</v>
      </c>
      <c r="D103" s="552">
        <f>D93+D94</f>
        <v>0</v>
      </c>
      <c r="E103" s="552">
        <f>E93+E94+E95</f>
        <v>0</v>
      </c>
      <c r="F103" s="552">
        <f>F93+F94+F95+F96</f>
        <v>0</v>
      </c>
      <c r="G103" s="552">
        <f>G93+G94+G95+G96+G97</f>
        <v>0</v>
      </c>
      <c r="H103" s="552">
        <f>H93+H94+H95+H96+H97+H98</f>
        <v>0</v>
      </c>
      <c r="I103" s="552">
        <f>I93+I94+I95+I96+I97+I98+I99</f>
        <v>15389044.833396729</v>
      </c>
      <c r="J103" s="552">
        <f>J93+J94+J95+J96+J97+J98+J99+J100</f>
        <v>0</v>
      </c>
      <c r="K103" s="552">
        <f>K93+K94+K95+K96+K97+K98+K99+K100+K101</f>
        <v>0</v>
      </c>
      <c r="L103" s="552">
        <f>SUM(L93:L102)</f>
        <v>0</v>
      </c>
      <c r="M103" s="552">
        <f>SUM(M93:M102)</f>
        <v>15389044.833396729</v>
      </c>
      <c r="T103" s="198"/>
      <c r="U103" s="198"/>
    </row>
    <row r="104" spans="2:21" s="27" customFormat="1" ht="24.75" hidden="1" customHeight="1">
      <c r="B104" s="568" t="s">
        <v>518</v>
      </c>
      <c r="C104" s="550">
        <f>'4.  2011-2014 LRAM'!AM132</f>
        <v>0</v>
      </c>
      <c r="D104" s="550">
        <f>'4.  2011-2014 LRAM'!AM262</f>
        <v>0</v>
      </c>
      <c r="E104" s="550">
        <f>'4.  2011-2014 LRAM'!AM392</f>
        <v>0</v>
      </c>
      <c r="F104" s="550">
        <f>'4.  2011-2014 LRAM'!AM522</f>
        <v>0</v>
      </c>
      <c r="G104" s="550">
        <f>'5.  2015-2020 LRAM'!AM205</f>
        <v>0</v>
      </c>
      <c r="H104" s="550">
        <f>'5.  2015-2020 LRAM'!AM389</f>
        <v>0</v>
      </c>
      <c r="I104" s="550">
        <f>'5.  2015-2020 LRAM'!AM591</f>
        <v>3340829.7380571826</v>
      </c>
      <c r="J104" s="550">
        <f>'5.  2015-2020 LRAM'!AM775</f>
        <v>0</v>
      </c>
      <c r="K104" s="550">
        <f>'5.  2015-2020 LRAM'!AM959</f>
        <v>0</v>
      </c>
      <c r="L104" s="550">
        <f>'5.  2015-2020 LRAM'!AM1143</f>
        <v>0</v>
      </c>
      <c r="M104" s="552">
        <f>SUM(C104:L104)</f>
        <v>3340829.7380571826</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70783.263685119833</v>
      </c>
      <c r="J105" s="550">
        <f>'6.  Carrying Charges'!W132</f>
        <v>295181.26983581879</v>
      </c>
      <c r="K105" s="550">
        <f>'6.  Carrying Charges'!W147</f>
        <v>295181.26983581879</v>
      </c>
      <c r="L105" s="550">
        <f>'6.  Carrying Charges'!W162</f>
        <v>295181.26983581879</v>
      </c>
      <c r="M105" s="552">
        <f>SUM(C105:L105)</f>
        <v>956327.07319257618</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12118998.359024666</v>
      </c>
      <c r="J106" s="550">
        <f t="shared" si="3"/>
        <v>295181.26983581879</v>
      </c>
      <c r="K106" s="550">
        <f>K103-K104+K105</f>
        <v>295181.26983581879</v>
      </c>
      <c r="L106" s="550">
        <f>L103-L104+L105</f>
        <v>295181.26983581879</v>
      </c>
      <c r="M106" s="550">
        <f>M103-M104+M105</f>
        <v>13004542.168532122</v>
      </c>
    </row>
    <row r="107" spans="2:21" hidden="1"/>
    <row r="108" spans="2:21">
      <c r="B108"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rintOptions horizontalCentered="1"/>
  <pageMargins left="0.62992125984251968" right="0.62992125984251968" top="1.299212598425197" bottom="0.74803149606299213" header="0.51181102362204722" footer="0.51181102362204722"/>
  <pageSetup scale="39" fitToHeight="2" orientation="landscape" r:id="rId1"/>
  <headerFooter scaleWithDoc="0">
    <oddHeader>&amp;R&amp;7Toronto Hydro-Electric System Limited
EB-2018-0071
Tab 4
Schedule 1
ORIGINAL
Page &amp;P of &amp;N</oddHeader>
    <oddFooter>&amp;C&amp;7&amp;A</oddFooter>
  </headerFooter>
  <rowBreaks count="1" manualBreakCount="1">
    <brk id="2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72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zoomScale="60" zoomScaleNormal="60" zoomScaleSheetLayoutView="55" workbookViewId="0">
      <selection activeCell="O27" sqref="O27"/>
    </sheetView>
  </sheetViews>
  <sheetFormatPr defaultColWidth="9.140625" defaultRowHeight="15" outlineLevelRow="1"/>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5" t="s">
        <v>175</v>
      </c>
    </row>
    <row r="15" spans="2:3" ht="26.25" customHeight="1" thickBot="1">
      <c r="C15" s="127" t="s">
        <v>406</v>
      </c>
    </row>
    <row r="16" spans="2:3" ht="27" customHeight="1" thickBot="1">
      <c r="C16" s="565" t="s">
        <v>551</v>
      </c>
    </row>
    <row r="19" spans="2:8" ht="15.75">
      <c r="B19" s="533" t="s">
        <v>622</v>
      </c>
    </row>
    <row r="20" spans="2:8" ht="13.5" customHeight="1"/>
    <row r="21" spans="2:8" ht="40.9" customHeight="1">
      <c r="B21" s="835" t="s">
        <v>688</v>
      </c>
      <c r="C21" s="835"/>
      <c r="D21" s="835"/>
      <c r="E21" s="835"/>
      <c r="F21" s="835"/>
      <c r="G21" s="835"/>
      <c r="H21" s="835"/>
    </row>
    <row r="23" spans="2:8" s="605" customFormat="1" ht="15.75">
      <c r="B23" s="613" t="s">
        <v>546</v>
      </c>
      <c r="C23" s="613" t="s">
        <v>561</v>
      </c>
      <c r="D23" s="613" t="s">
        <v>545</v>
      </c>
      <c r="E23" s="846" t="s">
        <v>34</v>
      </c>
      <c r="F23" s="847"/>
      <c r="G23" s="846" t="s">
        <v>544</v>
      </c>
      <c r="H23" s="847"/>
    </row>
    <row r="24" spans="2:8" ht="29.25" customHeight="1">
      <c r="B24" s="604">
        <v>1</v>
      </c>
      <c r="C24" s="792" t="s">
        <v>169</v>
      </c>
      <c r="D24" s="785" t="s">
        <v>785</v>
      </c>
      <c r="E24" s="848" t="s">
        <v>786</v>
      </c>
      <c r="F24" s="849"/>
      <c r="G24" s="848" t="s">
        <v>787</v>
      </c>
      <c r="H24" s="849"/>
    </row>
    <row r="25" spans="2:8" ht="63.75" customHeight="1">
      <c r="B25" s="604">
        <v>2</v>
      </c>
      <c r="C25" s="783" t="s">
        <v>369</v>
      </c>
      <c r="D25" s="784" t="s">
        <v>776</v>
      </c>
      <c r="E25" s="848" t="s">
        <v>777</v>
      </c>
      <c r="F25" s="849"/>
      <c r="G25" s="850" t="s">
        <v>788</v>
      </c>
      <c r="H25" s="851"/>
    </row>
    <row r="26" spans="2:8" ht="60.75" customHeight="1">
      <c r="B26" s="604">
        <v>3</v>
      </c>
      <c r="C26" s="783" t="s">
        <v>369</v>
      </c>
      <c r="D26" s="785" t="s">
        <v>780</v>
      </c>
      <c r="E26" s="848" t="s">
        <v>778</v>
      </c>
      <c r="F26" s="849"/>
      <c r="G26" s="848" t="s">
        <v>779</v>
      </c>
      <c r="H26" s="849"/>
    </row>
    <row r="27" spans="2:8" ht="75" customHeight="1">
      <c r="B27" s="604">
        <v>4</v>
      </c>
      <c r="C27" s="783" t="s">
        <v>369</v>
      </c>
      <c r="D27" s="786" t="s">
        <v>781</v>
      </c>
      <c r="E27" s="848" t="s">
        <v>783</v>
      </c>
      <c r="F27" s="849"/>
      <c r="G27" s="788" t="s">
        <v>782</v>
      </c>
      <c r="H27" s="789"/>
    </row>
    <row r="28" spans="2:8" hidden="1" outlineLevel="1">
      <c r="B28" s="604">
        <v>5</v>
      </c>
      <c r="C28" s="638"/>
      <c r="D28" s="603"/>
      <c r="E28" s="840"/>
      <c r="F28" s="841"/>
      <c r="G28" s="842"/>
      <c r="H28" s="843"/>
    </row>
    <row r="29" spans="2:8" hidden="1" outlineLevel="1">
      <c r="B29" s="604">
        <v>6</v>
      </c>
      <c r="C29" s="638"/>
      <c r="D29" s="603"/>
      <c r="E29" s="840"/>
      <c r="F29" s="841"/>
      <c r="G29" s="842"/>
      <c r="H29" s="843"/>
    </row>
    <row r="30" spans="2:8" hidden="1" outlineLevel="1">
      <c r="B30" s="604">
        <v>7</v>
      </c>
      <c r="C30" s="638"/>
      <c r="D30" s="603"/>
      <c r="E30" s="840"/>
      <c r="F30" s="841"/>
      <c r="G30" s="842"/>
      <c r="H30" s="843"/>
    </row>
    <row r="31" spans="2:8" hidden="1" outlineLevel="1">
      <c r="B31" s="604">
        <v>8</v>
      </c>
      <c r="C31" s="638"/>
      <c r="D31" s="603"/>
      <c r="E31" s="840"/>
      <c r="F31" s="841"/>
      <c r="G31" s="842"/>
      <c r="H31" s="843"/>
    </row>
    <row r="32" spans="2:8" hidden="1" outlineLevel="1">
      <c r="B32" s="604">
        <v>9</v>
      </c>
      <c r="C32" s="638"/>
      <c r="D32" s="603"/>
      <c r="E32" s="840"/>
      <c r="F32" s="841"/>
      <c r="G32" s="842"/>
      <c r="H32" s="843"/>
    </row>
    <row r="33" spans="2:8" hidden="1" outlineLevel="1">
      <c r="B33" s="604">
        <v>10</v>
      </c>
      <c r="C33" s="638"/>
      <c r="D33" s="603"/>
      <c r="E33" s="840"/>
      <c r="F33" s="841"/>
      <c r="G33" s="842"/>
      <c r="H33" s="843"/>
    </row>
    <row r="34" spans="2:8" hidden="1" outlineLevel="1">
      <c r="B34" s="604" t="s">
        <v>480</v>
      </c>
      <c r="C34" s="638"/>
      <c r="D34" s="603"/>
      <c r="E34" s="840"/>
      <c r="F34" s="841"/>
      <c r="G34" s="842"/>
      <c r="H34" s="843"/>
    </row>
    <row r="35" spans="2:8" collapsed="1"/>
    <row r="36" spans="2:8" ht="30.75" customHeight="1">
      <c r="B36" s="533" t="s">
        <v>619</v>
      </c>
    </row>
    <row r="37" spans="2:8" ht="23.25" customHeight="1">
      <c r="B37" s="564" t="s">
        <v>623</v>
      </c>
      <c r="C37" s="601"/>
      <c r="D37" s="601"/>
      <c r="E37" s="601"/>
      <c r="F37" s="601"/>
      <c r="G37" s="601"/>
      <c r="H37" s="601"/>
    </row>
    <row r="39" spans="2:8" s="90" customFormat="1" ht="15.75">
      <c r="B39" s="613" t="s">
        <v>546</v>
      </c>
      <c r="C39" s="613" t="s">
        <v>561</v>
      </c>
      <c r="D39" s="613" t="s">
        <v>545</v>
      </c>
      <c r="E39" s="846" t="s">
        <v>34</v>
      </c>
      <c r="F39" s="847"/>
      <c r="G39" s="846" t="s">
        <v>544</v>
      </c>
      <c r="H39" s="847"/>
    </row>
    <row r="40" spans="2:8" ht="27.75" customHeight="1">
      <c r="B40" s="806">
        <v>1</v>
      </c>
      <c r="C40" s="807" t="s">
        <v>370</v>
      </c>
      <c r="D40" s="805" t="s">
        <v>791</v>
      </c>
      <c r="E40" s="844" t="s">
        <v>792</v>
      </c>
      <c r="F40" s="845"/>
      <c r="G40" s="844" t="s">
        <v>793</v>
      </c>
      <c r="H40" s="845"/>
    </row>
    <row r="41" spans="2:8" hidden="1">
      <c r="B41" s="604">
        <v>2</v>
      </c>
      <c r="C41" s="638"/>
      <c r="D41" s="603"/>
      <c r="E41" s="840"/>
      <c r="F41" s="841"/>
      <c r="G41" s="842"/>
      <c r="H41" s="843"/>
    </row>
    <row r="42" spans="2:8" hidden="1">
      <c r="B42" s="604">
        <v>3</v>
      </c>
      <c r="C42" s="638"/>
      <c r="D42" s="603"/>
      <c r="E42" s="840"/>
      <c r="F42" s="841"/>
      <c r="G42" s="842"/>
      <c r="H42" s="843"/>
    </row>
    <row r="43" spans="2:8" hidden="1">
      <c r="B43" s="604">
        <v>4</v>
      </c>
      <c r="C43" s="638"/>
      <c r="D43" s="603"/>
      <c r="E43" s="840"/>
      <c r="F43" s="841"/>
      <c r="G43" s="842"/>
      <c r="H43" s="843"/>
    </row>
    <row r="44" spans="2:8" hidden="1">
      <c r="B44" s="604">
        <v>5</v>
      </c>
      <c r="C44" s="638"/>
      <c r="D44" s="603"/>
      <c r="E44" s="840"/>
      <c r="F44" s="841"/>
      <c r="G44" s="842"/>
      <c r="H44" s="843"/>
    </row>
    <row r="45" spans="2:8" hidden="1">
      <c r="B45" s="604">
        <v>6</v>
      </c>
      <c r="C45" s="638"/>
      <c r="D45" s="603"/>
      <c r="E45" s="840"/>
      <c r="F45" s="841"/>
      <c r="G45" s="842"/>
      <c r="H45" s="843"/>
    </row>
    <row r="46" spans="2:8" hidden="1">
      <c r="B46" s="604">
        <v>7</v>
      </c>
      <c r="C46" s="638"/>
      <c r="D46" s="603"/>
      <c r="E46" s="840"/>
      <c r="F46" s="841"/>
      <c r="G46" s="842"/>
      <c r="H46" s="843"/>
    </row>
    <row r="47" spans="2:8" hidden="1">
      <c r="B47" s="604">
        <v>8</v>
      </c>
      <c r="C47" s="638"/>
      <c r="D47" s="603"/>
      <c r="E47" s="840"/>
      <c r="F47" s="841"/>
      <c r="G47" s="842"/>
      <c r="H47" s="843"/>
    </row>
    <row r="48" spans="2:8" hidden="1">
      <c r="B48" s="604">
        <v>9</v>
      </c>
      <c r="C48" s="638"/>
      <c r="D48" s="603"/>
      <c r="E48" s="840"/>
      <c r="F48" s="841"/>
      <c r="G48" s="842"/>
      <c r="H48" s="843"/>
    </row>
    <row r="49" spans="2:8" hidden="1">
      <c r="B49" s="604">
        <v>10</v>
      </c>
      <c r="C49" s="638"/>
      <c r="D49" s="603"/>
      <c r="E49" s="840"/>
      <c r="F49" s="841"/>
      <c r="G49" s="842"/>
      <c r="H49" s="843"/>
    </row>
    <row r="50" spans="2:8" hidden="1">
      <c r="B50" s="604" t="s">
        <v>480</v>
      </c>
      <c r="C50" s="638"/>
      <c r="D50" s="603"/>
      <c r="E50" s="840"/>
      <c r="F50" s="841"/>
      <c r="G50" s="842"/>
      <c r="H50" s="843"/>
    </row>
  </sheetData>
  <mergeCells count="48">
    <mergeCell ref="B21:H21"/>
    <mergeCell ref="G23:H23"/>
    <mergeCell ref="E23:F23"/>
    <mergeCell ref="E24:F24"/>
    <mergeCell ref="E25:F25"/>
    <mergeCell ref="E31:F31"/>
    <mergeCell ref="G24:H24"/>
    <mergeCell ref="G25:H25"/>
    <mergeCell ref="E26:F26"/>
    <mergeCell ref="E27:F27"/>
    <mergeCell ref="E28:F28"/>
    <mergeCell ref="E29:F29"/>
    <mergeCell ref="E30:F30"/>
    <mergeCell ref="G26:H26"/>
    <mergeCell ref="G28:H28"/>
    <mergeCell ref="G29:H29"/>
    <mergeCell ref="G30:H30"/>
    <mergeCell ref="G31:H31"/>
    <mergeCell ref="E39:F39"/>
    <mergeCell ref="G39:H39"/>
    <mergeCell ref="E34:F34"/>
    <mergeCell ref="E33:F33"/>
    <mergeCell ref="E32:F32"/>
    <mergeCell ref="G32:H32"/>
    <mergeCell ref="G33:H33"/>
    <mergeCell ref="G34:H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rintOptions horizontalCentered="1"/>
  <pageMargins left="0.62992125984251968" right="0.62992125984251968" top="1.2598425196850394" bottom="0.74803149606299213" header="0.51181102362204722" footer="0.51181102362204722"/>
  <pageSetup scale="50" orientation="landscape" r:id="rId1"/>
  <headerFooter scaleWithDoc="0">
    <oddHeader>&amp;R&amp;7Toronto Hydro-Electric System Limited
EB-2018-0071
Tab 4
Schedule 1
UPDATED: October 20, 2018
Page &amp;P of &amp;N</oddHeader>
    <oddFooter>&amp;C&amp;7&amp;A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DropDownList!$F$2:$F$8</xm:f>
          </x14:formula1>
          <xm:sqref>C40:C50 C28:C34</xm:sqref>
        </x14:dataValidation>
        <x14:dataValidation type="list" allowBlank="1" showInputMessage="1" showErrorMessage="1">
          <x14:formula1>
            <xm:f>[1]DropDownList!#REF!</xm:f>
          </x14:formula1>
          <xm:sqref>C25:C27</xm:sqref>
        </x14:dataValidation>
        <x14:dataValidation type="list" allowBlank="1" showInputMessage="1" showErrorMessage="1">
          <x14:formula1>
            <xm:f>[1]DropDownList!#REF!</xm:f>
          </x14:formula1>
          <xm:sqref>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40" zoomScaleNormal="40" zoomScaleSheetLayoutView="40" workbookViewId="0">
      <selection activeCell="F8" sqref="F8"/>
    </sheetView>
  </sheetViews>
  <sheetFormatPr defaultColWidth="9.140625" defaultRowHeight="15" outlineLevelRow="1"/>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99"/>
      <c r="K2" s="99"/>
      <c r="L2" s="99"/>
      <c r="M2" s="99"/>
      <c r="N2" s="99"/>
      <c r="O2" s="99"/>
      <c r="P2" s="99"/>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3" customFormat="1" ht="29.25" customHeight="1" thickBot="1">
      <c r="D7" s="565" t="s">
        <v>551</v>
      </c>
      <c r="P7" s="104"/>
      <c r="Q7" s="104"/>
    </row>
    <row r="8" spans="2:17" s="103" customFormat="1" ht="30" customHeight="1">
      <c r="D8" s="570"/>
      <c r="P8" s="104"/>
      <c r="Q8" s="104"/>
    </row>
    <row r="9" spans="2:17" s="2" customFormat="1" ht="24.75" customHeight="1">
      <c r="B9" s="117" t="s">
        <v>411</v>
      </c>
      <c r="C9" s="17"/>
      <c r="D9" s="453">
        <v>2015</v>
      </c>
    </row>
    <row r="10" spans="2:17" s="17" customFormat="1" ht="16.5" customHeight="1"/>
    <row r="11" spans="2:17" s="17" customFormat="1" ht="36.75" customHeight="1">
      <c r="B11" s="852" t="s">
        <v>563</v>
      </c>
      <c r="C11" s="852"/>
      <c r="D11" s="852"/>
      <c r="E11" s="852"/>
      <c r="F11" s="852"/>
      <c r="G11" s="852"/>
      <c r="H11" s="852"/>
      <c r="I11" s="852"/>
      <c r="J11" s="852"/>
      <c r="K11" s="852"/>
      <c r="L11" s="852"/>
      <c r="M11" s="852"/>
      <c r="N11" s="609"/>
      <c r="O11" s="609"/>
      <c r="P11" s="609"/>
      <c r="Q11" s="609"/>
    </row>
    <row r="12" spans="2:17" s="2" customFormat="1" ht="15.75" customHeight="1">
      <c r="D12" s="20"/>
    </row>
    <row r="13" spans="2:17" s="17" customFormat="1" ht="48" customHeight="1">
      <c r="C13" s="242" t="str">
        <f>'1.  LRAMVA Summary'!R52</f>
        <v>Total</v>
      </c>
      <c r="D13" s="242" t="str">
        <f>'1.  LRAMVA Summary'!D52</f>
        <v>Residential</v>
      </c>
      <c r="E13" s="242" t="str">
        <f>'1.  LRAMVA Summary'!E52</f>
        <v>Competitive Sector Multi-Unit Residential Service</v>
      </c>
      <c r="F13" s="242" t="str">
        <f>'1.  LRAMVA Summary'!F52</f>
        <v>GS &lt;50kW</v>
      </c>
      <c r="G13" s="242" t="str">
        <f>'1.  LRAMVA Summary'!G52</f>
        <v>GS 50-999kW</v>
      </c>
      <c r="H13" s="242" t="str">
        <f>'1.  LRAMVA Summary'!H52</f>
        <v>GS 1000-4999kW</v>
      </c>
      <c r="I13" s="242" t="str">
        <f>'1.  LRAMVA Summary'!I52</f>
        <v>Large Use</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4"/>
      <c r="D14" s="575" t="str">
        <f>'1.  LRAMVA Summary'!D53</f>
        <v>kWh</v>
      </c>
      <c r="E14" s="575" t="str">
        <f>'1.  LRAMVA Summary'!E53</f>
        <v>kWh</v>
      </c>
      <c r="F14" s="575" t="str">
        <f>'1.  LRAMVA Summary'!F53</f>
        <v>kWh</v>
      </c>
      <c r="G14" s="575" t="str">
        <f>'1.  LRAMVA Summary'!G53</f>
        <v>kW</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4" customFormat="1" ht="15.75" customHeight="1">
      <c r="B15" s="459" t="s">
        <v>27</v>
      </c>
      <c r="C15" s="620">
        <f>SUM(D15:Q15)</f>
        <v>55893405.053282365</v>
      </c>
      <c r="D15" s="732">
        <v>17641528.116579864</v>
      </c>
      <c r="E15" s="732">
        <v>359473.49543287617</v>
      </c>
      <c r="F15" s="732">
        <v>37892403.441269629</v>
      </c>
      <c r="G15" s="732"/>
      <c r="H15" s="732"/>
      <c r="I15" s="732"/>
      <c r="J15" s="449"/>
      <c r="K15" s="449"/>
      <c r="L15" s="449"/>
      <c r="M15" s="449"/>
      <c r="N15" s="449"/>
      <c r="O15" s="449"/>
      <c r="P15" s="450"/>
      <c r="Q15" s="450"/>
    </row>
    <row r="16" spans="2:17" s="454" customFormat="1" ht="15.75" customHeight="1">
      <c r="B16" s="459" t="s">
        <v>28</v>
      </c>
      <c r="C16" s="620">
        <f>SUM(D16:Q16)</f>
        <v>238029.22238318415</v>
      </c>
      <c r="D16" s="450"/>
      <c r="E16" s="450"/>
      <c r="F16" s="450"/>
      <c r="G16" s="733">
        <v>155436.48755892806</v>
      </c>
      <c r="H16" s="733">
        <v>42036.591221405048</v>
      </c>
      <c r="I16" s="733">
        <v>40556.143602851043</v>
      </c>
      <c r="J16" s="448"/>
      <c r="K16" s="450"/>
      <c r="L16" s="450"/>
      <c r="M16" s="450"/>
      <c r="N16" s="450"/>
      <c r="O16" s="450"/>
      <c r="P16" s="450"/>
      <c r="Q16" s="450"/>
    </row>
    <row r="17" spans="2:17" s="17" customFormat="1" ht="15.75" customHeight="1"/>
    <row r="18" spans="2:17" s="25" customFormat="1" ht="15.75" customHeight="1">
      <c r="B18" s="190" t="s">
        <v>451</v>
      </c>
      <c r="C18" s="191"/>
      <c r="D18" s="734">
        <f t="shared" ref="D18:E18" si="0">IF(D14="kw",HLOOKUP(D14,D14:D16,3,FALSE),HLOOKUP(D14,D14:D16,2,FALSE))</f>
        <v>17641528.116579864</v>
      </c>
      <c r="E18" s="734">
        <f t="shared" si="0"/>
        <v>359473.49543287617</v>
      </c>
      <c r="F18" s="734">
        <f>IF(F14="kw",HLOOKUP(F14,F14:F16,3,FALSE),HLOOKUP(F14,F14:F16,2,FALSE))</f>
        <v>37892403.441269629</v>
      </c>
      <c r="G18" s="734">
        <f t="shared" ref="G18:Q18" si="1">IF(G14="kw",HLOOKUP(G14,G14:G16,3,FALSE),HLOOKUP(G14,G14:G16,2,FALSE))</f>
        <v>155436.48755892806</v>
      </c>
      <c r="H18" s="734">
        <f t="shared" si="1"/>
        <v>42036.591221405048</v>
      </c>
      <c r="I18" s="734">
        <f t="shared" si="1"/>
        <v>40556.143602851043</v>
      </c>
      <c r="J18" s="734">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33" customHeight="1">
      <c r="B20" s="458" t="s">
        <v>682</v>
      </c>
      <c r="C20" s="793">
        <v>2015</v>
      </c>
      <c r="D20" s="452"/>
    </row>
    <row r="21" spans="2:17" s="436" customFormat="1" ht="21" customHeight="1">
      <c r="B21" s="458" t="s">
        <v>366</v>
      </c>
      <c r="C21" s="735" t="s">
        <v>700</v>
      </c>
      <c r="D21" s="452"/>
    </row>
    <row r="22" spans="2:17" s="17" customFormat="1" ht="15.75" customHeight="1">
      <c r="B22" s="165"/>
      <c r="C22" s="166"/>
      <c r="D22" s="162"/>
    </row>
    <row r="23" spans="2:17" s="17" customFormat="1" ht="23.25" customHeight="1">
      <c r="B23" s="167"/>
      <c r="C23" s="167"/>
      <c r="D23" s="162"/>
    </row>
    <row r="24" spans="2:17" s="17" customFormat="1" ht="22.5" hidden="1" customHeight="1" outlineLevel="1">
      <c r="B24" s="117" t="s">
        <v>412</v>
      </c>
      <c r="C24" s="117"/>
      <c r="D24" s="453"/>
    </row>
    <row r="25" spans="2:17" s="2" customFormat="1" ht="15.75" hidden="1" customHeight="1" outlineLevel="1">
      <c r="D25" s="20"/>
    </row>
    <row r="26" spans="2:17" s="2" customFormat="1" ht="42" hidden="1" customHeight="1" outlineLevel="1">
      <c r="B26" s="852" t="s">
        <v>562</v>
      </c>
      <c r="C26" s="852"/>
      <c r="D26" s="852"/>
      <c r="E26" s="852"/>
      <c r="F26" s="852"/>
      <c r="G26" s="852"/>
      <c r="H26" s="852"/>
      <c r="I26" s="852"/>
      <c r="J26" s="852"/>
      <c r="K26" s="852"/>
      <c r="L26" s="852"/>
      <c r="M26" s="852"/>
      <c r="N26" s="609"/>
      <c r="O26" s="609"/>
      <c r="P26" s="609"/>
      <c r="Q26" s="609"/>
    </row>
    <row r="27" spans="2:17" s="2" customFormat="1" ht="15.75" hidden="1" customHeight="1" outlineLevel="1">
      <c r="D27" s="20"/>
    </row>
    <row r="28" spans="2:17" s="17" customFormat="1" ht="44.25" hidden="1" customHeight="1" outlineLevel="1">
      <c r="C28" s="242" t="str">
        <f>'1.  LRAMVA Summary'!R52</f>
        <v>Total</v>
      </c>
      <c r="D28" s="242" t="str">
        <f>'1.  LRAMVA Summary'!D52</f>
        <v>Residential</v>
      </c>
      <c r="E28" s="242" t="str">
        <f>'1.  LRAMVA Summary'!E52</f>
        <v>Competitive Sector Multi-Unit Residential Service</v>
      </c>
      <c r="F28" s="242" t="str">
        <f>'1.  LRAMVA Summary'!F52</f>
        <v>GS &lt;50kW</v>
      </c>
      <c r="G28" s="242" t="str">
        <f>'1.  LRAMVA Summary'!G52</f>
        <v>GS 50-999kW</v>
      </c>
      <c r="H28" s="242" t="str">
        <f>'1.  LRAMVA Summary'!H52</f>
        <v>GS 1000-4999kW</v>
      </c>
      <c r="I28" s="242" t="str">
        <f>'1.  LRAMVA Summary'!I52</f>
        <v>Large Use</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hidden="1" customHeight="1" outlineLevel="1">
      <c r="B29" s="82"/>
      <c r="C29" s="574"/>
      <c r="D29" s="575" t="str">
        <f>'1.  LRAMVA Summary'!D53</f>
        <v>kWh</v>
      </c>
      <c r="E29" s="575" t="str">
        <f>'1.  LRAMVA Summary'!E53</f>
        <v>kWh</v>
      </c>
      <c r="F29" s="575" t="str">
        <f>'1.  LRAMVA Summary'!F53</f>
        <v>kWh</v>
      </c>
      <c r="G29" s="575" t="str">
        <f>'1.  LRAMVA Summary'!G53</f>
        <v>kW</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4" customFormat="1" ht="15.75" hidden="1" customHeight="1" outlineLevel="1">
      <c r="B30" s="459" t="s">
        <v>27</v>
      </c>
      <c r="C30" s="620">
        <f>SUM(D30:Q30)</f>
        <v>0</v>
      </c>
      <c r="D30" s="460"/>
      <c r="E30" s="460"/>
      <c r="F30" s="460"/>
      <c r="G30" s="460"/>
      <c r="H30" s="460"/>
      <c r="I30" s="460"/>
      <c r="J30" s="460"/>
      <c r="K30" s="460"/>
      <c r="L30" s="460"/>
      <c r="M30" s="460"/>
      <c r="N30" s="460"/>
      <c r="O30" s="460"/>
      <c r="P30" s="460"/>
      <c r="Q30" s="450"/>
    </row>
    <row r="31" spans="2:17" s="461" customFormat="1" ht="15" hidden="1" customHeight="1" outlineLevel="1">
      <c r="B31" s="459" t="s">
        <v>28</v>
      </c>
      <c r="C31" s="620">
        <f>SUM(D31:Q31)</f>
        <v>0</v>
      </c>
      <c r="D31" s="448"/>
      <c r="E31" s="448"/>
      <c r="F31" s="448"/>
      <c r="G31" s="448"/>
      <c r="H31" s="448"/>
      <c r="I31" s="448"/>
      <c r="J31" s="448"/>
      <c r="K31" s="450"/>
      <c r="L31" s="450"/>
      <c r="M31" s="450"/>
      <c r="N31" s="450"/>
      <c r="O31" s="450"/>
      <c r="P31" s="450"/>
      <c r="Q31" s="450"/>
    </row>
    <row r="32" spans="2:17" s="17" customFormat="1" ht="15.75" hidden="1" customHeight="1" outlineLevel="1"/>
    <row r="33" spans="2:32" s="25" customFormat="1" ht="15.75" hidden="1" customHeight="1" outlineLevel="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hidden="1" customHeight="1" outlineLevel="1">
      <c r="B34" s="93"/>
      <c r="C34" s="93"/>
      <c r="D34" s="93"/>
      <c r="E34" s="93"/>
      <c r="F34" s="93"/>
      <c r="G34" s="93"/>
      <c r="H34" s="93"/>
      <c r="I34" s="93"/>
      <c r="J34" s="93"/>
      <c r="K34" s="93"/>
      <c r="L34" s="93"/>
      <c r="M34" s="93"/>
      <c r="N34" s="93"/>
      <c r="O34" s="93"/>
      <c r="P34" s="93"/>
      <c r="Q34" s="93"/>
    </row>
    <row r="35" spans="2:32" s="20" customFormat="1" ht="15.75" hidden="1" customHeight="1" outlineLevel="1">
      <c r="B35" s="458" t="s">
        <v>682</v>
      </c>
      <c r="C35" s="451"/>
      <c r="D35" s="452"/>
      <c r="E35" s="93"/>
      <c r="F35" s="93"/>
      <c r="G35" s="93"/>
      <c r="H35" s="93"/>
      <c r="I35" s="93"/>
      <c r="J35" s="93"/>
      <c r="K35" s="93"/>
      <c r="L35" s="93"/>
      <c r="M35" s="93"/>
      <c r="N35" s="93"/>
      <c r="O35" s="93"/>
      <c r="P35" s="93"/>
      <c r="Q35" s="93"/>
    </row>
    <row r="36" spans="2:32" s="436" customFormat="1" ht="21" hidden="1" customHeight="1" outlineLevel="1">
      <c r="B36" s="458" t="s">
        <v>366</v>
      </c>
      <c r="C36" s="451" t="s">
        <v>413</v>
      </c>
      <c r="D36" s="452"/>
    </row>
    <row r="37" spans="2:32" s="17" customFormat="1" ht="15.75" hidden="1" customHeight="1" outlineLevel="1">
      <c r="B37" s="165"/>
      <c r="C37" s="166"/>
      <c r="D37" s="162"/>
      <c r="R37" s="162"/>
    </row>
    <row r="38" spans="2:32" s="17" customFormat="1" ht="15.75" customHeight="1" collapsed="1">
      <c r="B38" s="165"/>
      <c r="C38" s="165"/>
      <c r="D38" s="162"/>
      <c r="R38" s="162"/>
    </row>
    <row r="39" spans="2:32" s="20" customFormat="1" ht="15.75">
      <c r="B39" s="117" t="s">
        <v>453</v>
      </c>
      <c r="C39" s="35"/>
      <c r="D39" s="34"/>
      <c r="E39" s="39"/>
      <c r="F39" s="40"/>
    </row>
    <row r="40" spans="2:32" s="70" customFormat="1" ht="39" customHeight="1">
      <c r="B40" s="852" t="s">
        <v>617</v>
      </c>
      <c r="C40" s="852"/>
      <c r="D40" s="852"/>
      <c r="E40" s="852"/>
      <c r="F40" s="852"/>
      <c r="G40" s="852"/>
      <c r="H40" s="852"/>
      <c r="I40" s="852"/>
      <c r="J40" s="852"/>
      <c r="K40" s="852"/>
      <c r="L40" s="852"/>
      <c r="M40" s="852"/>
      <c r="N40" s="609"/>
      <c r="O40" s="609"/>
      <c r="P40" s="609"/>
      <c r="Q40" s="609"/>
    </row>
    <row r="41" spans="2:32" s="2" customFormat="1" ht="16.5" customHeight="1">
      <c r="B41" s="10"/>
      <c r="C41" s="10"/>
      <c r="D41" s="22"/>
      <c r="E41" s="20"/>
      <c r="F41" s="20"/>
      <c r="G41" s="20"/>
      <c r="R41" s="20"/>
    </row>
    <row r="42" spans="2:32" s="17" customFormat="1" ht="56.25" customHeight="1">
      <c r="B42" s="242" t="s">
        <v>234</v>
      </c>
      <c r="C42" s="242" t="s">
        <v>614</v>
      </c>
      <c r="D42" s="242" t="str">
        <f>'1.  LRAMVA Summary'!D52</f>
        <v>Residential</v>
      </c>
      <c r="E42" s="242" t="str">
        <f>'1.  LRAMVA Summary'!E52</f>
        <v>Competitive Sector Multi-Unit Residential Service</v>
      </c>
      <c r="F42" s="242" t="str">
        <f>'1.  LRAMVA Summary'!F52</f>
        <v>GS &lt;50kW</v>
      </c>
      <c r="G42" s="242" t="str">
        <f>'1.  LRAMVA Summary'!G52</f>
        <v>GS 50-999kW</v>
      </c>
      <c r="H42" s="242" t="str">
        <f>'1.  LRAMVA Summary'!H52</f>
        <v>GS 1000-4999kW</v>
      </c>
      <c r="I42" s="242" t="str">
        <f>'1.  LRAMVA Summary'!I52</f>
        <v>Large Use</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7"/>
      <c r="C43" s="578"/>
      <c r="D43" s="579" t="str">
        <f>'1.  LRAMVA Summary'!D53</f>
        <v>kWh</v>
      </c>
      <c r="E43" s="579" t="str">
        <f>'1.  LRAMVA Summary'!E53</f>
        <v>kWh</v>
      </c>
      <c r="F43" s="579" t="str">
        <f>'1.  LRAMVA Summary'!F53</f>
        <v>kWh</v>
      </c>
      <c r="G43" s="579" t="str">
        <f>'1.  LRAMVA Summary'!G53</f>
        <v>kW</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8"/>
    </row>
    <row r="44" spans="2:32" s="17" customFormat="1" ht="15.75">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v>2015</v>
      </c>
      <c r="D50" s="189">
        <f t="shared" ref="D50:I50" si="9">IF(ISBLANK($C$50),0,IF($C$50=$D$9,HLOOKUP(D43,D14:D18,5,FALSE),HLOOKUP(D43,D29:D33,5,FALSE)))</f>
        <v>17641528.116579864</v>
      </c>
      <c r="E50" s="189">
        <f t="shared" si="9"/>
        <v>359473.49543287617</v>
      </c>
      <c r="F50" s="189">
        <f t="shared" si="9"/>
        <v>37892403.441269629</v>
      </c>
      <c r="G50" s="189">
        <f t="shared" si="9"/>
        <v>155436.48755892806</v>
      </c>
      <c r="H50" s="189">
        <f t="shared" si="9"/>
        <v>42036.591221405048</v>
      </c>
      <c r="I50" s="189">
        <f t="shared" si="9"/>
        <v>40556.143602851043</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hidden="1">
      <c r="B51" s="170">
        <v>2018</v>
      </c>
      <c r="C51" s="530"/>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0"/>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0"/>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43307086614173229" right="0.43307086614173229" top="1.299212598425197" bottom="0.70866141732283472" header="0.51181102362204722" footer="0.23622047244094491"/>
  <pageSetup paperSize="17" scale="59" orientation="landscape" r:id="rId1"/>
  <headerFooter scaleWithDoc="0">
    <oddHeader>&amp;R&amp;7Toronto Hydro-Electric System Limited
EB-2018-0071
Tab 4
Schedule 1
ORIGINAL
Page &amp;P of &amp;N</oddHeader>
    <oddFooter>&amp;C&amp;7&amp;A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zoomScaleSheetLayoutView="40" workbookViewId="0">
      <pane ySplit="14" topLeftCell="A15" activePane="bottomLeft" state="frozen"/>
      <selection activeCell="B37" activeCellId="1" sqref="A1 B37"/>
      <selection pane="bottomLeft" activeCell="B37" activeCellId="1" sqref="A1 B37"/>
    </sheetView>
  </sheetViews>
  <sheetFormatPr defaultColWidth="9.140625" defaultRowHeight="15" outlineLevelRow="2"/>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1.28515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8" t="s">
        <v>171</v>
      </c>
      <c r="C4" s="85" t="s">
        <v>175</v>
      </c>
      <c r="D4" s="85"/>
      <c r="E4" s="49"/>
    </row>
    <row r="5" spans="1:26" s="18" customFormat="1" ht="26.25" hidden="1" customHeight="1" outlineLevel="1" thickBot="1">
      <c r="A5" s="4"/>
      <c r="B5" s="858"/>
      <c r="C5" s="86" t="s">
        <v>172</v>
      </c>
      <c r="D5" s="86"/>
      <c r="E5" s="49"/>
    </row>
    <row r="6" spans="1:26" ht="26.25" hidden="1" customHeight="1" outlineLevel="1" thickBot="1">
      <c r="B6" s="858"/>
      <c r="C6" s="864" t="s">
        <v>551</v>
      </c>
      <c r="D6" s="865"/>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0"/>
      <c r="C10" s="87"/>
      <c r="D10" s="87"/>
      <c r="E10" s="87"/>
      <c r="M10" s="6"/>
      <c r="N10" s="6"/>
      <c r="O10" s="6"/>
      <c r="P10" s="6"/>
      <c r="Q10" s="6"/>
      <c r="R10" s="6"/>
      <c r="S10" s="6"/>
      <c r="T10" s="6"/>
      <c r="U10" s="6"/>
      <c r="V10" s="6"/>
      <c r="W10" s="6"/>
      <c r="X10" s="6"/>
      <c r="Y10" s="6"/>
      <c r="Z10" s="6"/>
    </row>
    <row r="11" spans="1:26" s="18" customFormat="1" ht="32.25" customHeight="1" collapsed="1">
      <c r="A11" s="15"/>
      <c r="B11" s="117" t="s">
        <v>483</v>
      </c>
      <c r="O11" s="548"/>
    </row>
    <row r="12" spans="1:26" ht="58.5" customHeight="1">
      <c r="B12" s="856" t="s">
        <v>624</v>
      </c>
      <c r="C12" s="856"/>
      <c r="D12" s="856"/>
      <c r="E12" s="856"/>
      <c r="F12" s="856"/>
      <c r="G12" s="856"/>
      <c r="H12" s="856"/>
      <c r="I12" s="856"/>
      <c r="J12" s="856"/>
      <c r="K12" s="856"/>
      <c r="L12" s="856"/>
      <c r="M12" s="856"/>
      <c r="N12" s="856"/>
      <c r="O12" s="85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9" t="s">
        <v>41</v>
      </c>
      <c r="D14" s="470" t="s">
        <v>565</v>
      </c>
      <c r="E14" s="470" t="s">
        <v>566</v>
      </c>
      <c r="F14" s="470" t="s">
        <v>567</v>
      </c>
      <c r="G14" s="470" t="s">
        <v>568</v>
      </c>
      <c r="H14" s="470" t="s">
        <v>569</v>
      </c>
      <c r="I14" s="470" t="s">
        <v>570</v>
      </c>
      <c r="J14" s="470" t="s">
        <v>571</v>
      </c>
      <c r="K14" s="470" t="s">
        <v>701</v>
      </c>
      <c r="L14" s="470" t="s">
        <v>572</v>
      </c>
      <c r="M14" s="470" t="s">
        <v>573</v>
      </c>
      <c r="N14" s="470" t="s">
        <v>574</v>
      </c>
      <c r="O14" s="470" t="s">
        <v>575</v>
      </c>
      <c r="P14" s="7"/>
    </row>
    <row r="15" spans="1:26" s="7" customFormat="1" ht="18.75" customHeight="1">
      <c r="B15" s="471" t="s">
        <v>188</v>
      </c>
      <c r="C15" s="859"/>
      <c r="D15" s="472">
        <v>2010</v>
      </c>
      <c r="E15" s="472">
        <v>2011</v>
      </c>
      <c r="F15" s="472">
        <v>2012</v>
      </c>
      <c r="G15" s="472">
        <v>2013</v>
      </c>
      <c r="H15" s="472">
        <v>2014</v>
      </c>
      <c r="I15" s="472">
        <v>2015</v>
      </c>
      <c r="J15" s="472">
        <v>2016</v>
      </c>
      <c r="K15" s="472">
        <v>2017</v>
      </c>
      <c r="L15" s="472">
        <v>2018</v>
      </c>
      <c r="M15" s="472">
        <v>2019</v>
      </c>
      <c r="N15" s="472">
        <v>2020</v>
      </c>
      <c r="O15" s="473">
        <v>2021</v>
      </c>
    </row>
    <row r="16" spans="1:26" s="110" customFormat="1" ht="18" customHeight="1">
      <c r="B16" s="474" t="s">
        <v>559</v>
      </c>
      <c r="C16" s="854"/>
      <c r="D16" s="475"/>
      <c r="E16" s="475"/>
      <c r="F16" s="475"/>
      <c r="G16" s="475"/>
      <c r="H16" s="475"/>
      <c r="I16" s="475"/>
      <c r="J16" s="475"/>
      <c r="K16" s="475">
        <v>0</v>
      </c>
      <c r="L16" s="475"/>
      <c r="M16" s="475"/>
      <c r="N16" s="475"/>
      <c r="O16" s="476"/>
    </row>
    <row r="17" spans="1:15" s="110" customFormat="1" ht="17.25" customHeight="1">
      <c r="B17" s="477" t="s">
        <v>560</v>
      </c>
      <c r="C17" s="860"/>
      <c r="D17" s="111">
        <f>12-D16</f>
        <v>12</v>
      </c>
      <c r="E17" s="111">
        <f>12-E16</f>
        <v>12</v>
      </c>
      <c r="F17" s="111">
        <f t="shared" ref="F17:K17" si="0">12-F16</f>
        <v>12</v>
      </c>
      <c r="G17" s="111">
        <f t="shared" si="0"/>
        <v>12</v>
      </c>
      <c r="H17" s="111">
        <f t="shared" si="0"/>
        <v>12</v>
      </c>
      <c r="I17" s="111">
        <f t="shared" si="0"/>
        <v>12</v>
      </c>
      <c r="J17" s="111">
        <f t="shared" si="0"/>
        <v>12</v>
      </c>
      <c r="K17" s="111">
        <f t="shared" si="0"/>
        <v>12</v>
      </c>
      <c r="L17" s="111">
        <f t="shared" ref="L17:O17" si="1">12-L16</f>
        <v>12</v>
      </c>
      <c r="M17" s="111">
        <f t="shared" si="1"/>
        <v>12</v>
      </c>
      <c r="N17" s="111">
        <f t="shared" si="1"/>
        <v>12</v>
      </c>
      <c r="O17" s="112">
        <f t="shared" si="1"/>
        <v>12</v>
      </c>
    </row>
    <row r="18" spans="1:15" s="7" customFormat="1" ht="17.25" customHeight="1">
      <c r="B18" s="478" t="str">
        <f>'1.  LRAMVA Summary'!B29</f>
        <v>Residential</v>
      </c>
      <c r="C18" s="853" t="str">
        <f>'2. LRAMVA Threshold'!D43</f>
        <v>kWh</v>
      </c>
      <c r="D18" s="46"/>
      <c r="E18" s="46"/>
      <c r="F18" s="46"/>
      <c r="G18" s="46"/>
      <c r="H18" s="46"/>
      <c r="I18" s="46"/>
      <c r="J18" s="46"/>
      <c r="K18" s="736">
        <v>1.512E-2</v>
      </c>
      <c r="L18" s="46"/>
      <c r="M18" s="46"/>
      <c r="N18" s="46"/>
      <c r="O18" s="69"/>
    </row>
    <row r="19" spans="1:15" s="7" customFormat="1" ht="15" customHeight="1" outlineLevel="1">
      <c r="B19" s="532" t="s">
        <v>511</v>
      </c>
      <c r="C19" s="854"/>
      <c r="D19" s="46"/>
      <c r="E19" s="46"/>
      <c r="F19" s="46"/>
      <c r="G19" s="46"/>
      <c r="H19" s="46"/>
      <c r="I19" s="46"/>
      <c r="J19" s="46"/>
      <c r="K19" s="736"/>
      <c r="L19" s="46"/>
      <c r="M19" s="46"/>
      <c r="N19" s="46"/>
      <c r="O19" s="69"/>
    </row>
    <row r="20" spans="1:15" s="7" customFormat="1" ht="15" customHeight="1" outlineLevel="1">
      <c r="B20" s="532" t="s">
        <v>512</v>
      </c>
      <c r="C20" s="854"/>
      <c r="D20" s="46"/>
      <c r="E20" s="46"/>
      <c r="F20" s="46"/>
      <c r="G20" s="46"/>
      <c r="H20" s="46"/>
      <c r="I20" s="46"/>
      <c r="J20" s="46"/>
      <c r="K20" s="736"/>
      <c r="L20" s="46"/>
      <c r="M20" s="46"/>
      <c r="N20" s="46"/>
      <c r="O20" s="69"/>
    </row>
    <row r="21" spans="1:15" s="7" customFormat="1" ht="15" customHeight="1" outlineLevel="1">
      <c r="B21" s="532" t="s">
        <v>490</v>
      </c>
      <c r="C21" s="854"/>
      <c r="D21" s="46"/>
      <c r="E21" s="46"/>
      <c r="F21" s="46"/>
      <c r="G21" s="46"/>
      <c r="H21" s="46"/>
      <c r="I21" s="46"/>
      <c r="J21" s="46"/>
      <c r="K21" s="736"/>
      <c r="L21" s="46"/>
      <c r="M21" s="46"/>
      <c r="N21" s="46"/>
      <c r="O21" s="69"/>
    </row>
    <row r="22" spans="1:15" s="7" customFormat="1" ht="14.25" customHeight="1">
      <c r="B22" s="532" t="s">
        <v>513</v>
      </c>
      <c r="C22" s="855"/>
      <c r="D22" s="65">
        <f>SUM(D18:D21)</f>
        <v>0</v>
      </c>
      <c r="E22" s="65">
        <f>SUM(E18:E21)</f>
        <v>0</v>
      </c>
      <c r="F22" s="65">
        <f>SUM(F18:F21)</f>
        <v>0</v>
      </c>
      <c r="G22" s="65">
        <f t="shared" ref="G22:N22" si="2">SUM(G18:G21)</f>
        <v>0</v>
      </c>
      <c r="H22" s="65">
        <f t="shared" si="2"/>
        <v>0</v>
      </c>
      <c r="I22" s="65">
        <f t="shared" si="2"/>
        <v>0</v>
      </c>
      <c r="J22" s="65">
        <f t="shared" si="2"/>
        <v>0</v>
      </c>
      <c r="K22" s="737">
        <f t="shared" si="2"/>
        <v>1.512E-2</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0</v>
      </c>
      <c r="G23" s="482">
        <f>ROUND(SUM(F22*G16+G22*G17)/12,4)</f>
        <v>0</v>
      </c>
      <c r="H23" s="482">
        <f>ROUND(SUM(G22*H16+H22*H17)/12,4)</f>
        <v>0</v>
      </c>
      <c r="I23" s="482">
        <f>ROUND(SUM(H22*I16+I22*I17)/12,4)</f>
        <v>0</v>
      </c>
      <c r="J23" s="482">
        <f t="shared" ref="J23:N23" si="3">ROUND(SUM(I22*J16+J22*J17)/12,4)</f>
        <v>0</v>
      </c>
      <c r="K23" s="739">
        <f>ROUND(SUM(J22*K16+K22*K17)/12,5)</f>
        <v>1.512E-2</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28.5" customHeight="1">
      <c r="A25" s="62"/>
      <c r="B25" s="600" t="str">
        <f>'1.  LRAMVA Summary'!B30</f>
        <v>Competitive Sector Multi-Unit Residential Service</v>
      </c>
      <c r="C25" s="853" t="str">
        <f>'2. LRAMVA Threshold'!E43</f>
        <v>kWh</v>
      </c>
      <c r="D25" s="46"/>
      <c r="E25" s="46"/>
      <c r="F25" s="46"/>
      <c r="G25" s="46"/>
      <c r="H25" s="46"/>
      <c r="I25" s="46"/>
      <c r="J25" s="46"/>
      <c r="K25" s="736">
        <v>2.315E-2</v>
      </c>
      <c r="L25" s="46"/>
      <c r="M25" s="46"/>
      <c r="N25" s="46"/>
      <c r="O25" s="69"/>
    </row>
    <row r="26" spans="1:15" s="18" customFormat="1" outlineLevel="1">
      <c r="A26" s="4"/>
      <c r="B26" s="532" t="s">
        <v>511</v>
      </c>
      <c r="C26" s="854"/>
      <c r="D26" s="46"/>
      <c r="E26" s="46"/>
      <c r="F26" s="46"/>
      <c r="G26" s="46"/>
      <c r="H26" s="46"/>
      <c r="I26" s="46"/>
      <c r="J26" s="46"/>
      <c r="K26" s="46"/>
      <c r="L26" s="46"/>
      <c r="M26" s="46"/>
      <c r="N26" s="46"/>
      <c r="O26" s="69"/>
    </row>
    <row r="27" spans="1:15" s="18" customFormat="1" outlineLevel="1">
      <c r="A27" s="4"/>
      <c r="B27" s="532" t="s">
        <v>512</v>
      </c>
      <c r="C27" s="854"/>
      <c r="D27" s="46"/>
      <c r="E27" s="46"/>
      <c r="F27" s="46"/>
      <c r="G27" s="46"/>
      <c r="H27" s="46"/>
      <c r="I27" s="46"/>
      <c r="J27" s="46"/>
      <c r="K27" s="46"/>
      <c r="L27" s="46"/>
      <c r="M27" s="46"/>
      <c r="N27" s="46"/>
      <c r="O27" s="69"/>
    </row>
    <row r="28" spans="1:15" s="18" customFormat="1" outlineLevel="1">
      <c r="A28" s="4"/>
      <c r="B28" s="532" t="s">
        <v>490</v>
      </c>
      <c r="C28" s="854"/>
      <c r="D28" s="46"/>
      <c r="E28" s="46"/>
      <c r="F28" s="46"/>
      <c r="G28" s="46"/>
      <c r="H28" s="46"/>
      <c r="I28" s="46"/>
      <c r="J28" s="46"/>
      <c r="K28" s="46"/>
      <c r="L28" s="46"/>
      <c r="M28" s="46"/>
      <c r="N28" s="46"/>
      <c r="O28" s="69"/>
    </row>
    <row r="29" spans="1:15" s="18" customFormat="1">
      <c r="A29" s="4"/>
      <c r="B29" s="532" t="s">
        <v>513</v>
      </c>
      <c r="C29" s="855"/>
      <c r="D29" s="65">
        <f>SUM(D25:D28)</f>
        <v>0</v>
      </c>
      <c r="E29" s="65">
        <f t="shared" ref="E29:N29" si="4">SUM(E25:E28)</f>
        <v>0</v>
      </c>
      <c r="F29" s="65">
        <f t="shared" si="4"/>
        <v>0</v>
      </c>
      <c r="G29" s="65">
        <f t="shared" si="4"/>
        <v>0</v>
      </c>
      <c r="H29" s="65">
        <f t="shared" si="4"/>
        <v>0</v>
      </c>
      <c r="I29" s="65">
        <f t="shared" si="4"/>
        <v>0</v>
      </c>
      <c r="J29" s="65">
        <f t="shared" si="4"/>
        <v>0</v>
      </c>
      <c r="K29" s="737">
        <f t="shared" si="4"/>
        <v>2.315E-2</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0</v>
      </c>
      <c r="G30" s="482">
        <f t="shared" si="5"/>
        <v>0</v>
      </c>
      <c r="H30" s="482">
        <f t="shared" si="5"/>
        <v>0</v>
      </c>
      <c r="I30" s="482">
        <f t="shared" si="5"/>
        <v>0</v>
      </c>
      <c r="J30" s="482">
        <f>ROUND(SUM(I29*J16+J29*J17)/12,4)</f>
        <v>0</v>
      </c>
      <c r="K30" s="739">
        <f>ROUND(SUM(J29*K16+K29*K17)/12,5)</f>
        <v>2.315E-2</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0" t="str">
        <f>'1.  LRAMVA Summary'!B31</f>
        <v>GS &lt;50kW</v>
      </c>
      <c r="C32" s="853" t="str">
        <f>'2. LRAMVA Threshold'!F43</f>
        <v>kWh</v>
      </c>
      <c r="D32" s="46"/>
      <c r="E32" s="46"/>
      <c r="F32" s="46"/>
      <c r="G32" s="46"/>
      <c r="H32" s="46"/>
      <c r="I32" s="46"/>
      <c r="J32" s="46"/>
      <c r="K32" s="736">
        <v>3.023E-2</v>
      </c>
      <c r="L32" s="46"/>
      <c r="M32" s="46"/>
      <c r="N32" s="46"/>
      <c r="O32" s="69"/>
    </row>
    <row r="33" spans="1:15" s="18" customFormat="1" outlineLevel="1">
      <c r="A33" s="4"/>
      <c r="B33" s="740" t="s">
        <v>702</v>
      </c>
      <c r="C33" s="854"/>
      <c r="D33" s="46"/>
      <c r="E33" s="46"/>
      <c r="F33" s="46"/>
      <c r="G33" s="46"/>
      <c r="H33" s="46"/>
      <c r="I33" s="46"/>
      <c r="J33" s="46"/>
      <c r="K33" s="736">
        <v>7.6000000000000004E-4</v>
      </c>
      <c r="L33" s="46"/>
      <c r="M33" s="46"/>
      <c r="N33" s="46"/>
      <c r="O33" s="69"/>
    </row>
    <row r="34" spans="1:15" s="18" customFormat="1" outlineLevel="1">
      <c r="A34" s="4"/>
      <c r="B34" s="532" t="s">
        <v>703</v>
      </c>
      <c r="C34" s="854"/>
      <c r="D34" s="46"/>
      <c r="E34" s="46"/>
      <c r="F34" s="46"/>
      <c r="G34" s="46"/>
      <c r="H34" s="46"/>
      <c r="I34" s="46"/>
      <c r="J34" s="46"/>
      <c r="K34" s="736">
        <v>2.4000000000000001E-4</v>
      </c>
      <c r="L34" s="46"/>
      <c r="M34" s="46"/>
      <c r="N34" s="46"/>
      <c r="O34" s="69"/>
    </row>
    <row r="35" spans="1:15" s="18" customFormat="1" ht="28.5" outlineLevel="1">
      <c r="A35" s="4"/>
      <c r="B35" s="800" t="s">
        <v>704</v>
      </c>
      <c r="C35" s="854"/>
      <c r="D35" s="46"/>
      <c r="E35" s="46"/>
      <c r="F35" s="46"/>
      <c r="G35" s="46"/>
      <c r="H35" s="46"/>
      <c r="I35" s="46"/>
      <c r="J35" s="46"/>
      <c r="K35" s="736">
        <v>4.8999999999999998E-4</v>
      </c>
      <c r="L35" s="46"/>
      <c r="M35" s="46"/>
      <c r="N35" s="46"/>
      <c r="O35" s="69"/>
    </row>
    <row r="36" spans="1:15" s="18" customFormat="1">
      <c r="A36" s="4"/>
      <c r="B36" s="532" t="s">
        <v>513</v>
      </c>
      <c r="C36" s="855"/>
      <c r="D36" s="65">
        <f>SUM(D32:D35)</f>
        <v>0</v>
      </c>
      <c r="E36" s="65">
        <f>SUM(E32:E35)</f>
        <v>0</v>
      </c>
      <c r="F36" s="65">
        <f t="shared" ref="F36:M36" si="6">SUM(F32:F35)</f>
        <v>0</v>
      </c>
      <c r="G36" s="65">
        <f t="shared" si="6"/>
        <v>0</v>
      </c>
      <c r="H36" s="65">
        <f t="shared" si="6"/>
        <v>0</v>
      </c>
      <c r="I36" s="65">
        <f t="shared" si="6"/>
        <v>0</v>
      </c>
      <c r="J36" s="65">
        <f t="shared" si="6"/>
        <v>0</v>
      </c>
      <c r="K36" s="737">
        <f>SUM(K32:K35)</f>
        <v>3.1719999999999998E-2</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0</v>
      </c>
      <c r="G37" s="482">
        <f t="shared" si="7"/>
        <v>0</v>
      </c>
      <c r="H37" s="482">
        <f t="shared" si="7"/>
        <v>0</v>
      </c>
      <c r="I37" s="482">
        <f t="shared" si="7"/>
        <v>0</v>
      </c>
      <c r="J37" s="482">
        <f t="shared" si="7"/>
        <v>0</v>
      </c>
      <c r="K37" s="739">
        <f>ROUND(SUM(J36*K16+K36*K17)/12,5)</f>
        <v>3.1719999999999998E-2</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0" t="str">
        <f>'1.  LRAMVA Summary'!B32</f>
        <v>GS 50-999kW</v>
      </c>
      <c r="C39" s="861" t="s">
        <v>789</v>
      </c>
      <c r="D39" s="46"/>
      <c r="E39" s="46"/>
      <c r="F39" s="46"/>
      <c r="G39" s="46"/>
      <c r="H39" s="46"/>
      <c r="I39" s="46"/>
      <c r="J39" s="46"/>
      <c r="K39" s="736">
        <v>7.3977000000000004</v>
      </c>
      <c r="L39" s="46"/>
      <c r="M39" s="46"/>
      <c r="N39" s="46"/>
      <c r="O39" s="69"/>
    </row>
    <row r="40" spans="1:15" s="18" customFormat="1" outlineLevel="1">
      <c r="A40" s="4"/>
      <c r="B40" s="740" t="s">
        <v>702</v>
      </c>
      <c r="C40" s="862"/>
      <c r="D40" s="46"/>
      <c r="E40" s="46"/>
      <c r="F40" s="46"/>
      <c r="G40" s="46"/>
      <c r="H40" s="46"/>
      <c r="I40" s="46"/>
      <c r="J40" s="46"/>
      <c r="K40" s="736">
        <v>0.16589999999999999</v>
      </c>
      <c r="L40" s="46"/>
      <c r="M40" s="46"/>
      <c r="N40" s="46"/>
      <c r="O40" s="69"/>
    </row>
    <row r="41" spans="1:15" s="18" customFormat="1" outlineLevel="1">
      <c r="A41" s="4"/>
      <c r="B41" s="532" t="s">
        <v>703</v>
      </c>
      <c r="C41" s="862"/>
      <c r="D41" s="46"/>
      <c r="E41" s="46"/>
      <c r="F41" s="46"/>
      <c r="G41" s="46"/>
      <c r="H41" s="46"/>
      <c r="I41" s="46"/>
      <c r="J41" s="46"/>
      <c r="K41" s="736">
        <v>4.9799999999999997E-2</v>
      </c>
      <c r="L41" s="46"/>
      <c r="M41" s="46"/>
      <c r="N41" s="46"/>
      <c r="O41" s="69"/>
    </row>
    <row r="42" spans="1:15" s="18" customFormat="1" ht="28.5" outlineLevel="1">
      <c r="A42" s="4"/>
      <c r="B42" s="800" t="s">
        <v>704</v>
      </c>
      <c r="C42" s="862"/>
      <c r="D42" s="46"/>
      <c r="E42" s="46"/>
      <c r="F42" s="46"/>
      <c r="G42" s="46"/>
      <c r="H42" s="46"/>
      <c r="I42" s="46"/>
      <c r="J42" s="46"/>
      <c r="K42" s="736">
        <v>7.8100000000000003E-2</v>
      </c>
      <c r="L42" s="46"/>
      <c r="M42" s="46"/>
      <c r="N42" s="46"/>
      <c r="O42" s="69"/>
    </row>
    <row r="43" spans="1:15" s="18" customFormat="1">
      <c r="A43" s="4"/>
      <c r="B43" s="532" t="s">
        <v>513</v>
      </c>
      <c r="C43" s="863"/>
      <c r="D43" s="65">
        <f>SUM(D39:D42)</f>
        <v>0</v>
      </c>
      <c r="E43" s="65">
        <f t="shared" ref="E43:N43" si="8">SUM(E39:E42)</f>
        <v>0</v>
      </c>
      <c r="F43" s="65">
        <f t="shared" si="8"/>
        <v>0</v>
      </c>
      <c r="G43" s="65">
        <f t="shared" si="8"/>
        <v>0</v>
      </c>
      <c r="H43" s="65">
        <f t="shared" si="8"/>
        <v>0</v>
      </c>
      <c r="I43" s="65">
        <f t="shared" si="8"/>
        <v>0</v>
      </c>
      <c r="J43" s="65">
        <f t="shared" si="8"/>
        <v>0</v>
      </c>
      <c r="K43" s="65">
        <f>SUM(K39:K42)</f>
        <v>7.6915000000000004</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0</v>
      </c>
      <c r="G44" s="482">
        <f t="shared" si="9"/>
        <v>0</v>
      </c>
      <c r="H44" s="482">
        <f t="shared" si="9"/>
        <v>0</v>
      </c>
      <c r="I44" s="482">
        <f t="shared" si="9"/>
        <v>0</v>
      </c>
      <c r="J44" s="482">
        <f t="shared" si="9"/>
        <v>0</v>
      </c>
      <c r="K44" s="482">
        <f>ROUND(SUM(J43*K16+K43*K17)/12,4)</f>
        <v>7.6914999999999996</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0" t="str">
        <f>'1.  LRAMVA Summary'!B33</f>
        <v>GS 1000-4999kW</v>
      </c>
      <c r="C46" s="861" t="s">
        <v>789</v>
      </c>
      <c r="D46" s="46"/>
      <c r="E46" s="46"/>
      <c r="F46" s="46"/>
      <c r="G46" s="46"/>
      <c r="H46" s="46"/>
      <c r="I46" s="46"/>
      <c r="J46" s="46"/>
      <c r="K46" s="46">
        <v>5.8201000000000001</v>
      </c>
      <c r="L46" s="46"/>
      <c r="M46" s="46"/>
      <c r="N46" s="46"/>
      <c r="O46" s="69"/>
    </row>
    <row r="47" spans="1:15" s="18" customFormat="1" outlineLevel="1">
      <c r="A47" s="4"/>
      <c r="B47" s="532" t="s">
        <v>702</v>
      </c>
      <c r="C47" s="862"/>
      <c r="D47" s="46"/>
      <c r="E47" s="46"/>
      <c r="F47" s="46"/>
      <c r="G47" s="46"/>
      <c r="H47" s="46"/>
      <c r="I47" s="46"/>
      <c r="J47" s="46"/>
      <c r="K47" s="46">
        <v>0.1226</v>
      </c>
      <c r="L47" s="46"/>
      <c r="M47" s="46"/>
      <c r="N47" s="46"/>
      <c r="O47" s="69"/>
    </row>
    <row r="48" spans="1:15" s="18" customFormat="1" outlineLevel="1">
      <c r="A48" s="4"/>
      <c r="B48" s="532" t="s">
        <v>703</v>
      </c>
      <c r="C48" s="862"/>
      <c r="D48" s="46"/>
      <c r="E48" s="46"/>
      <c r="F48" s="46"/>
      <c r="G48" s="46"/>
      <c r="H48" s="46"/>
      <c r="I48" s="46"/>
      <c r="J48" s="46"/>
      <c r="K48" s="46">
        <v>3.56E-2</v>
      </c>
      <c r="L48" s="46"/>
      <c r="M48" s="46"/>
      <c r="N48" s="46"/>
      <c r="O48" s="69"/>
    </row>
    <row r="49" spans="1:15" s="18" customFormat="1" ht="28.5" outlineLevel="1">
      <c r="A49" s="4"/>
      <c r="B49" s="800" t="s">
        <v>704</v>
      </c>
      <c r="C49" s="862"/>
      <c r="D49" s="46"/>
      <c r="E49" s="46"/>
      <c r="F49" s="46"/>
      <c r="G49" s="46"/>
      <c r="H49" s="46"/>
      <c r="I49" s="46"/>
      <c r="J49" s="46"/>
      <c r="K49" s="46">
        <v>6.2700000000000006E-2</v>
      </c>
      <c r="L49" s="46"/>
      <c r="M49" s="46"/>
      <c r="N49" s="46"/>
      <c r="O49" s="69"/>
    </row>
    <row r="50" spans="1:15" s="18" customFormat="1">
      <c r="A50" s="4"/>
      <c r="B50" s="532" t="s">
        <v>513</v>
      </c>
      <c r="C50" s="863"/>
      <c r="D50" s="65">
        <f>SUM(D46:D49)</f>
        <v>0</v>
      </c>
      <c r="E50" s="65">
        <f t="shared" ref="E50:N50" si="10">SUM(E46:E49)</f>
        <v>0</v>
      </c>
      <c r="F50" s="65">
        <f t="shared" si="10"/>
        <v>0</v>
      </c>
      <c r="G50" s="65">
        <f t="shared" si="10"/>
        <v>0</v>
      </c>
      <c r="H50" s="65">
        <f t="shared" si="10"/>
        <v>0</v>
      </c>
      <c r="I50" s="65">
        <f t="shared" si="10"/>
        <v>0</v>
      </c>
      <c r="J50" s="65">
        <f t="shared" si="10"/>
        <v>0</v>
      </c>
      <c r="K50" s="65">
        <f t="shared" si="10"/>
        <v>6.0410000000000004</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0</v>
      </c>
      <c r="G51" s="482">
        <f t="shared" si="11"/>
        <v>0</v>
      </c>
      <c r="H51" s="482">
        <f t="shared" si="11"/>
        <v>0</v>
      </c>
      <c r="I51" s="482">
        <f t="shared" si="11"/>
        <v>0</v>
      </c>
      <c r="J51" s="482">
        <f t="shared" si="11"/>
        <v>0</v>
      </c>
      <c r="K51" s="482">
        <f t="shared" si="11"/>
        <v>6.0410000000000004</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0" t="str">
        <f>'1.  LRAMVA Summary'!B34</f>
        <v>Large Use</v>
      </c>
      <c r="C53" s="861" t="s">
        <v>789</v>
      </c>
      <c r="D53" s="46"/>
      <c r="E53" s="46"/>
      <c r="F53" s="46"/>
      <c r="G53" s="46"/>
      <c r="H53" s="46"/>
      <c r="I53" s="46"/>
      <c r="J53" s="46"/>
      <c r="K53" s="46">
        <v>6.2435999999999998</v>
      </c>
      <c r="L53" s="46"/>
      <c r="M53" s="46"/>
      <c r="N53" s="46"/>
      <c r="O53" s="69"/>
    </row>
    <row r="54" spans="1:15" s="18" customFormat="1" outlineLevel="1">
      <c r="A54" s="4"/>
      <c r="B54" s="740" t="s">
        <v>702</v>
      </c>
      <c r="C54" s="862"/>
      <c r="D54" s="46"/>
      <c r="E54" s="46"/>
      <c r="F54" s="46"/>
      <c r="G54" s="46"/>
      <c r="H54" s="46"/>
      <c r="I54" s="46"/>
      <c r="J54" s="46"/>
      <c r="K54" s="46">
        <v>0.13819999999999999</v>
      </c>
      <c r="L54" s="46"/>
      <c r="M54" s="46"/>
      <c r="N54" s="46"/>
      <c r="O54" s="69"/>
    </row>
    <row r="55" spans="1:15" s="18" customFormat="1" outlineLevel="1">
      <c r="A55" s="4"/>
      <c r="B55" s="740" t="s">
        <v>703</v>
      </c>
      <c r="C55" s="862"/>
      <c r="D55" s="46"/>
      <c r="E55" s="46"/>
      <c r="F55" s="46"/>
      <c r="G55" s="46"/>
      <c r="H55" s="46"/>
      <c r="I55" s="46"/>
      <c r="J55" s="46"/>
      <c r="K55" s="46">
        <v>4.0599999999999997E-2</v>
      </c>
      <c r="L55" s="46"/>
      <c r="M55" s="46"/>
      <c r="N55" s="46"/>
      <c r="O55" s="69"/>
    </row>
    <row r="56" spans="1:15" s="18" customFormat="1" ht="28.5" outlineLevel="1">
      <c r="A56" s="4"/>
      <c r="B56" s="800" t="s">
        <v>704</v>
      </c>
      <c r="C56" s="862"/>
      <c r="D56" s="46"/>
      <c r="E56" s="46"/>
      <c r="F56" s="46"/>
      <c r="G56" s="46"/>
      <c r="H56" s="46"/>
      <c r="I56" s="46"/>
      <c r="J56" s="46"/>
      <c r="K56" s="738">
        <v>6.4799999999999996E-2</v>
      </c>
      <c r="L56" s="46"/>
      <c r="M56" s="46"/>
      <c r="N56" s="46"/>
      <c r="O56" s="69"/>
    </row>
    <row r="57" spans="1:15" s="18" customFormat="1">
      <c r="A57" s="4"/>
      <c r="B57" s="532" t="s">
        <v>513</v>
      </c>
      <c r="C57" s="863"/>
      <c r="D57" s="65">
        <f>SUM(D53:D56)</f>
        <v>0</v>
      </c>
      <c r="E57" s="65">
        <f t="shared" ref="E57:N57" si="12">SUM(E53:E56)</f>
        <v>0</v>
      </c>
      <c r="F57" s="65">
        <f t="shared" si="12"/>
        <v>0</v>
      </c>
      <c r="G57" s="65">
        <f t="shared" si="12"/>
        <v>0</v>
      </c>
      <c r="H57" s="65">
        <f t="shared" si="12"/>
        <v>0</v>
      </c>
      <c r="I57" s="65">
        <f t="shared" si="12"/>
        <v>0</v>
      </c>
      <c r="J57" s="65">
        <f t="shared" si="12"/>
        <v>0</v>
      </c>
      <c r="K57" s="65">
        <f>SUM(K53:K56)</f>
        <v>6.4872000000000005</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ROUND(SUM(J57*K16+K57*K17)/12,4)</f>
        <v>6.4871999999999996</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hidden="1" outlineLevel="1">
      <c r="A60" s="62"/>
      <c r="B60" s="600">
        <f>'1.  LRAMVA Summary'!B35</f>
        <v>0</v>
      </c>
      <c r="C60" s="853">
        <f>'2. LRAMVA Threshold'!J43</f>
        <v>0</v>
      </c>
      <c r="D60" s="46"/>
      <c r="E60" s="46"/>
      <c r="F60" s="46"/>
      <c r="G60" s="46"/>
      <c r="H60" s="46"/>
      <c r="I60" s="46"/>
      <c r="J60" s="46"/>
      <c r="K60" s="46"/>
      <c r="L60" s="46"/>
      <c r="M60" s="46"/>
      <c r="N60" s="46"/>
      <c r="O60" s="69"/>
    </row>
    <row r="61" spans="1:15" s="18" customFormat="1" hidden="1" outlineLevel="2">
      <c r="A61" s="4"/>
      <c r="B61" s="532" t="s">
        <v>511</v>
      </c>
      <c r="C61" s="854"/>
      <c r="D61" s="46"/>
      <c r="E61" s="46"/>
      <c r="F61" s="46"/>
      <c r="G61" s="46"/>
      <c r="H61" s="46"/>
      <c r="I61" s="46"/>
      <c r="J61" s="46"/>
      <c r="K61" s="46"/>
      <c r="L61" s="46"/>
      <c r="M61" s="46"/>
      <c r="N61" s="46"/>
      <c r="O61" s="69"/>
    </row>
    <row r="62" spans="1:15" s="18" customFormat="1" hidden="1" outlineLevel="2">
      <c r="A62" s="4"/>
      <c r="B62" s="532" t="s">
        <v>512</v>
      </c>
      <c r="C62" s="854"/>
      <c r="D62" s="46"/>
      <c r="E62" s="46"/>
      <c r="F62" s="46"/>
      <c r="G62" s="46"/>
      <c r="H62" s="46"/>
      <c r="I62" s="46"/>
      <c r="J62" s="46"/>
      <c r="K62" s="46"/>
      <c r="L62" s="46"/>
      <c r="M62" s="46"/>
      <c r="N62" s="46"/>
      <c r="O62" s="69"/>
    </row>
    <row r="63" spans="1:15" s="18" customFormat="1" hidden="1" outlineLevel="2">
      <c r="A63" s="4"/>
      <c r="B63" s="532" t="s">
        <v>490</v>
      </c>
      <c r="C63" s="854"/>
      <c r="D63" s="46"/>
      <c r="E63" s="46"/>
      <c r="F63" s="46"/>
      <c r="G63" s="46"/>
      <c r="H63" s="46"/>
      <c r="I63" s="46"/>
      <c r="J63" s="46"/>
      <c r="K63" s="46"/>
      <c r="L63" s="46"/>
      <c r="M63" s="46"/>
      <c r="N63" s="46"/>
      <c r="O63" s="69"/>
    </row>
    <row r="64" spans="1:15" s="18" customFormat="1" hidden="1" outlineLevel="1">
      <c r="A64" s="4"/>
      <c r="B64" s="532" t="s">
        <v>513</v>
      </c>
      <c r="C64" s="85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outlineLevel="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hidden="1" outlineLevel="1">
      <c r="A66" s="72"/>
      <c r="B66" s="73"/>
      <c r="C66" s="80"/>
      <c r="D66" s="71"/>
      <c r="E66" s="71"/>
      <c r="F66" s="71"/>
      <c r="G66" s="71"/>
      <c r="H66" s="71"/>
      <c r="I66" s="71"/>
      <c r="J66" s="71"/>
      <c r="K66" s="71"/>
      <c r="L66" s="485"/>
      <c r="M66" s="485"/>
      <c r="N66" s="485"/>
      <c r="O66" s="487"/>
    </row>
    <row r="67" spans="1:15" s="64" customFormat="1" hidden="1" outlineLevel="1">
      <c r="A67" s="62"/>
      <c r="B67" s="600">
        <f>'1.  LRAMVA Summary'!B36</f>
        <v>0</v>
      </c>
      <c r="C67" s="853">
        <f>'2. LRAMVA Threshold'!K43</f>
        <v>0</v>
      </c>
      <c r="D67" s="46"/>
      <c r="E67" s="46"/>
      <c r="F67" s="46"/>
      <c r="G67" s="46"/>
      <c r="H67" s="46"/>
      <c r="I67" s="46"/>
      <c r="J67" s="46"/>
      <c r="K67" s="46"/>
      <c r="L67" s="46"/>
      <c r="M67" s="46"/>
      <c r="N67" s="46"/>
      <c r="O67" s="69"/>
    </row>
    <row r="68" spans="1:15" s="18" customFormat="1" hidden="1" outlineLevel="2">
      <c r="A68" s="4"/>
      <c r="B68" s="532" t="s">
        <v>511</v>
      </c>
      <c r="C68" s="854"/>
      <c r="D68" s="46"/>
      <c r="E68" s="46"/>
      <c r="F68" s="46"/>
      <c r="G68" s="46"/>
      <c r="H68" s="46"/>
      <c r="I68" s="46"/>
      <c r="J68" s="46"/>
      <c r="K68" s="46"/>
      <c r="L68" s="46"/>
      <c r="M68" s="46"/>
      <c r="N68" s="46"/>
      <c r="O68" s="69"/>
    </row>
    <row r="69" spans="1:15" s="18" customFormat="1" hidden="1" outlineLevel="2">
      <c r="A69" s="4"/>
      <c r="B69" s="532" t="s">
        <v>512</v>
      </c>
      <c r="C69" s="854"/>
      <c r="D69" s="46"/>
      <c r="E69" s="46"/>
      <c r="F69" s="46"/>
      <c r="G69" s="46"/>
      <c r="H69" s="46"/>
      <c r="I69" s="46"/>
      <c r="J69" s="46"/>
      <c r="K69" s="46"/>
      <c r="L69" s="46"/>
      <c r="M69" s="46"/>
      <c r="N69" s="46"/>
      <c r="O69" s="69"/>
    </row>
    <row r="70" spans="1:15" s="18" customFormat="1" hidden="1" outlineLevel="2">
      <c r="A70" s="4"/>
      <c r="B70" s="532" t="s">
        <v>490</v>
      </c>
      <c r="C70" s="854"/>
      <c r="D70" s="46"/>
      <c r="E70" s="46"/>
      <c r="F70" s="46"/>
      <c r="G70" s="46"/>
      <c r="H70" s="46"/>
      <c r="I70" s="46"/>
      <c r="J70" s="46"/>
      <c r="K70" s="46"/>
      <c r="L70" s="46"/>
      <c r="M70" s="46"/>
      <c r="N70" s="46"/>
      <c r="O70" s="69"/>
    </row>
    <row r="71" spans="1:15" s="18" customFormat="1" hidden="1" outlineLevel="1">
      <c r="A71" s="4"/>
      <c r="B71" s="532" t="s">
        <v>513</v>
      </c>
      <c r="C71" s="85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outlineLevel="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hidden="1" outlineLevel="1">
      <c r="A73" s="72"/>
      <c r="B73" s="479"/>
      <c r="C73" s="486"/>
      <c r="D73" s="71"/>
      <c r="E73" s="482"/>
      <c r="F73" s="482"/>
      <c r="G73" s="482"/>
      <c r="H73" s="482"/>
      <c r="I73" s="482"/>
      <c r="J73" s="482"/>
      <c r="K73" s="482"/>
      <c r="L73" s="482"/>
      <c r="M73" s="482"/>
      <c r="N73" s="482"/>
      <c r="O73" s="487"/>
    </row>
    <row r="74" spans="1:15" s="64" customFormat="1" hidden="1" outlineLevel="1">
      <c r="A74" s="62"/>
      <c r="B74" s="600">
        <f>'1.  LRAMVA Summary'!B37</f>
        <v>0</v>
      </c>
      <c r="C74" s="853">
        <f>'2. LRAMVA Threshold'!L43</f>
        <v>0</v>
      </c>
      <c r="D74" s="46"/>
      <c r="E74" s="46"/>
      <c r="F74" s="46"/>
      <c r="G74" s="46"/>
      <c r="H74" s="46"/>
      <c r="I74" s="46"/>
      <c r="J74" s="46"/>
      <c r="K74" s="46"/>
      <c r="L74" s="46"/>
      <c r="M74" s="46"/>
      <c r="N74" s="46"/>
      <c r="O74" s="69"/>
    </row>
    <row r="75" spans="1:15" s="18" customFormat="1" hidden="1" outlineLevel="2">
      <c r="A75" s="4"/>
      <c r="B75" s="532" t="s">
        <v>511</v>
      </c>
      <c r="C75" s="854"/>
      <c r="D75" s="46"/>
      <c r="E75" s="46"/>
      <c r="F75" s="46"/>
      <c r="G75" s="46"/>
      <c r="H75" s="46"/>
      <c r="I75" s="46"/>
      <c r="J75" s="46"/>
      <c r="K75" s="46"/>
      <c r="L75" s="46"/>
      <c r="M75" s="46"/>
      <c r="N75" s="46"/>
      <c r="O75" s="69"/>
    </row>
    <row r="76" spans="1:15" s="18" customFormat="1" hidden="1" outlineLevel="2">
      <c r="A76" s="4"/>
      <c r="B76" s="532" t="s">
        <v>512</v>
      </c>
      <c r="C76" s="854"/>
      <c r="D76" s="46"/>
      <c r="E76" s="46"/>
      <c r="F76" s="46"/>
      <c r="G76" s="46"/>
      <c r="H76" s="46"/>
      <c r="I76" s="46"/>
      <c r="J76" s="46"/>
      <c r="K76" s="46"/>
      <c r="L76" s="46"/>
      <c r="M76" s="46"/>
      <c r="N76" s="46"/>
      <c r="O76" s="69"/>
    </row>
    <row r="77" spans="1:15" s="18" customFormat="1" hidden="1" outlineLevel="2">
      <c r="A77" s="4"/>
      <c r="B77" s="532" t="s">
        <v>490</v>
      </c>
      <c r="C77" s="854"/>
      <c r="D77" s="46"/>
      <c r="E77" s="46"/>
      <c r="F77" s="46"/>
      <c r="G77" s="46"/>
      <c r="H77" s="46"/>
      <c r="I77" s="46"/>
      <c r="J77" s="46"/>
      <c r="K77" s="46"/>
      <c r="L77" s="46"/>
      <c r="M77" s="46"/>
      <c r="N77" s="46"/>
      <c r="O77" s="69"/>
    </row>
    <row r="78" spans="1:15" s="18" customFormat="1" hidden="1" outlineLevel="1">
      <c r="A78" s="4"/>
      <c r="B78" s="532" t="s">
        <v>513</v>
      </c>
      <c r="C78" s="85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outlineLevel="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hidden="1" outlineLevel="1">
      <c r="A80" s="72"/>
      <c r="B80" s="479"/>
      <c r="C80" s="486"/>
      <c r="D80" s="71"/>
      <c r="E80" s="482"/>
      <c r="F80" s="482"/>
      <c r="G80" s="482"/>
      <c r="H80" s="482"/>
      <c r="I80" s="482"/>
      <c r="J80" s="482"/>
      <c r="K80" s="482"/>
      <c r="L80" s="482"/>
      <c r="M80" s="482"/>
      <c r="N80" s="482"/>
      <c r="O80" s="487"/>
    </row>
    <row r="81" spans="1:15" s="64" customFormat="1" hidden="1" outlineLevel="1">
      <c r="A81" s="62"/>
      <c r="B81" s="600">
        <f>'1.  LRAMVA Summary'!B38</f>
        <v>0</v>
      </c>
      <c r="C81" s="853">
        <f>'2. LRAMVA Threshold'!M43</f>
        <v>0</v>
      </c>
      <c r="D81" s="46"/>
      <c r="E81" s="46"/>
      <c r="F81" s="46"/>
      <c r="G81" s="46"/>
      <c r="H81" s="46"/>
      <c r="I81" s="46"/>
      <c r="J81" s="46"/>
      <c r="K81" s="46"/>
      <c r="L81" s="46"/>
      <c r="M81" s="46"/>
      <c r="N81" s="46"/>
      <c r="O81" s="69"/>
    </row>
    <row r="82" spans="1:15" s="18" customFormat="1" hidden="1" outlineLevel="2">
      <c r="A82" s="4"/>
      <c r="B82" s="532" t="s">
        <v>511</v>
      </c>
      <c r="C82" s="854"/>
      <c r="D82" s="46"/>
      <c r="E82" s="46"/>
      <c r="F82" s="46"/>
      <c r="G82" s="46"/>
      <c r="H82" s="46"/>
      <c r="I82" s="46"/>
      <c r="J82" s="46"/>
      <c r="K82" s="46"/>
      <c r="L82" s="46"/>
      <c r="M82" s="46"/>
      <c r="N82" s="46"/>
      <c r="O82" s="69"/>
    </row>
    <row r="83" spans="1:15" s="18" customFormat="1" hidden="1" outlineLevel="2">
      <c r="A83" s="4"/>
      <c r="B83" s="532" t="s">
        <v>512</v>
      </c>
      <c r="C83" s="854"/>
      <c r="D83" s="46"/>
      <c r="E83" s="46"/>
      <c r="F83" s="46"/>
      <c r="G83" s="46"/>
      <c r="H83" s="46"/>
      <c r="I83" s="46"/>
      <c r="J83" s="46"/>
      <c r="K83" s="46"/>
      <c r="L83" s="46"/>
      <c r="M83" s="46"/>
      <c r="N83" s="46"/>
      <c r="O83" s="69"/>
    </row>
    <row r="84" spans="1:15" s="18" customFormat="1" hidden="1" outlineLevel="2">
      <c r="A84" s="4"/>
      <c r="B84" s="532" t="s">
        <v>490</v>
      </c>
      <c r="C84" s="854"/>
      <c r="D84" s="46"/>
      <c r="E84" s="46"/>
      <c r="F84" s="46"/>
      <c r="G84" s="46"/>
      <c r="H84" s="46"/>
      <c r="I84" s="46"/>
      <c r="J84" s="46"/>
      <c r="K84" s="46"/>
      <c r="L84" s="46"/>
      <c r="M84" s="46"/>
      <c r="N84" s="46"/>
      <c r="O84" s="69"/>
    </row>
    <row r="85" spans="1:15" s="18" customFormat="1" hidden="1" outlineLevel="1">
      <c r="A85" s="4"/>
      <c r="B85" s="532" t="s">
        <v>513</v>
      </c>
      <c r="C85" s="85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outlineLevel="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hidden="1" outlineLevel="1">
      <c r="A87" s="72"/>
      <c r="B87" s="479"/>
      <c r="C87" s="486"/>
      <c r="D87" s="71"/>
      <c r="E87" s="482"/>
      <c r="F87" s="482"/>
      <c r="G87" s="482"/>
      <c r="H87" s="482"/>
      <c r="I87" s="482"/>
      <c r="J87" s="482"/>
      <c r="K87" s="482"/>
      <c r="L87" s="482"/>
      <c r="M87" s="482"/>
      <c r="N87" s="482"/>
      <c r="O87" s="487"/>
    </row>
    <row r="88" spans="1:15" s="64" customFormat="1" hidden="1" outlineLevel="1">
      <c r="A88" s="62"/>
      <c r="B88" s="600">
        <f>'1.  LRAMVA Summary'!B39</f>
        <v>0</v>
      </c>
      <c r="C88" s="853">
        <f>'2. LRAMVA Threshold'!N43</f>
        <v>0</v>
      </c>
      <c r="D88" s="46"/>
      <c r="E88" s="46"/>
      <c r="F88" s="46"/>
      <c r="G88" s="46"/>
      <c r="H88" s="46"/>
      <c r="I88" s="46"/>
      <c r="J88" s="46"/>
      <c r="K88" s="46"/>
      <c r="L88" s="46"/>
      <c r="M88" s="46"/>
      <c r="N88" s="46"/>
      <c r="O88" s="69"/>
    </row>
    <row r="89" spans="1:15" s="18" customFormat="1" hidden="1" outlineLevel="2">
      <c r="A89" s="4"/>
      <c r="B89" s="532" t="s">
        <v>511</v>
      </c>
      <c r="C89" s="854"/>
      <c r="D89" s="46"/>
      <c r="E89" s="46"/>
      <c r="F89" s="46"/>
      <c r="G89" s="46"/>
      <c r="H89" s="46"/>
      <c r="I89" s="46"/>
      <c r="J89" s="46"/>
      <c r="K89" s="46"/>
      <c r="L89" s="46"/>
      <c r="M89" s="46"/>
      <c r="N89" s="46"/>
      <c r="O89" s="69"/>
    </row>
    <row r="90" spans="1:15" s="18" customFormat="1" hidden="1" outlineLevel="2">
      <c r="A90" s="4"/>
      <c r="B90" s="532" t="s">
        <v>512</v>
      </c>
      <c r="C90" s="854"/>
      <c r="D90" s="46"/>
      <c r="E90" s="46"/>
      <c r="F90" s="46"/>
      <c r="G90" s="46"/>
      <c r="H90" s="46"/>
      <c r="I90" s="46"/>
      <c r="J90" s="46"/>
      <c r="K90" s="46"/>
      <c r="L90" s="46"/>
      <c r="M90" s="46"/>
      <c r="N90" s="46"/>
      <c r="O90" s="69"/>
    </row>
    <row r="91" spans="1:15" s="18" customFormat="1" hidden="1" outlineLevel="2">
      <c r="A91" s="4"/>
      <c r="B91" s="532" t="s">
        <v>490</v>
      </c>
      <c r="C91" s="854"/>
      <c r="D91" s="46"/>
      <c r="E91" s="46"/>
      <c r="F91" s="46"/>
      <c r="G91" s="46"/>
      <c r="H91" s="46"/>
      <c r="I91" s="46"/>
      <c r="J91" s="46"/>
      <c r="K91" s="46"/>
      <c r="L91" s="46"/>
      <c r="M91" s="46"/>
      <c r="N91" s="46"/>
      <c r="O91" s="69"/>
    </row>
    <row r="92" spans="1:15" s="18" customFormat="1" hidden="1" outlineLevel="1">
      <c r="A92" s="4"/>
      <c r="B92" s="532" t="s">
        <v>513</v>
      </c>
      <c r="C92" s="85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outlineLevel="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hidden="1" outlineLevel="1">
      <c r="A94" s="72"/>
      <c r="B94" s="479"/>
      <c r="C94" s="486"/>
      <c r="D94" s="71"/>
      <c r="E94" s="482"/>
      <c r="F94" s="482"/>
      <c r="G94" s="482"/>
      <c r="H94" s="482"/>
      <c r="I94" s="482"/>
      <c r="J94" s="482"/>
      <c r="K94" s="482"/>
      <c r="L94" s="482"/>
      <c r="M94" s="482"/>
      <c r="N94" s="482"/>
      <c r="O94" s="487"/>
    </row>
    <row r="95" spans="1:15" s="64" customFormat="1" hidden="1" outlineLevel="1">
      <c r="A95" s="62"/>
      <c r="B95" s="600">
        <f>'1.  LRAMVA Summary'!B40</f>
        <v>0</v>
      </c>
      <c r="C95" s="853">
        <f>'2. LRAMVA Threshold'!O43</f>
        <v>0</v>
      </c>
      <c r="D95" s="46"/>
      <c r="E95" s="46"/>
      <c r="F95" s="46"/>
      <c r="G95" s="46"/>
      <c r="H95" s="46"/>
      <c r="I95" s="46"/>
      <c r="J95" s="46"/>
      <c r="K95" s="46"/>
      <c r="L95" s="46"/>
      <c r="M95" s="46"/>
      <c r="N95" s="46"/>
      <c r="O95" s="69"/>
    </row>
    <row r="96" spans="1:15" s="18" customFormat="1" hidden="1" outlineLevel="2">
      <c r="A96" s="4"/>
      <c r="B96" s="532" t="s">
        <v>511</v>
      </c>
      <c r="C96" s="854"/>
      <c r="D96" s="46"/>
      <c r="E96" s="46"/>
      <c r="F96" s="46"/>
      <c r="G96" s="46"/>
      <c r="H96" s="46"/>
      <c r="I96" s="46"/>
      <c r="J96" s="46"/>
      <c r="K96" s="46"/>
      <c r="L96" s="46"/>
      <c r="M96" s="46"/>
      <c r="N96" s="46"/>
      <c r="O96" s="69"/>
    </row>
    <row r="97" spans="1:15" s="18" customFormat="1" hidden="1" outlineLevel="2">
      <c r="A97" s="4"/>
      <c r="B97" s="532" t="s">
        <v>512</v>
      </c>
      <c r="C97" s="854"/>
      <c r="D97" s="46"/>
      <c r="E97" s="46"/>
      <c r="F97" s="46"/>
      <c r="G97" s="46"/>
      <c r="H97" s="46"/>
      <c r="I97" s="46"/>
      <c r="J97" s="46"/>
      <c r="K97" s="46"/>
      <c r="L97" s="46"/>
      <c r="M97" s="46"/>
      <c r="N97" s="46"/>
      <c r="O97" s="69"/>
    </row>
    <row r="98" spans="1:15" s="18" customFormat="1" hidden="1" outlineLevel="2">
      <c r="A98" s="4"/>
      <c r="B98" s="532" t="s">
        <v>490</v>
      </c>
      <c r="C98" s="854"/>
      <c r="D98" s="46"/>
      <c r="E98" s="46"/>
      <c r="F98" s="46"/>
      <c r="G98" s="46"/>
      <c r="H98" s="46"/>
      <c r="I98" s="46"/>
      <c r="J98" s="46"/>
      <c r="K98" s="46"/>
      <c r="L98" s="46"/>
      <c r="M98" s="46"/>
      <c r="N98" s="46"/>
      <c r="O98" s="69"/>
    </row>
    <row r="99" spans="1:15" s="18" customFormat="1" hidden="1" outlineLevel="1">
      <c r="A99" s="4"/>
      <c r="B99" s="532" t="s">
        <v>513</v>
      </c>
      <c r="C99" s="85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outlineLevel="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hidden="1" outlineLevel="1">
      <c r="A101" s="72"/>
      <c r="B101" s="479"/>
      <c r="C101" s="486"/>
      <c r="D101" s="71"/>
      <c r="E101" s="482"/>
      <c r="F101" s="482"/>
      <c r="G101" s="482"/>
      <c r="H101" s="482"/>
      <c r="I101" s="482"/>
      <c r="J101" s="482"/>
      <c r="K101" s="482"/>
      <c r="L101" s="482"/>
      <c r="M101" s="482"/>
      <c r="N101" s="482"/>
      <c r="O101" s="487"/>
    </row>
    <row r="102" spans="1:15" s="64" customFormat="1" hidden="1" outlineLevel="1">
      <c r="A102" s="62"/>
      <c r="B102" s="600">
        <f>'1.  LRAMVA Summary'!B41</f>
        <v>0</v>
      </c>
      <c r="C102" s="853">
        <f>'2. LRAMVA Threshold'!P43</f>
        <v>0</v>
      </c>
      <c r="D102" s="46"/>
      <c r="E102" s="46"/>
      <c r="F102" s="46"/>
      <c r="G102" s="46"/>
      <c r="H102" s="46"/>
      <c r="I102" s="46"/>
      <c r="J102" s="46"/>
      <c r="K102" s="46"/>
      <c r="L102" s="46"/>
      <c r="M102" s="46"/>
      <c r="N102" s="46"/>
      <c r="O102" s="69"/>
    </row>
    <row r="103" spans="1:15" s="18" customFormat="1" hidden="1" outlineLevel="2">
      <c r="A103" s="4"/>
      <c r="B103" s="532" t="s">
        <v>511</v>
      </c>
      <c r="C103" s="854"/>
      <c r="D103" s="46"/>
      <c r="E103" s="46"/>
      <c r="F103" s="46"/>
      <c r="G103" s="46"/>
      <c r="H103" s="46"/>
      <c r="I103" s="46"/>
      <c r="J103" s="46"/>
      <c r="K103" s="46"/>
      <c r="L103" s="46"/>
      <c r="M103" s="46"/>
      <c r="N103" s="46"/>
      <c r="O103" s="69"/>
    </row>
    <row r="104" spans="1:15" s="18" customFormat="1" hidden="1" outlineLevel="2">
      <c r="A104" s="4"/>
      <c r="B104" s="532" t="s">
        <v>512</v>
      </c>
      <c r="C104" s="854"/>
      <c r="D104" s="46"/>
      <c r="E104" s="46"/>
      <c r="F104" s="46"/>
      <c r="G104" s="46"/>
      <c r="H104" s="46"/>
      <c r="I104" s="46"/>
      <c r="J104" s="46"/>
      <c r="K104" s="46"/>
      <c r="L104" s="46"/>
      <c r="M104" s="46"/>
      <c r="N104" s="46"/>
      <c r="O104" s="69"/>
    </row>
    <row r="105" spans="1:15" s="18" customFormat="1" hidden="1" outlineLevel="2">
      <c r="A105" s="4"/>
      <c r="B105" s="532" t="s">
        <v>490</v>
      </c>
      <c r="C105" s="854"/>
      <c r="D105" s="46"/>
      <c r="E105" s="46"/>
      <c r="F105" s="46"/>
      <c r="G105" s="46"/>
      <c r="H105" s="46"/>
      <c r="I105" s="46"/>
      <c r="J105" s="46"/>
      <c r="K105" s="46"/>
      <c r="L105" s="46"/>
      <c r="M105" s="46"/>
      <c r="N105" s="46"/>
      <c r="O105" s="69"/>
    </row>
    <row r="106" spans="1:15" s="18" customFormat="1" hidden="1" outlineLevel="1">
      <c r="A106" s="4"/>
      <c r="B106" s="532" t="s">
        <v>513</v>
      </c>
      <c r="C106" s="85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outlineLevel="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hidden="1" outlineLevel="1">
      <c r="A108" s="72"/>
      <c r="B108" s="479"/>
      <c r="C108" s="486"/>
      <c r="D108" s="71"/>
      <c r="E108" s="482"/>
      <c r="F108" s="482"/>
      <c r="G108" s="482"/>
      <c r="H108" s="482"/>
      <c r="I108" s="482"/>
      <c r="J108" s="482"/>
      <c r="K108" s="482"/>
      <c r="L108" s="482"/>
      <c r="M108" s="482"/>
      <c r="N108" s="482"/>
      <c r="O108" s="487"/>
    </row>
    <row r="109" spans="1:15" s="64" customFormat="1" hidden="1" outlineLevel="1">
      <c r="A109" s="62"/>
      <c r="B109" s="600">
        <f>'1.  LRAMVA Summary'!B42</f>
        <v>0</v>
      </c>
      <c r="C109" s="853">
        <f>'2. LRAMVA Threshold'!Q43</f>
        <v>0</v>
      </c>
      <c r="D109" s="46"/>
      <c r="E109" s="46"/>
      <c r="F109" s="46"/>
      <c r="G109" s="46"/>
      <c r="H109" s="46"/>
      <c r="I109" s="46"/>
      <c r="J109" s="46"/>
      <c r="K109" s="46"/>
      <c r="L109" s="46"/>
      <c r="M109" s="46"/>
      <c r="N109" s="46"/>
      <c r="O109" s="69"/>
    </row>
    <row r="110" spans="1:15" s="18" customFormat="1" hidden="1" outlineLevel="2">
      <c r="A110" s="4"/>
      <c r="B110" s="532" t="s">
        <v>511</v>
      </c>
      <c r="C110" s="854"/>
      <c r="D110" s="46"/>
      <c r="E110" s="46"/>
      <c r="F110" s="46"/>
      <c r="G110" s="46"/>
      <c r="H110" s="46"/>
      <c r="I110" s="46"/>
      <c r="J110" s="46"/>
      <c r="K110" s="46"/>
      <c r="L110" s="46"/>
      <c r="M110" s="46"/>
      <c r="N110" s="46"/>
      <c r="O110" s="69"/>
    </row>
    <row r="111" spans="1:15" s="18" customFormat="1" hidden="1" outlineLevel="2">
      <c r="A111" s="4"/>
      <c r="B111" s="532" t="s">
        <v>512</v>
      </c>
      <c r="C111" s="854"/>
      <c r="D111" s="46"/>
      <c r="E111" s="46"/>
      <c r="F111" s="46"/>
      <c r="G111" s="46"/>
      <c r="H111" s="46"/>
      <c r="I111" s="46"/>
      <c r="J111" s="46"/>
      <c r="K111" s="46"/>
      <c r="L111" s="46"/>
      <c r="M111" s="46"/>
      <c r="N111" s="46"/>
      <c r="O111" s="69"/>
    </row>
    <row r="112" spans="1:15" s="18" customFormat="1" hidden="1" outlineLevel="2">
      <c r="A112" s="4"/>
      <c r="B112" s="532" t="s">
        <v>490</v>
      </c>
      <c r="C112" s="854"/>
      <c r="D112" s="46"/>
      <c r="E112" s="46"/>
      <c r="F112" s="46"/>
      <c r="G112" s="46"/>
      <c r="H112" s="46"/>
      <c r="I112" s="46"/>
      <c r="J112" s="46"/>
      <c r="K112" s="46"/>
      <c r="L112" s="46"/>
      <c r="M112" s="46"/>
      <c r="N112" s="46"/>
      <c r="O112" s="69"/>
    </row>
    <row r="113" spans="1:17" s="18" customFormat="1" hidden="1" outlineLevel="1">
      <c r="A113" s="4"/>
      <c r="B113" s="532" t="s">
        <v>513</v>
      </c>
      <c r="C113" s="85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outlineLevel="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hidden="1" outlineLevel="1">
      <c r="A115" s="72"/>
      <c r="B115" s="74"/>
      <c r="C115" s="81"/>
      <c r="D115" s="75"/>
      <c r="E115" s="75"/>
      <c r="F115" s="75"/>
      <c r="G115" s="75"/>
      <c r="H115" s="75"/>
      <c r="I115" s="75"/>
      <c r="J115" s="75"/>
      <c r="K115" s="493"/>
      <c r="L115" s="494"/>
      <c r="M115" s="494"/>
      <c r="N115" s="494"/>
      <c r="O115" s="495"/>
    </row>
    <row r="116" spans="1:17" s="3" customFormat="1" ht="21" customHeight="1" collapsed="1">
      <c r="A116" s="4"/>
      <c r="B116" s="804" t="s">
        <v>790</v>
      </c>
      <c r="C116" s="802"/>
      <c r="D116" s="803"/>
      <c r="E116" s="803"/>
      <c r="F116" s="803"/>
      <c r="G116" s="803"/>
      <c r="H116" s="803"/>
      <c r="I116" s="803"/>
      <c r="J116" s="803"/>
      <c r="K116" s="803"/>
      <c r="L116" s="803"/>
      <c r="M116" s="803"/>
      <c r="N116" s="803"/>
      <c r="O116" s="803"/>
    </row>
    <row r="119" spans="1:17" ht="15.75">
      <c r="B119" s="117" t="s">
        <v>484</v>
      </c>
      <c r="J119" s="18"/>
    </row>
    <row r="120" spans="1:17" s="14" customFormat="1" ht="75.599999999999994" customHeight="1">
      <c r="A120" s="72"/>
      <c r="B120" s="857" t="s">
        <v>684</v>
      </c>
      <c r="C120" s="857"/>
      <c r="D120" s="857"/>
      <c r="E120" s="857"/>
      <c r="F120" s="857"/>
      <c r="G120" s="857"/>
      <c r="H120" s="857"/>
      <c r="I120" s="857"/>
      <c r="J120" s="857"/>
      <c r="K120" s="857"/>
      <c r="L120" s="857"/>
      <c r="M120" s="857"/>
      <c r="N120" s="857"/>
      <c r="O120" s="857"/>
      <c r="P120" s="857"/>
    </row>
    <row r="121" spans="1:17" s="18" customFormat="1" ht="9" customHeight="1">
      <c r="A121" s="4"/>
      <c r="B121" s="117"/>
      <c r="C121" s="78"/>
    </row>
    <row r="122" spans="1:17" ht="63.75" customHeight="1">
      <c r="B122" s="243" t="s">
        <v>234</v>
      </c>
      <c r="C122" s="243" t="str">
        <f>'1.  LRAMVA Summary'!D52</f>
        <v>Residential</v>
      </c>
      <c r="D122" s="243" t="str">
        <f>'1.  LRAMVA Summary'!E52</f>
        <v>Competitive Sector Multi-Unit Residential Service</v>
      </c>
      <c r="E122" s="243" t="str">
        <f>'1.  LRAMVA Summary'!F52</f>
        <v>GS &lt;50kW</v>
      </c>
      <c r="F122" s="243" t="str">
        <f>'1.  LRAMVA Summary'!G52</f>
        <v>GS 50-999kW</v>
      </c>
      <c r="G122" s="243" t="str">
        <f>'1.  LRAMVA Summary'!H52</f>
        <v>GS 1000-4999kW</v>
      </c>
      <c r="H122" s="243" t="str">
        <f>'1.  LRAMVA Summary'!I52</f>
        <v>Large Use</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1"/>
      <c r="C123" s="582" t="str">
        <f>'1.  LRAMVA Summary'!D53</f>
        <v>kWh</v>
      </c>
      <c r="D123" s="582" t="str">
        <f>'1.  LRAMVA Summary'!E53</f>
        <v>kWh</v>
      </c>
      <c r="E123" s="582" t="str">
        <f>'1.  LRAMVA Summary'!F53</f>
        <v>kWh</v>
      </c>
      <c r="F123" s="582" t="str">
        <f>'1.  LRAMVA Summary'!G53</f>
        <v>kW</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7">
        <v>2011</v>
      </c>
      <c r="C124" s="675">
        <f t="shared" ref="C124:C129" si="30">HLOOKUP(B124,$E$15:$O$114,9,FALSE)</f>
        <v>0</v>
      </c>
      <c r="D124" s="676">
        <f>HLOOKUP(B124,$E$15:$O$114,16,FALSE)</f>
        <v>0</v>
      </c>
      <c r="E124" s="677">
        <f>HLOOKUP(B124,$E$15:$O$114,23,FALSE)</f>
        <v>0</v>
      </c>
      <c r="F124" s="676">
        <f>HLOOKUP(B124,$E$15:$O$114,30,FALSE)</f>
        <v>0</v>
      </c>
      <c r="G124" s="677">
        <f>HLOOKUP(B124,$E$15:$O$114,37,FALSE)</f>
        <v>0</v>
      </c>
      <c r="H124" s="676">
        <f>HLOOKUP(B124,$E$15:$O$114,44,FALSE)</f>
        <v>0</v>
      </c>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8">
        <v>2012</v>
      </c>
      <c r="C125" s="678">
        <f t="shared" si="30"/>
        <v>0</v>
      </c>
      <c r="D125" s="679">
        <f>HLOOKUP(B125,$E$15:$O$114,16,FALSE)</f>
        <v>0</v>
      </c>
      <c r="E125" s="680">
        <f>HLOOKUP(B125,$E$15:$O$114,23,FALSE)</f>
        <v>0</v>
      </c>
      <c r="F125" s="679">
        <f>HLOOKUP(B125,$E$15:$O$114,30,FALSE)</f>
        <v>0</v>
      </c>
      <c r="G125" s="680">
        <f>HLOOKUP(B125,$E$15:$O$114,37,FALSE)</f>
        <v>0</v>
      </c>
      <c r="H125" s="679">
        <f>HLOOKUP(B125,$E$15:$O$114,44,FALSE)</f>
        <v>0</v>
      </c>
      <c r="I125" s="680">
        <f>HLOOKUP(B125,$E$15:$O$114,51,FALSE)</f>
        <v>0</v>
      </c>
      <c r="J125" s="680">
        <f>HLOOKUP(B125,$E$15:$O$114,58,FALSE)</f>
        <v>0</v>
      </c>
      <c r="K125" s="680">
        <f>HLOOKUP(B125,$E$15:$O$114,65,FALSE)</f>
        <v>0</v>
      </c>
      <c r="L125" s="680">
        <f>HLOOKUP(B125,$E$15:$O$114,72,FALSE)</f>
        <v>0</v>
      </c>
      <c r="M125" s="680">
        <f>HLOOKUP(B125,$E$15:$O$114,79,FALSE)</f>
        <v>0</v>
      </c>
      <c r="N125" s="680">
        <f>HLOOKUP(B125,$E$15:$O$114,86,FALSE)</f>
        <v>0</v>
      </c>
      <c r="O125" s="680">
        <f>HLOOKUP(B125,$E$15:$O$114,93,FALSE)</f>
        <v>0</v>
      </c>
      <c r="P125" s="680">
        <f t="shared" ref="P125:P133" si="31">HLOOKUP(B125,$E$15:$O$114,100,FALSE)</f>
        <v>0</v>
      </c>
    </row>
    <row r="126" spans="1:17">
      <c r="B126" s="498">
        <v>2013</v>
      </c>
      <c r="C126" s="678">
        <f t="shared" si="30"/>
        <v>0</v>
      </c>
      <c r="D126" s="679">
        <f t="shared" ref="D126:D133" si="32">HLOOKUP(B126,$E$15:$O$114,16,FALSE)</f>
        <v>0</v>
      </c>
      <c r="E126" s="680">
        <f t="shared" ref="E126:E133" si="33">HLOOKUP(B126,$E$15:$O$114,23,FALSE)</f>
        <v>0</v>
      </c>
      <c r="F126" s="679">
        <f t="shared" ref="F126:F133" si="34">HLOOKUP(B126,$E$15:$O$114,30,FALSE)</f>
        <v>0</v>
      </c>
      <c r="G126" s="680">
        <f t="shared" ref="G126:G132" si="35">HLOOKUP(B126,$E$15:$O$114,37,FALSE)</f>
        <v>0</v>
      </c>
      <c r="H126" s="679">
        <f t="shared" ref="H126:H133" si="36">HLOOKUP(B126,$E$15:$O$114,44,FALSE)</f>
        <v>0</v>
      </c>
      <c r="I126" s="680">
        <f t="shared" ref="I126:I133" si="37">HLOOKUP(B126,$E$15:$O$114,51,FALSE)</f>
        <v>0</v>
      </c>
      <c r="J126" s="680">
        <f t="shared" ref="J126:J133" si="38">HLOOKUP(B126,$E$15:$O$114,58,FALSE)</f>
        <v>0</v>
      </c>
      <c r="K126" s="680">
        <f t="shared" ref="K126:K133" si="39">HLOOKUP(B126,$E$15:$O$114,65,FALSE)</f>
        <v>0</v>
      </c>
      <c r="L126" s="680">
        <f>HLOOKUP(B126,$E$15:$O$114,72,FALSE)</f>
        <v>0</v>
      </c>
      <c r="M126" s="680">
        <f t="shared" ref="M126:M133" si="40">HLOOKUP(B126,$E$15:$O$114,79,FALSE)</f>
        <v>0</v>
      </c>
      <c r="N126" s="680">
        <f t="shared" ref="N126:N133" si="41">HLOOKUP(B126,$E$15:$O$114,86,FALSE)</f>
        <v>0</v>
      </c>
      <c r="O126" s="680">
        <f t="shared" ref="O126:O133" si="42">HLOOKUP(B126,$E$15:$O$114,93,FALSE)</f>
        <v>0</v>
      </c>
      <c r="P126" s="680">
        <f t="shared" si="31"/>
        <v>0</v>
      </c>
    </row>
    <row r="127" spans="1:17">
      <c r="B127" s="498">
        <v>2014</v>
      </c>
      <c r="C127" s="678">
        <f t="shared" si="30"/>
        <v>0</v>
      </c>
      <c r="D127" s="679">
        <f>HLOOKUP(B127,$E$15:$O$114,16,FALSE)</f>
        <v>0</v>
      </c>
      <c r="E127" s="680">
        <f>HLOOKUP(B127,$E$15:$O$114,23,FALSE)</f>
        <v>0</v>
      </c>
      <c r="F127" s="679">
        <f>HLOOKUP(B127,$E$15:$O$114,30,FALSE)</f>
        <v>0</v>
      </c>
      <c r="G127" s="680">
        <f>HLOOKUP(B127,$E$15:$O$114,37,FALSE)</f>
        <v>0</v>
      </c>
      <c r="H127" s="679">
        <f>HLOOKUP(B127,$E$15:$O$114,44,FALSE)</f>
        <v>0</v>
      </c>
      <c r="I127" s="680">
        <f>HLOOKUP(B127,$E$15:$O$114,51,FALSE)</f>
        <v>0</v>
      </c>
      <c r="J127" s="680">
        <f>HLOOKUP(B127,$E$15:$O$114,58,FALSE)</f>
        <v>0</v>
      </c>
      <c r="K127" s="680">
        <f>HLOOKUP(B127,$E$15:$O$114,65,FALSE)</f>
        <v>0</v>
      </c>
      <c r="L127" s="680">
        <f>HLOOKUP(B127,$E$15:$O$114,72,FALSE)</f>
        <v>0</v>
      </c>
      <c r="M127" s="680">
        <f>HLOOKUP(B127,$E$15:$O$114,79,FALSE)</f>
        <v>0</v>
      </c>
      <c r="N127" s="680">
        <f>HLOOKUP(B127,$E$15:$O$114,86,FALSE)</f>
        <v>0</v>
      </c>
      <c r="O127" s="680">
        <f>HLOOKUP(B127,$E$15:$O$114,93,FALSE)</f>
        <v>0</v>
      </c>
      <c r="P127" s="680">
        <f>HLOOKUP(B127,$E$15:$O$114,100,FALSE)</f>
        <v>0</v>
      </c>
    </row>
    <row r="128" spans="1:17">
      <c r="B128" s="498">
        <v>2015</v>
      </c>
      <c r="C128" s="678">
        <f t="shared" si="30"/>
        <v>0</v>
      </c>
      <c r="D128" s="679">
        <f t="shared" si="32"/>
        <v>0</v>
      </c>
      <c r="E128" s="680">
        <f t="shared" si="33"/>
        <v>0</v>
      </c>
      <c r="F128" s="679">
        <f t="shared" si="34"/>
        <v>0</v>
      </c>
      <c r="G128" s="680">
        <f t="shared" si="35"/>
        <v>0</v>
      </c>
      <c r="H128" s="679">
        <f t="shared" si="36"/>
        <v>0</v>
      </c>
      <c r="I128" s="680">
        <f t="shared" si="37"/>
        <v>0</v>
      </c>
      <c r="J128" s="680">
        <f t="shared" si="38"/>
        <v>0</v>
      </c>
      <c r="K128" s="680">
        <f t="shared" si="39"/>
        <v>0</v>
      </c>
      <c r="L128" s="680">
        <f t="shared" ref="L128:L133" si="43">HLOOKUP(B128,$E$15:$O$114,72,FALSE)</f>
        <v>0</v>
      </c>
      <c r="M128" s="680">
        <f t="shared" si="40"/>
        <v>0</v>
      </c>
      <c r="N128" s="680">
        <f t="shared" si="41"/>
        <v>0</v>
      </c>
      <c r="O128" s="680">
        <f t="shared" si="42"/>
        <v>0</v>
      </c>
      <c r="P128" s="680">
        <f t="shared" si="31"/>
        <v>0</v>
      </c>
    </row>
    <row r="129" spans="2:16">
      <c r="B129" s="498">
        <v>2016</v>
      </c>
      <c r="C129" s="678">
        <f t="shared" si="30"/>
        <v>0</v>
      </c>
      <c r="D129" s="679">
        <f t="shared" si="32"/>
        <v>0</v>
      </c>
      <c r="E129" s="680">
        <f t="shared" si="33"/>
        <v>0</v>
      </c>
      <c r="F129" s="679">
        <f t="shared" si="34"/>
        <v>0</v>
      </c>
      <c r="G129" s="680">
        <f t="shared" si="35"/>
        <v>0</v>
      </c>
      <c r="H129" s="679">
        <f t="shared" si="36"/>
        <v>0</v>
      </c>
      <c r="I129" s="680">
        <f t="shared" si="37"/>
        <v>0</v>
      </c>
      <c r="J129" s="680">
        <f t="shared" si="38"/>
        <v>0</v>
      </c>
      <c r="K129" s="680">
        <f t="shared" si="39"/>
        <v>0</v>
      </c>
      <c r="L129" s="680">
        <f t="shared" si="43"/>
        <v>0</v>
      </c>
      <c r="M129" s="680">
        <f t="shared" si="40"/>
        <v>0</v>
      </c>
      <c r="N129" s="680">
        <f t="shared" si="41"/>
        <v>0</v>
      </c>
      <c r="O129" s="680">
        <f t="shared" si="42"/>
        <v>0</v>
      </c>
      <c r="P129" s="680">
        <f t="shared" si="31"/>
        <v>0</v>
      </c>
    </row>
    <row r="130" spans="2:16">
      <c r="B130" s="498">
        <v>2017</v>
      </c>
      <c r="C130" s="678">
        <f>HLOOKUP(B130,$E$15:$O$114,9,FALSE)</f>
        <v>1.512E-2</v>
      </c>
      <c r="D130" s="679">
        <f t="shared" si="32"/>
        <v>2.315E-2</v>
      </c>
      <c r="E130" s="680">
        <f t="shared" si="33"/>
        <v>3.1719999999999998E-2</v>
      </c>
      <c r="F130" s="679">
        <f t="shared" si="34"/>
        <v>7.6914999999999996</v>
      </c>
      <c r="G130" s="680">
        <f t="shared" si="35"/>
        <v>6.0410000000000004</v>
      </c>
      <c r="H130" s="679">
        <f t="shared" si="36"/>
        <v>6.4871999999999996</v>
      </c>
      <c r="I130" s="680">
        <f t="shared" si="37"/>
        <v>0</v>
      </c>
      <c r="J130" s="680">
        <f t="shared" si="38"/>
        <v>0</v>
      </c>
      <c r="K130" s="680">
        <f t="shared" si="39"/>
        <v>0</v>
      </c>
      <c r="L130" s="680">
        <f t="shared" si="43"/>
        <v>0</v>
      </c>
      <c r="M130" s="680">
        <f t="shared" si="40"/>
        <v>0</v>
      </c>
      <c r="N130" s="680">
        <f t="shared" si="41"/>
        <v>0</v>
      </c>
      <c r="O130" s="680">
        <f t="shared" si="42"/>
        <v>0</v>
      </c>
      <c r="P130" s="680">
        <f t="shared" si="31"/>
        <v>0</v>
      </c>
    </row>
    <row r="131" spans="2:16" hidden="1">
      <c r="B131" s="498">
        <v>2018</v>
      </c>
      <c r="C131" s="678">
        <f t="shared" ref="C131:C133" si="44">HLOOKUP(B131,$E$15:$O$114,9,FALSE)</f>
        <v>0</v>
      </c>
      <c r="D131" s="679">
        <f t="shared" si="32"/>
        <v>0</v>
      </c>
      <c r="E131" s="680">
        <f t="shared" si="33"/>
        <v>0</v>
      </c>
      <c r="F131" s="679">
        <f t="shared" si="34"/>
        <v>0</v>
      </c>
      <c r="G131" s="680">
        <f t="shared" si="35"/>
        <v>0</v>
      </c>
      <c r="H131" s="679">
        <f t="shared" si="36"/>
        <v>0</v>
      </c>
      <c r="I131" s="680">
        <f t="shared" si="37"/>
        <v>0</v>
      </c>
      <c r="J131" s="680">
        <f t="shared" si="38"/>
        <v>0</v>
      </c>
      <c r="K131" s="680">
        <f t="shared" si="39"/>
        <v>0</v>
      </c>
      <c r="L131" s="680">
        <f t="shared" si="43"/>
        <v>0</v>
      </c>
      <c r="M131" s="680">
        <f t="shared" si="40"/>
        <v>0</v>
      </c>
      <c r="N131" s="680">
        <f t="shared" si="41"/>
        <v>0</v>
      </c>
      <c r="O131" s="680">
        <f t="shared" si="42"/>
        <v>0</v>
      </c>
      <c r="P131" s="680">
        <f t="shared" si="31"/>
        <v>0</v>
      </c>
    </row>
    <row r="132" spans="2:16" hidden="1">
      <c r="B132" s="498">
        <v>2019</v>
      </c>
      <c r="C132" s="678">
        <f t="shared" si="44"/>
        <v>0</v>
      </c>
      <c r="D132" s="679">
        <f t="shared" si="32"/>
        <v>0</v>
      </c>
      <c r="E132" s="680">
        <f t="shared" si="33"/>
        <v>0</v>
      </c>
      <c r="F132" s="679">
        <f t="shared" si="34"/>
        <v>0</v>
      </c>
      <c r="G132" s="680">
        <f t="shared" si="35"/>
        <v>0</v>
      </c>
      <c r="H132" s="679">
        <f t="shared" si="36"/>
        <v>0</v>
      </c>
      <c r="I132" s="680">
        <f t="shared" si="37"/>
        <v>0</v>
      </c>
      <c r="J132" s="680">
        <f t="shared" si="38"/>
        <v>0</v>
      </c>
      <c r="K132" s="680">
        <f t="shared" si="39"/>
        <v>0</v>
      </c>
      <c r="L132" s="680">
        <f t="shared" si="43"/>
        <v>0</v>
      </c>
      <c r="M132" s="680">
        <f t="shared" si="40"/>
        <v>0</v>
      </c>
      <c r="N132" s="680">
        <f t="shared" si="41"/>
        <v>0</v>
      </c>
      <c r="O132" s="680">
        <f t="shared" si="42"/>
        <v>0</v>
      </c>
      <c r="P132" s="680">
        <f t="shared" si="31"/>
        <v>0</v>
      </c>
    </row>
    <row r="133" spans="2:16" hidden="1">
      <c r="B133" s="499">
        <v>2020</v>
      </c>
      <c r="C133" s="681">
        <f t="shared" si="44"/>
        <v>0</v>
      </c>
      <c r="D133" s="682">
        <f t="shared" si="32"/>
        <v>0</v>
      </c>
      <c r="E133" s="683">
        <f t="shared" si="33"/>
        <v>0</v>
      </c>
      <c r="F133" s="682">
        <f t="shared" si="34"/>
        <v>0</v>
      </c>
      <c r="G133" s="683">
        <f>HLOOKUP(B133,$E$15:$O$114,37,FALSE)</f>
        <v>0</v>
      </c>
      <c r="H133" s="682">
        <f t="shared" si="36"/>
        <v>0</v>
      </c>
      <c r="I133" s="683">
        <f t="shared" si="37"/>
        <v>0</v>
      </c>
      <c r="J133" s="683">
        <f t="shared" si="38"/>
        <v>0</v>
      </c>
      <c r="K133" s="683">
        <f t="shared" si="39"/>
        <v>0</v>
      </c>
      <c r="L133" s="683">
        <f t="shared" si="43"/>
        <v>0</v>
      </c>
      <c r="M133" s="683">
        <f t="shared" si="40"/>
        <v>0</v>
      </c>
      <c r="N133" s="683">
        <f t="shared" si="41"/>
        <v>0</v>
      </c>
      <c r="O133" s="683">
        <f t="shared" si="42"/>
        <v>0</v>
      </c>
      <c r="P133" s="683">
        <f t="shared" si="31"/>
        <v>0</v>
      </c>
    </row>
    <row r="134" spans="2:16" ht="18.75" customHeight="1">
      <c r="B134" s="496" t="s">
        <v>637</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rintOptions horizontalCentered="1"/>
  <pageMargins left="0.43307086614173229" right="0.43307086614173229" top="1.299212598425197" bottom="0.70866141732283472" header="0.51181102362204722" footer="0.23622047244094491"/>
  <pageSetup scale="33" orientation="landscape" r:id="rId1"/>
  <headerFooter scaleWithDoc="0">
    <oddHeader>&amp;R&amp;7Toronto Hydro-Electric System Limited
EB-2018-0071
Tab 4
Schedule 1
ORIGINAL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AN67"/>
  <sheetViews>
    <sheetView zoomScale="40" zoomScaleNormal="40" zoomScaleSheetLayoutView="40" workbookViewId="0">
      <selection activeCell="B37" activeCellId="1" sqref="A1 B37"/>
    </sheetView>
  </sheetViews>
  <sheetFormatPr defaultColWidth="9.140625" defaultRowHeight="15"/>
  <cols>
    <col min="1" max="1" width="9.140625" style="12"/>
    <col min="2" max="2" width="78" style="12" customWidth="1"/>
    <col min="3" max="3" width="16.7109375" style="12" bestFit="1" customWidth="1"/>
    <col min="4" max="16384" width="9.140625" style="12"/>
  </cols>
  <sheetData>
    <row r="14" spans="2:24" ht="15.75">
      <c r="B14" s="584" t="s">
        <v>505</v>
      </c>
    </row>
    <row r="15" spans="2:24" ht="15.75">
      <c r="B15" s="584"/>
    </row>
    <row r="16" spans="2:24" s="662" customFormat="1" ht="28.5" customHeight="1" thickBot="1">
      <c r="B16" s="869" t="s">
        <v>640</v>
      </c>
      <c r="C16" s="869"/>
      <c r="D16" s="869"/>
      <c r="E16" s="869"/>
      <c r="F16" s="869"/>
      <c r="G16" s="869"/>
      <c r="H16" s="869"/>
      <c r="I16" s="869"/>
      <c r="J16" s="869"/>
      <c r="K16" s="869"/>
      <c r="L16" s="869"/>
      <c r="M16" s="869"/>
      <c r="N16" s="869"/>
      <c r="O16" s="869"/>
      <c r="P16" s="869"/>
      <c r="Q16" s="869"/>
      <c r="R16" s="869"/>
      <c r="S16" s="869"/>
      <c r="T16" s="869"/>
      <c r="U16" s="869"/>
      <c r="V16" s="869"/>
      <c r="W16" s="869"/>
      <c r="X16" s="869"/>
    </row>
    <row r="17" spans="2:40" s="757" customFormat="1">
      <c r="D17" s="870">
        <v>2015</v>
      </c>
      <c r="E17" s="871"/>
      <c r="F17" s="871"/>
      <c r="G17" s="871"/>
      <c r="H17" s="871"/>
      <c r="I17" s="871"/>
      <c r="J17" s="871"/>
      <c r="K17" s="871"/>
      <c r="L17" s="871"/>
      <c r="M17" s="871"/>
      <c r="N17" s="871"/>
      <c r="O17" s="872"/>
      <c r="P17" s="870">
        <v>2016</v>
      </c>
      <c r="Q17" s="871"/>
      <c r="R17" s="871"/>
      <c r="S17" s="871"/>
      <c r="T17" s="871"/>
      <c r="U17" s="871"/>
      <c r="V17" s="871"/>
      <c r="W17" s="871"/>
      <c r="X17" s="871"/>
      <c r="Y17" s="871"/>
      <c r="Z17" s="871"/>
      <c r="AA17" s="872"/>
      <c r="AB17" s="870">
        <v>2017</v>
      </c>
      <c r="AC17" s="871"/>
      <c r="AD17" s="871"/>
      <c r="AE17" s="871"/>
      <c r="AF17" s="871"/>
      <c r="AG17" s="871"/>
      <c r="AH17" s="871"/>
      <c r="AI17" s="871"/>
      <c r="AJ17" s="871"/>
      <c r="AK17" s="871"/>
      <c r="AL17" s="871"/>
      <c r="AM17" s="872"/>
    </row>
    <row r="18" spans="2:40" s="757" customFormat="1">
      <c r="D18" s="868" t="s">
        <v>767</v>
      </c>
      <c r="E18" s="866"/>
      <c r="F18" s="866" t="s">
        <v>768</v>
      </c>
      <c r="G18" s="866"/>
      <c r="H18" s="866" t="s">
        <v>769</v>
      </c>
      <c r="I18" s="866"/>
      <c r="J18" s="866" t="s">
        <v>770</v>
      </c>
      <c r="K18" s="866"/>
      <c r="L18" s="866" t="s">
        <v>699</v>
      </c>
      <c r="M18" s="866"/>
      <c r="N18" s="866" t="s">
        <v>771</v>
      </c>
      <c r="O18" s="867"/>
      <c r="P18" s="868" t="s">
        <v>767</v>
      </c>
      <c r="Q18" s="866"/>
      <c r="R18" s="866" t="s">
        <v>768</v>
      </c>
      <c r="S18" s="866"/>
      <c r="T18" s="866" t="s">
        <v>769</v>
      </c>
      <c r="U18" s="866"/>
      <c r="V18" s="866" t="s">
        <v>770</v>
      </c>
      <c r="W18" s="866"/>
      <c r="X18" s="866" t="s">
        <v>699</v>
      </c>
      <c r="Y18" s="866"/>
      <c r="Z18" s="866" t="s">
        <v>771</v>
      </c>
      <c r="AA18" s="867"/>
      <c r="AB18" s="868" t="s">
        <v>767</v>
      </c>
      <c r="AC18" s="866"/>
      <c r="AD18" s="866" t="s">
        <v>768</v>
      </c>
      <c r="AE18" s="866"/>
      <c r="AF18" s="866" t="s">
        <v>769</v>
      </c>
      <c r="AG18" s="866"/>
      <c r="AH18" s="866" t="s">
        <v>770</v>
      </c>
      <c r="AI18" s="866"/>
      <c r="AJ18" s="866" t="s">
        <v>699</v>
      </c>
      <c r="AK18" s="866"/>
      <c r="AL18" s="866" t="s">
        <v>771</v>
      </c>
      <c r="AM18" s="867"/>
    </row>
    <row r="19" spans="2:40" s="757" customFormat="1">
      <c r="B19" s="758" t="s">
        <v>211</v>
      </c>
      <c r="C19" s="759" t="s">
        <v>772</v>
      </c>
      <c r="D19" s="760" t="s">
        <v>28</v>
      </c>
      <c r="E19" s="761" t="s">
        <v>27</v>
      </c>
      <c r="F19" s="761" t="s">
        <v>28</v>
      </c>
      <c r="G19" s="761" t="s">
        <v>27</v>
      </c>
      <c r="H19" s="761" t="s">
        <v>28</v>
      </c>
      <c r="I19" s="761" t="s">
        <v>27</v>
      </c>
      <c r="J19" s="761" t="s">
        <v>28</v>
      </c>
      <c r="K19" s="761" t="s">
        <v>27</v>
      </c>
      <c r="L19" s="761" t="s">
        <v>28</v>
      </c>
      <c r="M19" s="761" t="s">
        <v>27</v>
      </c>
      <c r="N19" s="761" t="s">
        <v>28</v>
      </c>
      <c r="O19" s="762" t="s">
        <v>27</v>
      </c>
      <c r="P19" s="760" t="s">
        <v>28</v>
      </c>
      <c r="Q19" s="761" t="s">
        <v>27</v>
      </c>
      <c r="R19" s="761" t="s">
        <v>28</v>
      </c>
      <c r="S19" s="761" t="s">
        <v>27</v>
      </c>
      <c r="T19" s="761" t="s">
        <v>28</v>
      </c>
      <c r="U19" s="761" t="s">
        <v>27</v>
      </c>
      <c r="V19" s="761" t="s">
        <v>28</v>
      </c>
      <c r="W19" s="761" t="s">
        <v>27</v>
      </c>
      <c r="X19" s="761" t="s">
        <v>28</v>
      </c>
      <c r="Y19" s="761" t="s">
        <v>27</v>
      </c>
      <c r="Z19" s="761" t="s">
        <v>28</v>
      </c>
      <c r="AA19" s="762" t="s">
        <v>27</v>
      </c>
      <c r="AB19" s="760" t="s">
        <v>28</v>
      </c>
      <c r="AC19" s="761" t="s">
        <v>27</v>
      </c>
      <c r="AD19" s="761" t="s">
        <v>28</v>
      </c>
      <c r="AE19" s="761" t="s">
        <v>27</v>
      </c>
      <c r="AF19" s="761" t="s">
        <v>28</v>
      </c>
      <c r="AG19" s="761" t="s">
        <v>27</v>
      </c>
      <c r="AH19" s="761" t="s">
        <v>28</v>
      </c>
      <c r="AI19" s="761" t="s">
        <v>27</v>
      </c>
      <c r="AJ19" s="761" t="s">
        <v>28</v>
      </c>
      <c r="AK19" s="761" t="s">
        <v>27</v>
      </c>
      <c r="AL19" s="761" t="s">
        <v>28</v>
      </c>
      <c r="AM19" s="762" t="s">
        <v>27</v>
      </c>
    </row>
    <row r="20" spans="2:40" s="757" customFormat="1">
      <c r="B20" s="761" t="s">
        <v>113</v>
      </c>
      <c r="C20" s="763" t="s">
        <v>773</v>
      </c>
      <c r="D20" s="764">
        <v>0.95</v>
      </c>
      <c r="E20" s="765">
        <v>0.95</v>
      </c>
      <c r="F20" s="765">
        <v>0.05</v>
      </c>
      <c r="G20" s="765">
        <v>0.05</v>
      </c>
      <c r="H20" s="765">
        <v>0</v>
      </c>
      <c r="I20" s="765">
        <v>0</v>
      </c>
      <c r="J20" s="765">
        <v>0</v>
      </c>
      <c r="K20" s="765">
        <v>0</v>
      </c>
      <c r="L20" s="765">
        <v>0</v>
      </c>
      <c r="M20" s="765">
        <v>0</v>
      </c>
      <c r="N20" s="765">
        <v>0</v>
      </c>
      <c r="O20" s="766">
        <v>0</v>
      </c>
      <c r="P20" s="764">
        <v>0.95</v>
      </c>
      <c r="Q20" s="765">
        <v>0.95</v>
      </c>
      <c r="R20" s="765">
        <v>0.05</v>
      </c>
      <c r="S20" s="765">
        <v>0.05</v>
      </c>
      <c r="T20" s="765">
        <v>0</v>
      </c>
      <c r="U20" s="765">
        <v>0</v>
      </c>
      <c r="V20" s="765">
        <v>0</v>
      </c>
      <c r="W20" s="765">
        <v>0</v>
      </c>
      <c r="X20" s="765">
        <v>0</v>
      </c>
      <c r="Y20" s="765">
        <v>0</v>
      </c>
      <c r="Z20" s="765">
        <v>0</v>
      </c>
      <c r="AA20" s="766">
        <v>0</v>
      </c>
      <c r="AB20" s="767">
        <v>0.95</v>
      </c>
      <c r="AC20" s="768">
        <v>0.95</v>
      </c>
      <c r="AD20" s="768">
        <v>0.05</v>
      </c>
      <c r="AE20" s="768">
        <v>0.05</v>
      </c>
      <c r="AF20" s="768">
        <v>0</v>
      </c>
      <c r="AG20" s="768">
        <v>0</v>
      </c>
      <c r="AH20" s="768">
        <v>0</v>
      </c>
      <c r="AI20" s="768">
        <v>0</v>
      </c>
      <c r="AJ20" s="768">
        <v>0</v>
      </c>
      <c r="AK20" s="768">
        <v>0</v>
      </c>
      <c r="AL20" s="768">
        <v>0</v>
      </c>
      <c r="AM20" s="769">
        <v>0</v>
      </c>
      <c r="AN20" s="787"/>
    </row>
    <row r="21" spans="2:40" s="757" customFormat="1">
      <c r="B21" s="761" t="s">
        <v>708</v>
      </c>
      <c r="C21" s="763" t="s">
        <v>773</v>
      </c>
      <c r="D21" s="777"/>
      <c r="E21" s="778"/>
      <c r="F21" s="778"/>
      <c r="G21" s="778"/>
      <c r="H21" s="778"/>
      <c r="I21" s="778"/>
      <c r="J21" s="778"/>
      <c r="K21" s="778"/>
      <c r="L21" s="778"/>
      <c r="M21" s="778"/>
      <c r="N21" s="778"/>
      <c r="O21" s="779"/>
      <c r="P21" s="777"/>
      <c r="Q21" s="778"/>
      <c r="R21" s="778"/>
      <c r="S21" s="778"/>
      <c r="T21" s="778"/>
      <c r="U21" s="778"/>
      <c r="V21" s="778"/>
      <c r="W21" s="778"/>
      <c r="X21" s="778"/>
      <c r="Y21" s="778"/>
      <c r="Z21" s="778"/>
      <c r="AA21" s="779"/>
      <c r="AB21" s="767">
        <v>0.95</v>
      </c>
      <c r="AC21" s="768">
        <v>0.95</v>
      </c>
      <c r="AD21" s="768">
        <v>0.05</v>
      </c>
      <c r="AE21" s="768">
        <v>0.05</v>
      </c>
      <c r="AF21" s="768">
        <v>0</v>
      </c>
      <c r="AG21" s="768">
        <v>0</v>
      </c>
      <c r="AH21" s="768">
        <v>0</v>
      </c>
      <c r="AI21" s="768">
        <v>0</v>
      </c>
      <c r="AJ21" s="768">
        <v>0</v>
      </c>
      <c r="AK21" s="768">
        <v>0</v>
      </c>
      <c r="AL21" s="768">
        <v>0</v>
      </c>
      <c r="AM21" s="769">
        <v>0</v>
      </c>
      <c r="AN21" s="787"/>
    </row>
    <row r="22" spans="2:40" s="757" customFormat="1">
      <c r="B22" s="761" t="s">
        <v>709</v>
      </c>
      <c r="C22" s="763" t="s">
        <v>773</v>
      </c>
      <c r="D22" s="764">
        <v>1</v>
      </c>
      <c r="E22" s="765">
        <v>1</v>
      </c>
      <c r="F22" s="765">
        <v>0</v>
      </c>
      <c r="G22" s="765">
        <v>0</v>
      </c>
      <c r="H22" s="765">
        <v>0</v>
      </c>
      <c r="I22" s="765">
        <v>0</v>
      </c>
      <c r="J22" s="765">
        <v>0</v>
      </c>
      <c r="K22" s="765">
        <v>0</v>
      </c>
      <c r="L22" s="765">
        <v>0</v>
      </c>
      <c r="M22" s="765">
        <v>0</v>
      </c>
      <c r="N22" s="765">
        <v>0</v>
      </c>
      <c r="O22" s="766">
        <v>0</v>
      </c>
      <c r="P22" s="764">
        <v>1</v>
      </c>
      <c r="Q22" s="765">
        <v>1</v>
      </c>
      <c r="R22" s="765">
        <v>0</v>
      </c>
      <c r="S22" s="765">
        <v>0</v>
      </c>
      <c r="T22" s="765">
        <v>0</v>
      </c>
      <c r="U22" s="765">
        <v>0</v>
      </c>
      <c r="V22" s="765">
        <v>0</v>
      </c>
      <c r="W22" s="765">
        <v>0</v>
      </c>
      <c r="X22" s="765">
        <v>0</v>
      </c>
      <c r="Y22" s="765">
        <v>0</v>
      </c>
      <c r="Z22" s="765">
        <v>0</v>
      </c>
      <c r="AA22" s="766">
        <v>0</v>
      </c>
      <c r="AB22" s="767">
        <v>1</v>
      </c>
      <c r="AC22" s="768">
        <v>1</v>
      </c>
      <c r="AD22" s="768">
        <v>0</v>
      </c>
      <c r="AE22" s="768">
        <v>0</v>
      </c>
      <c r="AF22" s="768">
        <v>0</v>
      </c>
      <c r="AG22" s="768">
        <v>0</v>
      </c>
      <c r="AH22" s="768">
        <v>0</v>
      </c>
      <c r="AI22" s="768">
        <v>0</v>
      </c>
      <c r="AJ22" s="768">
        <v>0</v>
      </c>
      <c r="AK22" s="768">
        <v>0</v>
      </c>
      <c r="AL22" s="768">
        <v>0</v>
      </c>
      <c r="AM22" s="769">
        <v>0</v>
      </c>
      <c r="AN22" s="787"/>
    </row>
    <row r="23" spans="2:40" s="757" customFormat="1">
      <c r="B23" s="761" t="s">
        <v>115</v>
      </c>
      <c r="C23" s="763" t="s">
        <v>773</v>
      </c>
      <c r="D23" s="764">
        <v>1</v>
      </c>
      <c r="E23" s="765">
        <v>1</v>
      </c>
      <c r="F23" s="765">
        <v>0</v>
      </c>
      <c r="G23" s="765">
        <v>0</v>
      </c>
      <c r="H23" s="765">
        <v>0</v>
      </c>
      <c r="I23" s="765">
        <v>0</v>
      </c>
      <c r="J23" s="765">
        <v>0</v>
      </c>
      <c r="K23" s="765">
        <v>0</v>
      </c>
      <c r="L23" s="765">
        <v>0</v>
      </c>
      <c r="M23" s="765">
        <v>0</v>
      </c>
      <c r="N23" s="765">
        <v>0</v>
      </c>
      <c r="O23" s="766">
        <v>0</v>
      </c>
      <c r="P23" s="764">
        <v>1</v>
      </c>
      <c r="Q23" s="765">
        <v>1</v>
      </c>
      <c r="R23" s="765">
        <v>0</v>
      </c>
      <c r="S23" s="765">
        <v>0</v>
      </c>
      <c r="T23" s="765">
        <v>0</v>
      </c>
      <c r="U23" s="765">
        <v>0</v>
      </c>
      <c r="V23" s="765">
        <v>0</v>
      </c>
      <c r="W23" s="765">
        <v>0</v>
      </c>
      <c r="X23" s="765">
        <v>0</v>
      </c>
      <c r="Y23" s="765">
        <v>0</v>
      </c>
      <c r="Z23" s="765">
        <v>0</v>
      </c>
      <c r="AA23" s="766">
        <v>0</v>
      </c>
      <c r="AB23" s="767">
        <v>1</v>
      </c>
      <c r="AC23" s="768">
        <v>1</v>
      </c>
      <c r="AD23" s="768">
        <v>0</v>
      </c>
      <c r="AE23" s="768">
        <v>0</v>
      </c>
      <c r="AF23" s="768">
        <v>0</v>
      </c>
      <c r="AG23" s="768">
        <v>0</v>
      </c>
      <c r="AH23" s="768">
        <v>0</v>
      </c>
      <c r="AI23" s="768">
        <v>0</v>
      </c>
      <c r="AJ23" s="768">
        <v>0</v>
      </c>
      <c r="AK23" s="768">
        <v>0</v>
      </c>
      <c r="AL23" s="768">
        <v>0</v>
      </c>
      <c r="AM23" s="769">
        <v>0</v>
      </c>
      <c r="AN23" s="787"/>
    </row>
    <row r="24" spans="2:40" s="757" customFormat="1">
      <c r="B24" s="761" t="s">
        <v>116</v>
      </c>
      <c r="C24" s="763" t="s">
        <v>773</v>
      </c>
      <c r="D24" s="764">
        <v>0.6</v>
      </c>
      <c r="E24" s="765">
        <v>0.6</v>
      </c>
      <c r="F24" s="765">
        <v>0</v>
      </c>
      <c r="G24" s="765">
        <v>0</v>
      </c>
      <c r="H24" s="765">
        <v>0.26</v>
      </c>
      <c r="I24" s="765">
        <v>0.26</v>
      </c>
      <c r="J24" s="765">
        <v>0.14000000000000001</v>
      </c>
      <c r="K24" s="765">
        <v>0.14000000000000001</v>
      </c>
      <c r="L24" s="765">
        <v>0</v>
      </c>
      <c r="M24" s="765">
        <v>0</v>
      </c>
      <c r="N24" s="765">
        <v>0</v>
      </c>
      <c r="O24" s="766">
        <v>0</v>
      </c>
      <c r="P24" s="764">
        <v>0.79</v>
      </c>
      <c r="Q24" s="765">
        <v>0.79</v>
      </c>
      <c r="R24" s="765">
        <v>0</v>
      </c>
      <c r="S24" s="765">
        <v>0</v>
      </c>
      <c r="T24" s="765">
        <v>0.11</v>
      </c>
      <c r="U24" s="765">
        <v>0.11</v>
      </c>
      <c r="V24" s="765">
        <v>0.1</v>
      </c>
      <c r="W24" s="765">
        <v>0.1</v>
      </c>
      <c r="X24" s="765">
        <v>0</v>
      </c>
      <c r="Y24" s="765">
        <v>0</v>
      </c>
      <c r="Z24" s="765">
        <v>0</v>
      </c>
      <c r="AA24" s="766">
        <v>0</v>
      </c>
      <c r="AB24" s="767">
        <v>0.7</v>
      </c>
      <c r="AC24" s="768">
        <v>0.7</v>
      </c>
      <c r="AD24" s="768">
        <v>0</v>
      </c>
      <c r="AE24" s="768">
        <v>0</v>
      </c>
      <c r="AF24" s="768">
        <v>0.22</v>
      </c>
      <c r="AG24" s="768">
        <v>0.22</v>
      </c>
      <c r="AH24" s="768">
        <v>0.08</v>
      </c>
      <c r="AI24" s="768">
        <v>0.08</v>
      </c>
      <c r="AJ24" s="768">
        <v>0</v>
      </c>
      <c r="AK24" s="768">
        <v>0</v>
      </c>
      <c r="AL24" s="768">
        <v>0</v>
      </c>
      <c r="AM24" s="769">
        <v>0</v>
      </c>
      <c r="AN24" s="787"/>
    </row>
    <row r="25" spans="2:40" s="757" customFormat="1">
      <c r="B25" s="761" t="s">
        <v>117</v>
      </c>
      <c r="C25" s="763" t="s">
        <v>773</v>
      </c>
      <c r="D25" s="764">
        <v>0</v>
      </c>
      <c r="E25" s="765">
        <v>0</v>
      </c>
      <c r="F25" s="765">
        <v>0</v>
      </c>
      <c r="G25" s="765">
        <v>0</v>
      </c>
      <c r="H25" s="765">
        <v>3.875968992248062E-2</v>
      </c>
      <c r="I25" s="765">
        <v>3.875968992248062E-2</v>
      </c>
      <c r="J25" s="765">
        <v>0.65891472868217049</v>
      </c>
      <c r="K25" s="765">
        <v>0.65891472868217049</v>
      </c>
      <c r="L25" s="765">
        <v>0.24806201550387597</v>
      </c>
      <c r="M25" s="765">
        <v>0.24806201550387597</v>
      </c>
      <c r="N25" s="765">
        <v>5.4263565891472867E-2</v>
      </c>
      <c r="O25" s="766">
        <v>5.4263565891472867E-2</v>
      </c>
      <c r="P25" s="764">
        <v>0</v>
      </c>
      <c r="Q25" s="765">
        <v>0</v>
      </c>
      <c r="R25" s="765">
        <v>0</v>
      </c>
      <c r="S25" s="765">
        <v>0</v>
      </c>
      <c r="T25" s="765">
        <v>7.8787878787878782E-2</v>
      </c>
      <c r="U25" s="765">
        <v>7.8787878787878782E-2</v>
      </c>
      <c r="V25" s="765">
        <v>0.72727272727272729</v>
      </c>
      <c r="W25" s="765">
        <v>0.72727272727272729</v>
      </c>
      <c r="X25" s="765">
        <v>0.12121212121212122</v>
      </c>
      <c r="Y25" s="765">
        <v>0.12121212121212122</v>
      </c>
      <c r="Z25" s="765">
        <v>7.2727272727272724E-2</v>
      </c>
      <c r="AA25" s="766">
        <v>7.2727272727272724E-2</v>
      </c>
      <c r="AB25" s="767">
        <v>0</v>
      </c>
      <c r="AC25" s="768">
        <v>0</v>
      </c>
      <c r="AD25" s="768">
        <v>0</v>
      </c>
      <c r="AE25" s="768">
        <v>0</v>
      </c>
      <c r="AF25" s="768">
        <v>7.18232044198895E-2</v>
      </c>
      <c r="AG25" s="768">
        <v>7.18232044198895E-2</v>
      </c>
      <c r="AH25" s="768">
        <v>0.65193370165745856</v>
      </c>
      <c r="AI25" s="768">
        <v>0.65193370165745856</v>
      </c>
      <c r="AJ25" s="768">
        <v>0.20994475138121546</v>
      </c>
      <c r="AK25" s="768">
        <v>0.20994475138121546</v>
      </c>
      <c r="AL25" s="768">
        <v>6.6298342541436461E-2</v>
      </c>
      <c r="AM25" s="769">
        <v>6.6298342541436461E-2</v>
      </c>
      <c r="AN25" s="787"/>
    </row>
    <row r="26" spans="2:40" s="757" customFormat="1">
      <c r="B26" s="761" t="s">
        <v>118</v>
      </c>
      <c r="C26" s="763" t="s">
        <v>773</v>
      </c>
      <c r="D26" s="764">
        <v>0</v>
      </c>
      <c r="E26" s="765">
        <v>0</v>
      </c>
      <c r="F26" s="765">
        <v>0</v>
      </c>
      <c r="G26" s="765">
        <v>0</v>
      </c>
      <c r="H26" s="765">
        <v>0.10085317028376235</v>
      </c>
      <c r="I26" s="765">
        <v>7.3887169443275252E-2</v>
      </c>
      <c r="J26" s="765">
        <v>0.48036989918612599</v>
      </c>
      <c r="K26" s="765">
        <v>0.47883356636260332</v>
      </c>
      <c r="L26" s="765">
        <v>0.25013229455288782</v>
      </c>
      <c r="M26" s="765">
        <v>0.25058334625995815</v>
      </c>
      <c r="N26" s="765">
        <v>0.16864463597722332</v>
      </c>
      <c r="O26" s="766">
        <v>0.19669591793416477</v>
      </c>
      <c r="P26" s="764">
        <v>0</v>
      </c>
      <c r="Q26" s="765">
        <v>0</v>
      </c>
      <c r="R26" s="765">
        <v>0</v>
      </c>
      <c r="S26" s="765">
        <v>0</v>
      </c>
      <c r="T26" s="765">
        <v>7.9948152928055224E-2</v>
      </c>
      <c r="U26" s="765">
        <v>6.1909022536952303E-2</v>
      </c>
      <c r="V26" s="765">
        <v>0.53474215311532114</v>
      </c>
      <c r="W26" s="765">
        <v>0.49563268219894269</v>
      </c>
      <c r="X26" s="765">
        <v>0.2340213998549375</v>
      </c>
      <c r="Y26" s="765">
        <v>0.30550237622386817</v>
      </c>
      <c r="Z26" s="765">
        <v>0.15128829410168881</v>
      </c>
      <c r="AA26" s="766">
        <v>0.13695591904023802</v>
      </c>
      <c r="AB26" s="767">
        <v>0</v>
      </c>
      <c r="AC26" s="768">
        <v>0</v>
      </c>
      <c r="AD26" s="768">
        <v>0</v>
      </c>
      <c r="AE26" s="768">
        <v>0</v>
      </c>
      <c r="AF26" s="768">
        <v>3.003947161185138E-2</v>
      </c>
      <c r="AG26" s="768">
        <v>4.790441940651298E-2</v>
      </c>
      <c r="AH26" s="768">
        <v>0.85902185016801258</v>
      </c>
      <c r="AI26" s="768">
        <v>0.70362930243486344</v>
      </c>
      <c r="AJ26" s="768">
        <v>7.6461289928051984E-2</v>
      </c>
      <c r="AK26" s="768">
        <v>0.16445254072982982</v>
      </c>
      <c r="AL26" s="768">
        <v>3.4477388292082946E-2</v>
      </c>
      <c r="AM26" s="769">
        <v>8.4013737428793492E-2</v>
      </c>
      <c r="AN26" s="787"/>
    </row>
    <row r="27" spans="2:40" s="757" customFormat="1">
      <c r="B27" s="761" t="s">
        <v>119</v>
      </c>
      <c r="C27" s="763" t="s">
        <v>773</v>
      </c>
      <c r="D27" s="777"/>
      <c r="E27" s="778"/>
      <c r="F27" s="778"/>
      <c r="G27" s="778"/>
      <c r="H27" s="778"/>
      <c r="I27" s="778"/>
      <c r="J27" s="778"/>
      <c r="K27" s="778"/>
      <c r="L27" s="778"/>
      <c r="M27" s="778"/>
      <c r="N27" s="778"/>
      <c r="O27" s="779"/>
      <c r="P27" s="764">
        <v>0</v>
      </c>
      <c r="Q27" s="765">
        <v>0</v>
      </c>
      <c r="R27" s="765">
        <v>0</v>
      </c>
      <c r="S27" s="765">
        <v>0</v>
      </c>
      <c r="T27" s="765">
        <v>1</v>
      </c>
      <c r="U27" s="765">
        <v>1</v>
      </c>
      <c r="V27" s="765">
        <v>0</v>
      </c>
      <c r="W27" s="765">
        <v>0</v>
      </c>
      <c r="X27" s="765">
        <v>0</v>
      </c>
      <c r="Y27" s="765">
        <v>0</v>
      </c>
      <c r="Z27" s="765">
        <v>0</v>
      </c>
      <c r="AA27" s="766">
        <v>0</v>
      </c>
      <c r="AB27" s="767">
        <v>0</v>
      </c>
      <c r="AC27" s="768">
        <v>0</v>
      </c>
      <c r="AD27" s="768">
        <v>0</v>
      </c>
      <c r="AE27" s="768">
        <v>0</v>
      </c>
      <c r="AF27" s="768">
        <v>0.90738639602463433</v>
      </c>
      <c r="AG27" s="768">
        <v>0.89376679629547695</v>
      </c>
      <c r="AH27" s="768">
        <v>7.3535819175433961E-2</v>
      </c>
      <c r="AI27" s="768">
        <v>8.8869407455125018E-2</v>
      </c>
      <c r="AJ27" s="768">
        <v>8.884592983630115E-3</v>
      </c>
      <c r="AK27" s="768">
        <v>1.0100818716249233E-2</v>
      </c>
      <c r="AL27" s="768">
        <v>1.0193191816300476E-2</v>
      </c>
      <c r="AM27" s="769">
        <v>7.262977533148798E-3</v>
      </c>
      <c r="AN27" s="787"/>
    </row>
    <row r="28" spans="2:40" s="757" customFormat="1">
      <c r="B28" s="761" t="s">
        <v>120</v>
      </c>
      <c r="C28" s="763" t="s">
        <v>773</v>
      </c>
      <c r="D28" s="764">
        <v>0</v>
      </c>
      <c r="E28" s="765">
        <v>0</v>
      </c>
      <c r="F28" s="765">
        <v>0</v>
      </c>
      <c r="G28" s="765">
        <v>0</v>
      </c>
      <c r="H28" s="765">
        <v>5.1417171948289668E-3</v>
      </c>
      <c r="I28" s="765">
        <v>2.8167959637823508E-3</v>
      </c>
      <c r="J28" s="765">
        <v>0.45132922434504064</v>
      </c>
      <c r="K28" s="765">
        <v>0.45308303360677715</v>
      </c>
      <c r="L28" s="765">
        <v>5.993164397666171E-2</v>
      </c>
      <c r="M28" s="765">
        <v>2.3483968714046847E-2</v>
      </c>
      <c r="N28" s="765">
        <v>0.48359741448346871</v>
      </c>
      <c r="O28" s="766">
        <v>0.52061620171539369</v>
      </c>
      <c r="P28" s="764">
        <v>0</v>
      </c>
      <c r="Q28" s="765">
        <v>0</v>
      </c>
      <c r="R28" s="765">
        <v>0</v>
      </c>
      <c r="S28" s="765">
        <v>0</v>
      </c>
      <c r="T28" s="765">
        <v>1.0293413234679627E-3</v>
      </c>
      <c r="U28" s="765">
        <v>5.2162420546977319E-4</v>
      </c>
      <c r="V28" s="765">
        <v>0.95191311408023405</v>
      </c>
      <c r="W28" s="765">
        <v>0.93265359271329806</v>
      </c>
      <c r="X28" s="765">
        <v>4.2294717746455893E-3</v>
      </c>
      <c r="Y28" s="765">
        <v>1.6739615234532296E-2</v>
      </c>
      <c r="Z28" s="765">
        <v>4.2828072821652165E-2</v>
      </c>
      <c r="AA28" s="766">
        <v>5.0085167846699863E-2</v>
      </c>
      <c r="AB28" s="767">
        <v>0</v>
      </c>
      <c r="AC28" s="768">
        <v>0</v>
      </c>
      <c r="AD28" s="768">
        <v>0</v>
      </c>
      <c r="AE28" s="768">
        <v>0</v>
      </c>
      <c r="AF28" s="768">
        <v>4.7801469195310357E-2</v>
      </c>
      <c r="AG28" s="768">
        <v>9.277217694979624E-2</v>
      </c>
      <c r="AH28" s="768">
        <v>8.7120335094403145E-2</v>
      </c>
      <c r="AI28" s="768">
        <v>0.15339426712485751</v>
      </c>
      <c r="AJ28" s="768">
        <v>0.86507819571028644</v>
      </c>
      <c r="AK28" s="768">
        <v>0.75383355592534607</v>
      </c>
      <c r="AL28" s="768">
        <v>0</v>
      </c>
      <c r="AM28" s="769">
        <v>0</v>
      </c>
      <c r="AN28" s="787"/>
    </row>
    <row r="29" spans="2:40" s="757" customFormat="1">
      <c r="B29" s="761" t="s">
        <v>121</v>
      </c>
      <c r="C29" s="763" t="s">
        <v>773</v>
      </c>
      <c r="D29" s="777"/>
      <c r="E29" s="778"/>
      <c r="F29" s="778"/>
      <c r="G29" s="778"/>
      <c r="H29" s="778"/>
      <c r="I29" s="778"/>
      <c r="J29" s="778"/>
      <c r="K29" s="778"/>
      <c r="L29" s="778"/>
      <c r="M29" s="778"/>
      <c r="N29" s="778"/>
      <c r="O29" s="779"/>
      <c r="P29" s="764">
        <v>0</v>
      </c>
      <c r="Q29" s="765">
        <v>0</v>
      </c>
      <c r="R29" s="765">
        <v>0</v>
      </c>
      <c r="S29" s="765">
        <v>0</v>
      </c>
      <c r="T29" s="765">
        <v>0</v>
      </c>
      <c r="U29" s="765">
        <v>0</v>
      </c>
      <c r="V29" s="768">
        <v>0.28002421307506031</v>
      </c>
      <c r="W29" s="768">
        <v>0.64987888726808696</v>
      </c>
      <c r="X29" s="768">
        <v>0.7199757869249398</v>
      </c>
      <c r="Y29" s="768">
        <v>0.35012111273191299</v>
      </c>
      <c r="Z29" s="765">
        <v>0</v>
      </c>
      <c r="AA29" s="766">
        <v>0</v>
      </c>
      <c r="AB29" s="767">
        <v>0</v>
      </c>
      <c r="AC29" s="768">
        <v>0</v>
      </c>
      <c r="AD29" s="768">
        <v>0</v>
      </c>
      <c r="AE29" s="768">
        <v>0</v>
      </c>
      <c r="AF29" s="768">
        <v>0</v>
      </c>
      <c r="AG29" s="768">
        <v>0</v>
      </c>
      <c r="AH29" s="768">
        <v>1.946902654867257E-2</v>
      </c>
      <c r="AI29" s="768">
        <v>8.0739277078990812E-2</v>
      </c>
      <c r="AJ29" s="768">
        <v>0.98053097345132745</v>
      </c>
      <c r="AK29" s="768">
        <v>0.91926072292100913</v>
      </c>
      <c r="AL29" s="768">
        <v>0</v>
      </c>
      <c r="AM29" s="769">
        <v>0</v>
      </c>
      <c r="AN29" s="787"/>
    </row>
    <row r="30" spans="2:40" s="757" customFormat="1">
      <c r="B30" s="761" t="s">
        <v>122</v>
      </c>
      <c r="C30" s="763" t="s">
        <v>773</v>
      </c>
      <c r="D30" s="777"/>
      <c r="E30" s="778"/>
      <c r="F30" s="778"/>
      <c r="G30" s="778"/>
      <c r="H30" s="778"/>
      <c r="I30" s="778"/>
      <c r="J30" s="778"/>
      <c r="K30" s="778"/>
      <c r="L30" s="778"/>
      <c r="M30" s="778"/>
      <c r="N30" s="778"/>
      <c r="O30" s="779"/>
      <c r="P30" s="767">
        <v>0</v>
      </c>
      <c r="Q30" s="768">
        <v>0</v>
      </c>
      <c r="R30" s="768">
        <v>0</v>
      </c>
      <c r="S30" s="768">
        <v>0</v>
      </c>
      <c r="T30" s="768">
        <v>0</v>
      </c>
      <c r="U30" s="768">
        <v>0</v>
      </c>
      <c r="V30" s="768">
        <v>0</v>
      </c>
      <c r="W30" s="768">
        <v>0</v>
      </c>
      <c r="X30" s="768">
        <v>1</v>
      </c>
      <c r="Y30" s="768">
        <v>1</v>
      </c>
      <c r="Z30" s="768">
        <v>0</v>
      </c>
      <c r="AA30" s="769">
        <v>0</v>
      </c>
      <c r="AB30" s="767">
        <v>0</v>
      </c>
      <c r="AC30" s="768">
        <v>0</v>
      </c>
      <c r="AD30" s="768">
        <v>0</v>
      </c>
      <c r="AE30" s="768">
        <v>0</v>
      </c>
      <c r="AF30" s="768">
        <v>0</v>
      </c>
      <c r="AG30" s="768">
        <v>0</v>
      </c>
      <c r="AH30" s="768">
        <v>0</v>
      </c>
      <c r="AI30" s="768">
        <v>0</v>
      </c>
      <c r="AJ30" s="768">
        <v>0.65487681027354872</v>
      </c>
      <c r="AK30" s="768">
        <v>0.26677782445307585</v>
      </c>
      <c r="AL30" s="768">
        <v>0.34512318972645123</v>
      </c>
      <c r="AM30" s="769">
        <v>0.73322217554692415</v>
      </c>
      <c r="AN30" s="787"/>
    </row>
    <row r="31" spans="2:40" s="757" customFormat="1">
      <c r="B31" s="761" t="s">
        <v>124</v>
      </c>
      <c r="C31" s="763" t="s">
        <v>773</v>
      </c>
      <c r="D31" s="777"/>
      <c r="E31" s="778"/>
      <c r="F31" s="778"/>
      <c r="G31" s="778"/>
      <c r="H31" s="778"/>
      <c r="I31" s="778"/>
      <c r="J31" s="778"/>
      <c r="K31" s="778"/>
      <c r="L31" s="778"/>
      <c r="M31" s="778"/>
      <c r="N31" s="778"/>
      <c r="O31" s="779"/>
      <c r="P31" s="767">
        <v>0</v>
      </c>
      <c r="Q31" s="768">
        <v>0</v>
      </c>
      <c r="R31" s="768">
        <v>0</v>
      </c>
      <c r="S31" s="768">
        <v>0</v>
      </c>
      <c r="T31" s="768">
        <v>0</v>
      </c>
      <c r="U31" s="768">
        <v>0</v>
      </c>
      <c r="V31" s="768">
        <v>0.5714285714285714</v>
      </c>
      <c r="W31" s="768">
        <v>0.2481807763427101</v>
      </c>
      <c r="X31" s="768">
        <v>0</v>
      </c>
      <c r="Y31" s="768">
        <v>1.3583536641097932E-2</v>
      </c>
      <c r="Z31" s="768">
        <v>0.42857142857142855</v>
      </c>
      <c r="AA31" s="769">
        <v>0.73823568701619202</v>
      </c>
      <c r="AB31" s="767">
        <v>0</v>
      </c>
      <c r="AC31" s="768">
        <v>0</v>
      </c>
      <c r="AD31" s="768">
        <v>0</v>
      </c>
      <c r="AE31" s="768">
        <v>0</v>
      </c>
      <c r="AF31" s="768">
        <v>2.3414112308369206E-2</v>
      </c>
      <c r="AG31" s="768">
        <v>3.5311036690968975E-3</v>
      </c>
      <c r="AH31" s="768">
        <v>9.2629817190479066E-2</v>
      </c>
      <c r="AI31" s="768">
        <v>0.21571658164447105</v>
      </c>
      <c r="AJ31" s="768">
        <v>2.9332344085650441E-2</v>
      </c>
      <c r="AK31" s="768">
        <v>0.14049324989233011</v>
      </c>
      <c r="AL31" s="768">
        <v>0.85462372641550122</v>
      </c>
      <c r="AM31" s="769">
        <v>0.64025906479410188</v>
      </c>
      <c r="AN31" s="787"/>
    </row>
    <row r="32" spans="2:40" s="757" customFormat="1">
      <c r="B32" s="761" t="s">
        <v>123</v>
      </c>
      <c r="C32" s="763" t="s">
        <v>773</v>
      </c>
      <c r="D32" s="777"/>
      <c r="E32" s="778"/>
      <c r="F32" s="778"/>
      <c r="G32" s="778"/>
      <c r="H32" s="778"/>
      <c r="I32" s="778"/>
      <c r="J32" s="778"/>
      <c r="K32" s="778"/>
      <c r="L32" s="778"/>
      <c r="M32" s="778"/>
      <c r="N32" s="778"/>
      <c r="O32" s="779"/>
      <c r="P32" s="777"/>
      <c r="Q32" s="778"/>
      <c r="R32" s="778"/>
      <c r="S32" s="778"/>
      <c r="T32" s="778"/>
      <c r="U32" s="778"/>
      <c r="V32" s="778"/>
      <c r="W32" s="778"/>
      <c r="X32" s="778"/>
      <c r="Y32" s="778"/>
      <c r="Z32" s="778"/>
      <c r="AA32" s="779"/>
      <c r="AB32" s="767">
        <v>0</v>
      </c>
      <c r="AC32" s="768">
        <v>0</v>
      </c>
      <c r="AD32" s="768">
        <v>0</v>
      </c>
      <c r="AE32" s="768">
        <v>0</v>
      </c>
      <c r="AF32" s="768">
        <v>0</v>
      </c>
      <c r="AG32" s="768">
        <v>0</v>
      </c>
      <c r="AH32" s="768">
        <v>0</v>
      </c>
      <c r="AI32" s="768">
        <v>0</v>
      </c>
      <c r="AJ32" s="768">
        <v>0</v>
      </c>
      <c r="AK32" s="768">
        <v>0</v>
      </c>
      <c r="AL32" s="768">
        <v>0</v>
      </c>
      <c r="AM32" s="769">
        <v>0</v>
      </c>
      <c r="AN32" s="787"/>
    </row>
    <row r="33" spans="2:40" s="757" customFormat="1">
      <c r="B33" s="761" t="s">
        <v>751</v>
      </c>
      <c r="C33" s="763" t="s">
        <v>773</v>
      </c>
      <c r="D33" s="777"/>
      <c r="E33" s="778"/>
      <c r="F33" s="778"/>
      <c r="G33" s="778"/>
      <c r="H33" s="778"/>
      <c r="I33" s="778"/>
      <c r="J33" s="778"/>
      <c r="K33" s="778"/>
      <c r="L33" s="778"/>
      <c r="M33" s="778"/>
      <c r="N33" s="778"/>
      <c r="O33" s="779"/>
      <c r="P33" s="777"/>
      <c r="Q33" s="778"/>
      <c r="R33" s="778"/>
      <c r="S33" s="778"/>
      <c r="T33" s="778"/>
      <c r="U33" s="778"/>
      <c r="V33" s="778"/>
      <c r="W33" s="778"/>
      <c r="X33" s="778"/>
      <c r="Y33" s="778"/>
      <c r="Z33" s="778"/>
      <c r="AA33" s="779"/>
      <c r="AB33" s="767">
        <v>0</v>
      </c>
      <c r="AC33" s="768">
        <v>0</v>
      </c>
      <c r="AD33" s="768">
        <v>0</v>
      </c>
      <c r="AE33" s="768">
        <v>0</v>
      </c>
      <c r="AF33" s="768">
        <v>0</v>
      </c>
      <c r="AG33" s="768">
        <v>0</v>
      </c>
      <c r="AH33" s="768">
        <v>1</v>
      </c>
      <c r="AI33" s="768">
        <v>1</v>
      </c>
      <c r="AJ33" s="768">
        <v>0</v>
      </c>
      <c r="AK33" s="768">
        <v>0</v>
      </c>
      <c r="AL33" s="768">
        <v>0</v>
      </c>
      <c r="AM33" s="769">
        <v>0</v>
      </c>
      <c r="AN33" s="787"/>
    </row>
    <row r="34" spans="2:40" s="757" customFormat="1">
      <c r="B34" s="761" t="s">
        <v>716</v>
      </c>
      <c r="C34" s="763" t="s">
        <v>773</v>
      </c>
      <c r="D34" s="777"/>
      <c r="E34" s="778"/>
      <c r="F34" s="778"/>
      <c r="G34" s="778"/>
      <c r="H34" s="778"/>
      <c r="I34" s="778"/>
      <c r="J34" s="778"/>
      <c r="K34" s="778"/>
      <c r="L34" s="778"/>
      <c r="M34" s="778"/>
      <c r="N34" s="778"/>
      <c r="O34" s="779"/>
      <c r="P34" s="777"/>
      <c r="Q34" s="778"/>
      <c r="R34" s="778"/>
      <c r="S34" s="778"/>
      <c r="T34" s="778"/>
      <c r="U34" s="778"/>
      <c r="V34" s="778"/>
      <c r="W34" s="778"/>
      <c r="X34" s="778"/>
      <c r="Y34" s="778"/>
      <c r="Z34" s="778"/>
      <c r="AA34" s="779"/>
      <c r="AB34" s="767">
        <v>1</v>
      </c>
      <c r="AC34" s="768">
        <v>1</v>
      </c>
      <c r="AD34" s="768">
        <v>0</v>
      </c>
      <c r="AE34" s="768">
        <v>0</v>
      </c>
      <c r="AF34" s="768">
        <v>0</v>
      </c>
      <c r="AG34" s="768">
        <v>0</v>
      </c>
      <c r="AH34" s="768">
        <v>0</v>
      </c>
      <c r="AI34" s="768">
        <v>0</v>
      </c>
      <c r="AJ34" s="768">
        <v>0</v>
      </c>
      <c r="AK34" s="768">
        <v>0</v>
      </c>
      <c r="AL34" s="768">
        <v>0</v>
      </c>
      <c r="AM34" s="769">
        <v>0</v>
      </c>
      <c r="AN34" s="787"/>
    </row>
    <row r="35" spans="2:40" s="757" customFormat="1">
      <c r="B35" s="761" t="s">
        <v>713</v>
      </c>
      <c r="C35" s="763" t="s">
        <v>773</v>
      </c>
      <c r="D35" s="777"/>
      <c r="E35" s="778"/>
      <c r="F35" s="778"/>
      <c r="G35" s="778"/>
      <c r="H35" s="778"/>
      <c r="I35" s="778"/>
      <c r="J35" s="778"/>
      <c r="K35" s="778"/>
      <c r="L35" s="778"/>
      <c r="M35" s="778"/>
      <c r="N35" s="778"/>
      <c r="O35" s="779"/>
      <c r="P35" s="777"/>
      <c r="Q35" s="778"/>
      <c r="R35" s="778"/>
      <c r="S35" s="778"/>
      <c r="T35" s="778"/>
      <c r="U35" s="778"/>
      <c r="V35" s="778"/>
      <c r="W35" s="778"/>
      <c r="X35" s="778"/>
      <c r="Y35" s="778"/>
      <c r="Z35" s="778"/>
      <c r="AA35" s="779"/>
      <c r="AB35" s="767">
        <v>0</v>
      </c>
      <c r="AC35" s="768">
        <v>0</v>
      </c>
      <c r="AD35" s="768">
        <v>0</v>
      </c>
      <c r="AE35" s="768">
        <v>0</v>
      </c>
      <c r="AF35" s="768">
        <v>0.77183828076685224</v>
      </c>
      <c r="AG35" s="768">
        <v>0.77736449675518293</v>
      </c>
      <c r="AH35" s="768">
        <v>0.17346938775510209</v>
      </c>
      <c r="AI35" s="768">
        <v>0.16984812536203339</v>
      </c>
      <c r="AJ35" s="768">
        <v>4.1763296227581972E-2</v>
      </c>
      <c r="AK35" s="768">
        <v>4.0307056580085945E-2</v>
      </c>
      <c r="AL35" s="768">
        <v>1.2929035250463829E-2</v>
      </c>
      <c r="AM35" s="769">
        <v>1.2480321302697685E-2</v>
      </c>
      <c r="AN35" s="787"/>
    </row>
    <row r="36" spans="2:40" s="757" customFormat="1">
      <c r="B36" s="761" t="s">
        <v>723</v>
      </c>
      <c r="C36" s="763" t="s">
        <v>773</v>
      </c>
      <c r="D36" s="777"/>
      <c r="E36" s="778"/>
      <c r="F36" s="778"/>
      <c r="G36" s="778"/>
      <c r="H36" s="778"/>
      <c r="I36" s="778"/>
      <c r="J36" s="778"/>
      <c r="K36" s="778"/>
      <c r="L36" s="778"/>
      <c r="M36" s="778"/>
      <c r="N36" s="778"/>
      <c r="O36" s="779"/>
      <c r="P36" s="777"/>
      <c r="Q36" s="778"/>
      <c r="R36" s="778"/>
      <c r="S36" s="778"/>
      <c r="T36" s="778"/>
      <c r="U36" s="778"/>
      <c r="V36" s="778"/>
      <c r="W36" s="778"/>
      <c r="X36" s="778"/>
      <c r="Y36" s="778"/>
      <c r="Z36" s="778"/>
      <c r="AA36" s="779"/>
      <c r="AB36" s="767">
        <v>0</v>
      </c>
      <c r="AC36" s="768">
        <v>0</v>
      </c>
      <c r="AD36" s="768">
        <v>0</v>
      </c>
      <c r="AE36" s="768">
        <v>0</v>
      </c>
      <c r="AF36" s="768">
        <v>0</v>
      </c>
      <c r="AG36" s="768">
        <v>0</v>
      </c>
      <c r="AH36" s="768">
        <v>0</v>
      </c>
      <c r="AI36" s="768">
        <v>0</v>
      </c>
      <c r="AJ36" s="768">
        <v>0</v>
      </c>
      <c r="AK36" s="768">
        <v>0</v>
      </c>
      <c r="AL36" s="768">
        <v>0</v>
      </c>
      <c r="AM36" s="769">
        <v>0</v>
      </c>
      <c r="AN36" s="787"/>
    </row>
    <row r="37" spans="2:40" s="757" customFormat="1">
      <c r="B37" s="761" t="s">
        <v>725</v>
      </c>
      <c r="C37" s="763" t="s">
        <v>773</v>
      </c>
      <c r="D37" s="777"/>
      <c r="E37" s="778"/>
      <c r="F37" s="778"/>
      <c r="G37" s="778"/>
      <c r="H37" s="778"/>
      <c r="I37" s="778"/>
      <c r="J37" s="778"/>
      <c r="K37" s="778"/>
      <c r="L37" s="778"/>
      <c r="M37" s="778"/>
      <c r="N37" s="778"/>
      <c r="O37" s="779"/>
      <c r="P37" s="764">
        <v>0</v>
      </c>
      <c r="Q37" s="765">
        <v>0</v>
      </c>
      <c r="R37" s="765">
        <v>0</v>
      </c>
      <c r="S37" s="765">
        <v>0</v>
      </c>
      <c r="T37" s="765">
        <v>0</v>
      </c>
      <c r="U37" s="765">
        <v>0</v>
      </c>
      <c r="V37" s="765">
        <v>1</v>
      </c>
      <c r="W37" s="765">
        <v>1</v>
      </c>
      <c r="X37" s="765">
        <v>0</v>
      </c>
      <c r="Y37" s="765">
        <v>0</v>
      </c>
      <c r="Z37" s="765">
        <v>0</v>
      </c>
      <c r="AA37" s="766">
        <v>0</v>
      </c>
      <c r="AB37" s="767">
        <v>0</v>
      </c>
      <c r="AC37" s="768">
        <v>0</v>
      </c>
      <c r="AD37" s="768">
        <v>0</v>
      </c>
      <c r="AE37" s="768">
        <v>0</v>
      </c>
      <c r="AF37" s="768">
        <v>4.92692648361382E-2</v>
      </c>
      <c r="AG37" s="768">
        <v>3.2953896185165199E-2</v>
      </c>
      <c r="AH37" s="768">
        <v>0.77579716563330403</v>
      </c>
      <c r="AI37" s="768">
        <v>0.83005219383795137</v>
      </c>
      <c r="AJ37" s="768">
        <v>0.17493356953055805</v>
      </c>
      <c r="AK37" s="768">
        <v>0.12192363800597875</v>
      </c>
      <c r="AL37" s="768">
        <v>0</v>
      </c>
      <c r="AM37" s="769">
        <v>1.507027197090482E-2</v>
      </c>
      <c r="AN37" s="787"/>
    </row>
    <row r="38" spans="2:40" s="757" customFormat="1">
      <c r="B38" s="761" t="s">
        <v>724</v>
      </c>
      <c r="C38" s="763" t="s">
        <v>773</v>
      </c>
      <c r="D38" s="777"/>
      <c r="E38" s="778"/>
      <c r="F38" s="778"/>
      <c r="G38" s="778"/>
      <c r="H38" s="778"/>
      <c r="I38" s="778"/>
      <c r="J38" s="778"/>
      <c r="K38" s="778"/>
      <c r="L38" s="778"/>
      <c r="M38" s="778"/>
      <c r="N38" s="778"/>
      <c r="O38" s="779"/>
      <c r="P38" s="777"/>
      <c r="Q38" s="778"/>
      <c r="R38" s="778"/>
      <c r="S38" s="778"/>
      <c r="T38" s="778"/>
      <c r="U38" s="778"/>
      <c r="V38" s="778"/>
      <c r="W38" s="778"/>
      <c r="X38" s="778"/>
      <c r="Y38" s="778"/>
      <c r="Z38" s="778"/>
      <c r="AA38" s="779"/>
      <c r="AB38" s="767">
        <v>1</v>
      </c>
      <c r="AC38" s="768">
        <v>1</v>
      </c>
      <c r="AD38" s="768">
        <v>0</v>
      </c>
      <c r="AE38" s="768">
        <v>0</v>
      </c>
      <c r="AF38" s="768">
        <v>0</v>
      </c>
      <c r="AG38" s="768">
        <v>0</v>
      </c>
      <c r="AH38" s="768">
        <v>0</v>
      </c>
      <c r="AI38" s="768">
        <v>0</v>
      </c>
      <c r="AJ38" s="768">
        <v>0</v>
      </c>
      <c r="AK38" s="768">
        <v>0</v>
      </c>
      <c r="AL38" s="768">
        <v>0</v>
      </c>
      <c r="AM38" s="769">
        <v>0</v>
      </c>
      <c r="AN38" s="787"/>
    </row>
    <row r="39" spans="2:40" s="757" customFormat="1">
      <c r="B39" s="761" t="s">
        <v>726</v>
      </c>
      <c r="C39" s="763" t="s">
        <v>773</v>
      </c>
      <c r="D39" s="777"/>
      <c r="E39" s="778"/>
      <c r="F39" s="778"/>
      <c r="G39" s="778"/>
      <c r="H39" s="778"/>
      <c r="I39" s="778"/>
      <c r="J39" s="778"/>
      <c r="K39" s="778"/>
      <c r="L39" s="778"/>
      <c r="M39" s="778"/>
      <c r="N39" s="778"/>
      <c r="O39" s="779"/>
      <c r="P39" s="777"/>
      <c r="Q39" s="778"/>
      <c r="R39" s="778"/>
      <c r="S39" s="778"/>
      <c r="T39" s="778"/>
      <c r="U39" s="778"/>
      <c r="V39" s="778"/>
      <c r="W39" s="778"/>
      <c r="X39" s="778"/>
      <c r="Y39" s="778"/>
      <c r="Z39" s="778"/>
      <c r="AA39" s="779"/>
      <c r="AB39" s="767">
        <v>0</v>
      </c>
      <c r="AC39" s="768">
        <v>0</v>
      </c>
      <c r="AD39" s="768">
        <v>0</v>
      </c>
      <c r="AE39" s="768">
        <v>0</v>
      </c>
      <c r="AF39" s="768">
        <v>0</v>
      </c>
      <c r="AG39" s="768">
        <v>0</v>
      </c>
      <c r="AH39" s="768">
        <v>0</v>
      </c>
      <c r="AI39" s="768">
        <v>0</v>
      </c>
      <c r="AJ39" s="768">
        <v>0</v>
      </c>
      <c r="AK39" s="768">
        <v>0</v>
      </c>
      <c r="AL39" s="768">
        <v>0</v>
      </c>
      <c r="AM39" s="769">
        <v>0</v>
      </c>
      <c r="AN39" s="787"/>
    </row>
    <row r="40" spans="2:40" s="757" customFormat="1">
      <c r="B40" s="770" t="s">
        <v>127</v>
      </c>
      <c r="C40" s="763" t="s">
        <v>773</v>
      </c>
      <c r="D40" s="777"/>
      <c r="E40" s="778"/>
      <c r="F40" s="778"/>
      <c r="G40" s="778"/>
      <c r="H40" s="778"/>
      <c r="I40" s="778"/>
      <c r="J40" s="778"/>
      <c r="K40" s="778"/>
      <c r="L40" s="778"/>
      <c r="M40" s="778"/>
      <c r="N40" s="778"/>
      <c r="O40" s="779"/>
      <c r="P40" s="777"/>
      <c r="Q40" s="778"/>
      <c r="R40" s="778"/>
      <c r="S40" s="778"/>
      <c r="T40" s="778"/>
      <c r="U40" s="778"/>
      <c r="V40" s="778"/>
      <c r="W40" s="778"/>
      <c r="X40" s="778"/>
      <c r="Y40" s="778"/>
      <c r="Z40" s="778"/>
      <c r="AA40" s="779"/>
      <c r="AB40" s="767">
        <v>1</v>
      </c>
      <c r="AC40" s="768">
        <v>1</v>
      </c>
      <c r="AD40" s="768">
        <v>0</v>
      </c>
      <c r="AE40" s="768">
        <v>0</v>
      </c>
      <c r="AF40" s="768">
        <v>0</v>
      </c>
      <c r="AG40" s="768">
        <v>0</v>
      </c>
      <c r="AH40" s="768">
        <v>0</v>
      </c>
      <c r="AI40" s="768">
        <v>0</v>
      </c>
      <c r="AJ40" s="768">
        <v>0</v>
      </c>
      <c r="AK40" s="768">
        <v>0</v>
      </c>
      <c r="AL40" s="768">
        <v>0</v>
      </c>
      <c r="AM40" s="769">
        <v>0</v>
      </c>
      <c r="AN40" s="787"/>
    </row>
    <row r="41" spans="2:40" s="757" customFormat="1" ht="30">
      <c r="B41" s="756" t="s">
        <v>747</v>
      </c>
      <c r="C41" s="763" t="s">
        <v>773</v>
      </c>
      <c r="D41" s="777"/>
      <c r="E41" s="778"/>
      <c r="F41" s="778"/>
      <c r="G41" s="778"/>
      <c r="H41" s="778"/>
      <c r="I41" s="778"/>
      <c r="J41" s="778"/>
      <c r="K41" s="778"/>
      <c r="L41" s="778"/>
      <c r="M41" s="778"/>
      <c r="N41" s="778"/>
      <c r="O41" s="779"/>
      <c r="P41" s="777"/>
      <c r="Q41" s="778"/>
      <c r="R41" s="778"/>
      <c r="S41" s="778"/>
      <c r="T41" s="778"/>
      <c r="U41" s="778"/>
      <c r="V41" s="778"/>
      <c r="W41" s="778"/>
      <c r="X41" s="778"/>
      <c r="Y41" s="778"/>
      <c r="Z41" s="778"/>
      <c r="AA41" s="779"/>
      <c r="AB41" s="767">
        <v>0.82350279879245269</v>
      </c>
      <c r="AC41" s="768">
        <v>0.82607083227977129</v>
      </c>
      <c r="AD41" s="768">
        <v>0</v>
      </c>
      <c r="AE41" s="768">
        <v>0</v>
      </c>
      <c r="AF41" s="768">
        <v>0.15238434868248657</v>
      </c>
      <c r="AG41" s="768">
        <v>0.15364179064598679</v>
      </c>
      <c r="AH41" s="768">
        <v>2.4112852525060742E-2</v>
      </c>
      <c r="AI41" s="768">
        <v>2.0287377074241879E-2</v>
      </c>
      <c r="AJ41" s="768">
        <v>0</v>
      </c>
      <c r="AK41" s="768">
        <v>0</v>
      </c>
      <c r="AL41" s="768">
        <v>0</v>
      </c>
      <c r="AM41" s="769">
        <v>0</v>
      </c>
      <c r="AN41" s="787"/>
    </row>
    <row r="42" spans="2:40" s="757" customFormat="1">
      <c r="B42" s="770" t="s">
        <v>752</v>
      </c>
      <c r="C42" s="763" t="s">
        <v>773</v>
      </c>
      <c r="D42" s="777"/>
      <c r="E42" s="778"/>
      <c r="F42" s="778"/>
      <c r="G42" s="778"/>
      <c r="H42" s="778"/>
      <c r="I42" s="778"/>
      <c r="J42" s="778"/>
      <c r="K42" s="778"/>
      <c r="L42" s="778"/>
      <c r="M42" s="778"/>
      <c r="N42" s="778"/>
      <c r="O42" s="779"/>
      <c r="P42" s="777"/>
      <c r="Q42" s="778"/>
      <c r="R42" s="778"/>
      <c r="S42" s="778"/>
      <c r="T42" s="778"/>
      <c r="U42" s="778"/>
      <c r="V42" s="778"/>
      <c r="W42" s="778"/>
      <c r="X42" s="778"/>
      <c r="Y42" s="778"/>
      <c r="Z42" s="778"/>
      <c r="AA42" s="779"/>
      <c r="AB42" s="767">
        <v>1</v>
      </c>
      <c r="AC42" s="768">
        <v>1</v>
      </c>
      <c r="AD42" s="768">
        <v>0</v>
      </c>
      <c r="AE42" s="768">
        <v>0</v>
      </c>
      <c r="AF42" s="768">
        <v>0</v>
      </c>
      <c r="AG42" s="768">
        <v>0</v>
      </c>
      <c r="AH42" s="768">
        <v>0</v>
      </c>
      <c r="AI42" s="768">
        <v>0</v>
      </c>
      <c r="AJ42" s="768">
        <v>0</v>
      </c>
      <c r="AK42" s="768">
        <v>0</v>
      </c>
      <c r="AL42" s="768">
        <v>0</v>
      </c>
      <c r="AM42" s="769">
        <v>0</v>
      </c>
      <c r="AN42" s="787"/>
    </row>
    <row r="43" spans="2:40" s="757" customFormat="1">
      <c r="B43" s="761" t="s">
        <v>739</v>
      </c>
      <c r="C43" s="763" t="s">
        <v>773</v>
      </c>
      <c r="D43" s="764">
        <v>0</v>
      </c>
      <c r="E43" s="765">
        <v>0</v>
      </c>
      <c r="F43" s="765">
        <v>0</v>
      </c>
      <c r="G43" s="765">
        <v>0</v>
      </c>
      <c r="H43" s="765">
        <v>0</v>
      </c>
      <c r="I43" s="765">
        <v>0</v>
      </c>
      <c r="J43" s="765">
        <v>0.8381872960080341</v>
      </c>
      <c r="K43" s="765">
        <v>0.81661957182943823</v>
      </c>
      <c r="L43" s="765">
        <v>0.16181270399196584</v>
      </c>
      <c r="M43" s="765">
        <v>0.1833804281705618</v>
      </c>
      <c r="N43" s="765">
        <v>0</v>
      </c>
      <c r="O43" s="766">
        <v>0</v>
      </c>
      <c r="P43" s="777"/>
      <c r="Q43" s="778"/>
      <c r="R43" s="778"/>
      <c r="S43" s="778"/>
      <c r="T43" s="778"/>
      <c r="U43" s="778"/>
      <c r="V43" s="778"/>
      <c r="W43" s="778"/>
      <c r="X43" s="778"/>
      <c r="Y43" s="778"/>
      <c r="Z43" s="778"/>
      <c r="AA43" s="779"/>
      <c r="AB43" s="777"/>
      <c r="AC43" s="778"/>
      <c r="AD43" s="778"/>
      <c r="AE43" s="778"/>
      <c r="AF43" s="778"/>
      <c r="AG43" s="778"/>
      <c r="AH43" s="778"/>
      <c r="AI43" s="778"/>
      <c r="AJ43" s="778"/>
      <c r="AK43" s="778"/>
      <c r="AL43" s="778"/>
      <c r="AM43" s="779"/>
      <c r="AN43" s="787"/>
    </row>
    <row r="44" spans="2:40" s="757" customFormat="1">
      <c r="B44" s="761" t="s">
        <v>744</v>
      </c>
      <c r="C44" s="763" t="s">
        <v>773</v>
      </c>
      <c r="D44" s="777"/>
      <c r="E44" s="778"/>
      <c r="F44" s="778"/>
      <c r="G44" s="778"/>
      <c r="H44" s="778"/>
      <c r="I44" s="778"/>
      <c r="J44" s="778"/>
      <c r="K44" s="778"/>
      <c r="L44" s="778"/>
      <c r="M44" s="778"/>
      <c r="N44" s="778"/>
      <c r="O44" s="779"/>
      <c r="P44" s="764">
        <v>0</v>
      </c>
      <c r="Q44" s="765">
        <v>0</v>
      </c>
      <c r="R44" s="765">
        <v>0</v>
      </c>
      <c r="S44" s="765">
        <v>0</v>
      </c>
      <c r="T44" s="765">
        <v>0</v>
      </c>
      <c r="U44" s="765">
        <v>0</v>
      </c>
      <c r="V44" s="765">
        <v>1</v>
      </c>
      <c r="W44" s="765">
        <v>1</v>
      </c>
      <c r="X44" s="765">
        <v>0</v>
      </c>
      <c r="Y44" s="765">
        <v>0</v>
      </c>
      <c r="Z44" s="765">
        <v>0</v>
      </c>
      <c r="AA44" s="766">
        <v>0</v>
      </c>
      <c r="AB44" s="777"/>
      <c r="AC44" s="778"/>
      <c r="AD44" s="778"/>
      <c r="AE44" s="778"/>
      <c r="AF44" s="778"/>
      <c r="AG44" s="778"/>
      <c r="AH44" s="778"/>
      <c r="AI44" s="778"/>
      <c r="AJ44" s="778"/>
      <c r="AK44" s="778"/>
      <c r="AL44" s="778"/>
      <c r="AM44" s="779"/>
      <c r="AN44" s="787"/>
    </row>
    <row r="45" spans="2:40" s="757" customFormat="1">
      <c r="B45" s="761" t="s">
        <v>733</v>
      </c>
      <c r="C45" s="763" t="s">
        <v>773</v>
      </c>
      <c r="D45" s="777"/>
      <c r="E45" s="778"/>
      <c r="F45" s="778"/>
      <c r="G45" s="778"/>
      <c r="H45" s="778"/>
      <c r="I45" s="778"/>
      <c r="J45" s="778"/>
      <c r="K45" s="778"/>
      <c r="L45" s="778"/>
      <c r="M45" s="778"/>
      <c r="N45" s="778"/>
      <c r="O45" s="779"/>
      <c r="P45" s="764">
        <v>1</v>
      </c>
      <c r="Q45" s="765">
        <v>1</v>
      </c>
      <c r="R45" s="765">
        <v>0</v>
      </c>
      <c r="S45" s="765">
        <v>0</v>
      </c>
      <c r="T45" s="765">
        <v>0</v>
      </c>
      <c r="U45" s="765">
        <v>0</v>
      </c>
      <c r="V45" s="765">
        <v>0</v>
      </c>
      <c r="W45" s="765">
        <v>0</v>
      </c>
      <c r="X45" s="765">
        <v>0</v>
      </c>
      <c r="Y45" s="765">
        <v>0</v>
      </c>
      <c r="Z45" s="765">
        <v>0</v>
      </c>
      <c r="AA45" s="766">
        <v>0</v>
      </c>
      <c r="AB45" s="777"/>
      <c r="AC45" s="778"/>
      <c r="AD45" s="778"/>
      <c r="AE45" s="778"/>
      <c r="AF45" s="778"/>
      <c r="AG45" s="778"/>
      <c r="AH45" s="778"/>
      <c r="AI45" s="778"/>
      <c r="AJ45" s="778"/>
      <c r="AK45" s="778"/>
      <c r="AL45" s="778"/>
      <c r="AM45" s="779"/>
      <c r="AN45" s="787"/>
    </row>
    <row r="46" spans="2:40" s="757" customFormat="1">
      <c r="B46" s="761" t="s">
        <v>738</v>
      </c>
      <c r="C46" s="763" t="s">
        <v>773</v>
      </c>
      <c r="D46" s="777"/>
      <c r="E46" s="778"/>
      <c r="F46" s="778"/>
      <c r="G46" s="778"/>
      <c r="H46" s="778"/>
      <c r="I46" s="778"/>
      <c r="J46" s="778"/>
      <c r="K46" s="778"/>
      <c r="L46" s="778"/>
      <c r="M46" s="778"/>
      <c r="N46" s="778"/>
      <c r="O46" s="779"/>
      <c r="P46" s="764">
        <v>0</v>
      </c>
      <c r="Q46" s="765">
        <v>0</v>
      </c>
      <c r="R46" s="765">
        <v>0</v>
      </c>
      <c r="S46" s="765">
        <v>0</v>
      </c>
      <c r="T46" s="765">
        <v>0</v>
      </c>
      <c r="U46" s="765">
        <v>0</v>
      </c>
      <c r="V46" s="765">
        <v>0.50539255037619746</v>
      </c>
      <c r="W46" s="765">
        <v>0.50539255037619746</v>
      </c>
      <c r="X46" s="765">
        <v>0.49460744962380254</v>
      </c>
      <c r="Y46" s="765">
        <v>0.49460744962380254</v>
      </c>
      <c r="Z46" s="765">
        <v>0</v>
      </c>
      <c r="AA46" s="766">
        <v>0</v>
      </c>
      <c r="AB46" s="777"/>
      <c r="AC46" s="778"/>
      <c r="AD46" s="778"/>
      <c r="AE46" s="778"/>
      <c r="AF46" s="778"/>
      <c r="AG46" s="778"/>
      <c r="AH46" s="778"/>
      <c r="AI46" s="778"/>
      <c r="AJ46" s="778"/>
      <c r="AK46" s="778"/>
      <c r="AL46" s="778"/>
      <c r="AM46" s="779"/>
      <c r="AN46" s="787"/>
    </row>
    <row r="47" spans="2:40" s="757" customFormat="1">
      <c r="B47" s="761" t="s">
        <v>748</v>
      </c>
      <c r="C47" s="763" t="s">
        <v>773</v>
      </c>
      <c r="D47" s="777"/>
      <c r="E47" s="778"/>
      <c r="F47" s="778"/>
      <c r="G47" s="778"/>
      <c r="H47" s="778"/>
      <c r="I47" s="778"/>
      <c r="J47" s="778"/>
      <c r="K47" s="778"/>
      <c r="L47" s="778"/>
      <c r="M47" s="778"/>
      <c r="N47" s="778"/>
      <c r="O47" s="779"/>
      <c r="P47" s="764">
        <v>0.95</v>
      </c>
      <c r="Q47" s="765">
        <v>0.95</v>
      </c>
      <c r="R47" s="765">
        <v>0.05</v>
      </c>
      <c r="S47" s="765">
        <v>0.05</v>
      </c>
      <c r="T47" s="765">
        <v>0</v>
      </c>
      <c r="U47" s="765">
        <v>0</v>
      </c>
      <c r="V47" s="765">
        <v>0</v>
      </c>
      <c r="W47" s="765">
        <v>0</v>
      </c>
      <c r="X47" s="765">
        <v>0</v>
      </c>
      <c r="Y47" s="765">
        <v>0</v>
      </c>
      <c r="Z47" s="765">
        <v>0</v>
      </c>
      <c r="AA47" s="766">
        <v>0</v>
      </c>
      <c r="AB47" s="777"/>
      <c r="AC47" s="778"/>
      <c r="AD47" s="778"/>
      <c r="AE47" s="778"/>
      <c r="AF47" s="778"/>
      <c r="AG47" s="778"/>
      <c r="AH47" s="778"/>
      <c r="AI47" s="778"/>
      <c r="AJ47" s="778"/>
      <c r="AK47" s="778"/>
      <c r="AL47" s="778"/>
      <c r="AM47" s="779"/>
      <c r="AN47" s="787"/>
    </row>
    <row r="48" spans="2:40" s="757" customFormat="1">
      <c r="B48" s="761" t="s">
        <v>759</v>
      </c>
      <c r="C48" s="763" t="s">
        <v>774</v>
      </c>
      <c r="D48" s="767">
        <v>0</v>
      </c>
      <c r="E48" s="768">
        <v>0</v>
      </c>
      <c r="F48" s="768">
        <v>0</v>
      </c>
      <c r="G48" s="768">
        <v>0</v>
      </c>
      <c r="H48" s="768">
        <v>0</v>
      </c>
      <c r="I48" s="768">
        <v>0</v>
      </c>
      <c r="J48" s="768">
        <v>0</v>
      </c>
      <c r="K48" s="768">
        <v>0.44274343074484235</v>
      </c>
      <c r="L48" s="768">
        <v>0</v>
      </c>
      <c r="M48" s="768">
        <v>0.55725656925515765</v>
      </c>
      <c r="N48" s="768">
        <v>0</v>
      </c>
      <c r="O48" s="769">
        <v>0</v>
      </c>
      <c r="P48" s="777"/>
      <c r="Q48" s="778"/>
      <c r="R48" s="778"/>
      <c r="S48" s="778"/>
      <c r="T48" s="778"/>
      <c r="U48" s="778"/>
      <c r="V48" s="778"/>
      <c r="W48" s="778"/>
      <c r="X48" s="778"/>
      <c r="Y48" s="778"/>
      <c r="Z48" s="778"/>
      <c r="AA48" s="779"/>
      <c r="AB48" s="777"/>
      <c r="AC48" s="778"/>
      <c r="AD48" s="778"/>
      <c r="AE48" s="778"/>
      <c r="AF48" s="778"/>
      <c r="AG48" s="778"/>
      <c r="AH48" s="778"/>
      <c r="AI48" s="778"/>
      <c r="AJ48" s="778"/>
      <c r="AK48" s="778"/>
      <c r="AL48" s="778"/>
      <c r="AM48" s="779"/>
      <c r="AN48" s="787"/>
    </row>
    <row r="49" spans="2:40" s="757" customFormat="1">
      <c r="B49" s="761" t="s">
        <v>760</v>
      </c>
      <c r="C49" s="763" t="s">
        <v>774</v>
      </c>
      <c r="D49" s="777"/>
      <c r="E49" s="778"/>
      <c r="F49" s="778"/>
      <c r="G49" s="778"/>
      <c r="H49" s="778"/>
      <c r="I49" s="778"/>
      <c r="J49" s="778"/>
      <c r="K49" s="778"/>
      <c r="L49" s="778"/>
      <c r="M49" s="778"/>
      <c r="N49" s="778"/>
      <c r="O49" s="779"/>
      <c r="P49" s="771">
        <v>1</v>
      </c>
      <c r="Q49" s="772">
        <v>1</v>
      </c>
      <c r="R49" s="772">
        <v>0</v>
      </c>
      <c r="S49" s="772">
        <v>0</v>
      </c>
      <c r="T49" s="772">
        <v>0</v>
      </c>
      <c r="U49" s="772">
        <v>0</v>
      </c>
      <c r="V49" s="772">
        <v>0</v>
      </c>
      <c r="W49" s="772">
        <v>0</v>
      </c>
      <c r="X49" s="772">
        <v>0</v>
      </c>
      <c r="Y49" s="772">
        <v>0</v>
      </c>
      <c r="Z49" s="772">
        <v>0</v>
      </c>
      <c r="AA49" s="773">
        <v>0</v>
      </c>
      <c r="AB49" s="780"/>
      <c r="AC49" s="781"/>
      <c r="AD49" s="781"/>
      <c r="AE49" s="781"/>
      <c r="AF49" s="781"/>
      <c r="AG49" s="781"/>
      <c r="AH49" s="781"/>
      <c r="AI49" s="781"/>
      <c r="AJ49" s="781"/>
      <c r="AK49" s="781"/>
      <c r="AL49" s="781"/>
      <c r="AM49" s="782"/>
      <c r="AN49" s="787"/>
    </row>
    <row r="50" spans="2:40" s="757" customFormat="1">
      <c r="B50" s="761" t="s">
        <v>761</v>
      </c>
      <c r="C50" s="763" t="s">
        <v>774</v>
      </c>
      <c r="D50" s="774">
        <v>0</v>
      </c>
      <c r="E50" s="775">
        <v>0</v>
      </c>
      <c r="F50" s="775">
        <v>0</v>
      </c>
      <c r="G50" s="775">
        <v>0</v>
      </c>
      <c r="H50" s="775">
        <v>0</v>
      </c>
      <c r="I50" s="775">
        <v>0</v>
      </c>
      <c r="J50" s="775">
        <v>1</v>
      </c>
      <c r="K50" s="775">
        <v>1</v>
      </c>
      <c r="L50" s="775">
        <v>0</v>
      </c>
      <c r="M50" s="775">
        <v>0</v>
      </c>
      <c r="N50" s="775">
        <v>0</v>
      </c>
      <c r="O50" s="776">
        <v>0</v>
      </c>
      <c r="P50" s="780"/>
      <c r="Q50" s="781"/>
      <c r="R50" s="781"/>
      <c r="S50" s="781"/>
      <c r="T50" s="781"/>
      <c r="U50" s="781"/>
      <c r="V50" s="781"/>
      <c r="W50" s="781"/>
      <c r="X50" s="781"/>
      <c r="Y50" s="781"/>
      <c r="Z50" s="781"/>
      <c r="AA50" s="782"/>
      <c r="AB50" s="780"/>
      <c r="AC50" s="781"/>
      <c r="AD50" s="781"/>
      <c r="AE50" s="781"/>
      <c r="AF50" s="781"/>
      <c r="AG50" s="781"/>
      <c r="AH50" s="781"/>
      <c r="AI50" s="781"/>
      <c r="AJ50" s="781"/>
      <c r="AK50" s="781"/>
      <c r="AL50" s="781"/>
      <c r="AM50" s="782"/>
      <c r="AN50" s="787"/>
    </row>
    <row r="51" spans="2:40" s="757" customFormat="1">
      <c r="B51" s="761" t="s">
        <v>765</v>
      </c>
      <c r="C51" s="763" t="s">
        <v>774</v>
      </c>
      <c r="D51" s="774">
        <v>0</v>
      </c>
      <c r="E51" s="775">
        <v>0</v>
      </c>
      <c r="F51" s="775">
        <v>0</v>
      </c>
      <c r="G51" s="775">
        <v>0</v>
      </c>
      <c r="H51" s="775">
        <v>0</v>
      </c>
      <c r="I51" s="775">
        <v>0</v>
      </c>
      <c r="J51" s="775">
        <v>0</v>
      </c>
      <c r="K51" s="775">
        <v>0</v>
      </c>
      <c r="L51" s="775">
        <v>1</v>
      </c>
      <c r="M51" s="775">
        <v>1</v>
      </c>
      <c r="N51" s="775">
        <v>0</v>
      </c>
      <c r="O51" s="776">
        <v>0</v>
      </c>
      <c r="P51" s="780"/>
      <c r="Q51" s="781"/>
      <c r="R51" s="781"/>
      <c r="S51" s="781"/>
      <c r="T51" s="781"/>
      <c r="U51" s="781"/>
      <c r="V51" s="781"/>
      <c r="W51" s="781"/>
      <c r="X51" s="781"/>
      <c r="Y51" s="781"/>
      <c r="Z51" s="781"/>
      <c r="AA51" s="782"/>
      <c r="AB51" s="780"/>
      <c r="AC51" s="781"/>
      <c r="AD51" s="781"/>
      <c r="AE51" s="781"/>
      <c r="AF51" s="781"/>
      <c r="AG51" s="781"/>
      <c r="AH51" s="781"/>
      <c r="AI51" s="781"/>
      <c r="AJ51" s="781"/>
      <c r="AK51" s="781"/>
      <c r="AL51" s="781"/>
      <c r="AM51" s="782"/>
      <c r="AN51" s="787"/>
    </row>
    <row r="52" spans="2:40" s="757" customFormat="1">
      <c r="B52" s="761" t="s">
        <v>97</v>
      </c>
      <c r="C52" s="763" t="s">
        <v>775</v>
      </c>
      <c r="D52" s="771">
        <v>1</v>
      </c>
      <c r="E52" s="772">
        <v>1</v>
      </c>
      <c r="F52" s="772">
        <v>0</v>
      </c>
      <c r="G52" s="772">
        <v>0</v>
      </c>
      <c r="H52" s="772">
        <v>0</v>
      </c>
      <c r="I52" s="772">
        <v>0</v>
      </c>
      <c r="J52" s="772">
        <v>0</v>
      </c>
      <c r="K52" s="772">
        <v>0</v>
      </c>
      <c r="L52" s="772">
        <v>0</v>
      </c>
      <c r="M52" s="772">
        <v>0</v>
      </c>
      <c r="N52" s="772">
        <v>0</v>
      </c>
      <c r="O52" s="773">
        <v>0</v>
      </c>
      <c r="P52" s="780"/>
      <c r="Q52" s="781"/>
      <c r="R52" s="781"/>
      <c r="S52" s="781"/>
      <c r="T52" s="781"/>
      <c r="U52" s="781"/>
      <c r="V52" s="781"/>
      <c r="W52" s="781"/>
      <c r="X52" s="781"/>
      <c r="Y52" s="781"/>
      <c r="Z52" s="781"/>
      <c r="AA52" s="782"/>
      <c r="AB52" s="780"/>
      <c r="AC52" s="781"/>
      <c r="AD52" s="781"/>
      <c r="AE52" s="781"/>
      <c r="AF52" s="781"/>
      <c r="AG52" s="781"/>
      <c r="AH52" s="781"/>
      <c r="AI52" s="781"/>
      <c r="AJ52" s="781"/>
      <c r="AK52" s="781"/>
      <c r="AL52" s="781"/>
      <c r="AM52" s="782"/>
      <c r="AN52" s="787"/>
    </row>
    <row r="53" spans="2:40" s="757" customFormat="1">
      <c r="B53" s="761" t="s">
        <v>95</v>
      </c>
      <c r="C53" s="763" t="s">
        <v>775</v>
      </c>
      <c r="D53" s="771">
        <v>0.95</v>
      </c>
      <c r="E53" s="772">
        <v>0.95</v>
      </c>
      <c r="F53" s="772">
        <v>0.05</v>
      </c>
      <c r="G53" s="772">
        <v>0.05</v>
      </c>
      <c r="H53" s="772">
        <v>0</v>
      </c>
      <c r="I53" s="772">
        <v>0</v>
      </c>
      <c r="J53" s="772">
        <v>0</v>
      </c>
      <c r="K53" s="772">
        <v>0</v>
      </c>
      <c r="L53" s="772">
        <v>0</v>
      </c>
      <c r="M53" s="772">
        <v>0</v>
      </c>
      <c r="N53" s="772">
        <v>0</v>
      </c>
      <c r="O53" s="773">
        <v>0</v>
      </c>
      <c r="P53" s="780"/>
      <c r="Q53" s="781"/>
      <c r="R53" s="781"/>
      <c r="S53" s="781"/>
      <c r="T53" s="781"/>
      <c r="U53" s="781"/>
      <c r="V53" s="781"/>
      <c r="W53" s="781"/>
      <c r="X53" s="781"/>
      <c r="Y53" s="781"/>
      <c r="Z53" s="781"/>
      <c r="AA53" s="782"/>
      <c r="AB53" s="780"/>
      <c r="AC53" s="781"/>
      <c r="AD53" s="781"/>
      <c r="AE53" s="781"/>
      <c r="AF53" s="781"/>
      <c r="AG53" s="781"/>
      <c r="AH53" s="781"/>
      <c r="AI53" s="781"/>
      <c r="AJ53" s="781"/>
      <c r="AK53" s="781"/>
      <c r="AL53" s="781"/>
      <c r="AM53" s="782"/>
      <c r="AN53" s="787"/>
    </row>
    <row r="54" spans="2:40" s="757" customFormat="1">
      <c r="B54" s="761" t="s">
        <v>96</v>
      </c>
      <c r="C54" s="763" t="s">
        <v>775</v>
      </c>
      <c r="D54" s="771">
        <v>0.95</v>
      </c>
      <c r="E54" s="772">
        <v>0.95</v>
      </c>
      <c r="F54" s="772">
        <v>0.05</v>
      </c>
      <c r="G54" s="772">
        <v>0.05</v>
      </c>
      <c r="H54" s="772">
        <v>0</v>
      </c>
      <c r="I54" s="772">
        <v>0</v>
      </c>
      <c r="J54" s="772">
        <v>0</v>
      </c>
      <c r="K54" s="772">
        <v>0</v>
      </c>
      <c r="L54" s="772">
        <v>0</v>
      </c>
      <c r="M54" s="772">
        <v>0</v>
      </c>
      <c r="N54" s="772">
        <v>0</v>
      </c>
      <c r="O54" s="773">
        <v>0</v>
      </c>
      <c r="P54" s="780"/>
      <c r="Q54" s="781"/>
      <c r="R54" s="781"/>
      <c r="S54" s="781"/>
      <c r="T54" s="781"/>
      <c r="U54" s="781"/>
      <c r="V54" s="781"/>
      <c r="W54" s="781"/>
      <c r="X54" s="781"/>
      <c r="Y54" s="781"/>
      <c r="Z54" s="781"/>
      <c r="AA54" s="782"/>
      <c r="AB54" s="780"/>
      <c r="AC54" s="781"/>
      <c r="AD54" s="781"/>
      <c r="AE54" s="781"/>
      <c r="AF54" s="781"/>
      <c r="AG54" s="781"/>
      <c r="AH54" s="781"/>
      <c r="AI54" s="781"/>
      <c r="AJ54" s="781"/>
      <c r="AK54" s="781"/>
      <c r="AL54" s="781"/>
      <c r="AM54" s="782"/>
      <c r="AN54" s="787"/>
    </row>
    <row r="55" spans="2:40" s="757" customFormat="1">
      <c r="B55" s="761" t="s">
        <v>687</v>
      </c>
      <c r="C55" s="763" t="s">
        <v>775</v>
      </c>
      <c r="D55" s="771">
        <v>1</v>
      </c>
      <c r="E55" s="772">
        <v>1</v>
      </c>
      <c r="F55" s="772">
        <v>0</v>
      </c>
      <c r="G55" s="772">
        <v>0</v>
      </c>
      <c r="H55" s="772">
        <v>0</v>
      </c>
      <c r="I55" s="772">
        <v>0</v>
      </c>
      <c r="J55" s="772">
        <v>0</v>
      </c>
      <c r="K55" s="772">
        <v>0</v>
      </c>
      <c r="L55" s="772">
        <v>0</v>
      </c>
      <c r="M55" s="772">
        <v>0</v>
      </c>
      <c r="N55" s="772">
        <v>0</v>
      </c>
      <c r="O55" s="773">
        <v>0</v>
      </c>
      <c r="P55" s="780"/>
      <c r="Q55" s="781"/>
      <c r="R55" s="781"/>
      <c r="S55" s="781"/>
      <c r="T55" s="781"/>
      <c r="U55" s="781"/>
      <c r="V55" s="781"/>
      <c r="W55" s="781"/>
      <c r="X55" s="781"/>
      <c r="Y55" s="781"/>
      <c r="Z55" s="781"/>
      <c r="AA55" s="782"/>
      <c r="AB55" s="780"/>
      <c r="AC55" s="781"/>
      <c r="AD55" s="781"/>
      <c r="AE55" s="781"/>
      <c r="AF55" s="781"/>
      <c r="AG55" s="781"/>
      <c r="AH55" s="781"/>
      <c r="AI55" s="781"/>
      <c r="AJ55" s="781"/>
      <c r="AK55" s="781"/>
      <c r="AL55" s="781"/>
      <c r="AM55" s="782"/>
      <c r="AN55" s="787"/>
    </row>
    <row r="56" spans="2:40" s="757" customFormat="1">
      <c r="B56" s="761" t="s">
        <v>98</v>
      </c>
      <c r="C56" s="763" t="s">
        <v>775</v>
      </c>
      <c r="D56" s="771">
        <v>1</v>
      </c>
      <c r="E56" s="772">
        <v>1</v>
      </c>
      <c r="F56" s="772">
        <v>0</v>
      </c>
      <c r="G56" s="772">
        <v>0</v>
      </c>
      <c r="H56" s="772">
        <v>0</v>
      </c>
      <c r="I56" s="772">
        <v>0</v>
      </c>
      <c r="J56" s="772">
        <v>0</v>
      </c>
      <c r="K56" s="772">
        <v>0</v>
      </c>
      <c r="L56" s="772">
        <v>0</v>
      </c>
      <c r="M56" s="772">
        <v>0</v>
      </c>
      <c r="N56" s="772">
        <v>0</v>
      </c>
      <c r="O56" s="773">
        <v>0</v>
      </c>
      <c r="P56" s="780"/>
      <c r="Q56" s="781"/>
      <c r="R56" s="781"/>
      <c r="S56" s="781"/>
      <c r="T56" s="781"/>
      <c r="U56" s="781"/>
      <c r="V56" s="781"/>
      <c r="W56" s="781"/>
      <c r="X56" s="781"/>
      <c r="Y56" s="781"/>
      <c r="Z56" s="781"/>
      <c r="AA56" s="782"/>
      <c r="AB56" s="780"/>
      <c r="AC56" s="781"/>
      <c r="AD56" s="781"/>
      <c r="AE56" s="781"/>
      <c r="AF56" s="781"/>
      <c r="AG56" s="781"/>
      <c r="AH56" s="781"/>
      <c r="AI56" s="781"/>
      <c r="AJ56" s="781"/>
      <c r="AK56" s="781"/>
      <c r="AL56" s="781"/>
      <c r="AM56" s="782"/>
      <c r="AN56" s="787"/>
    </row>
    <row r="57" spans="2:40" s="757" customFormat="1">
      <c r="B57" s="761" t="s">
        <v>99</v>
      </c>
      <c r="C57" s="763" t="s">
        <v>775</v>
      </c>
      <c r="D57" s="771">
        <v>0</v>
      </c>
      <c r="E57" s="772">
        <v>0</v>
      </c>
      <c r="F57" s="772">
        <v>0</v>
      </c>
      <c r="G57" s="772">
        <v>0</v>
      </c>
      <c r="H57" s="772">
        <v>0.04</v>
      </c>
      <c r="I57" s="772">
        <v>0.04</v>
      </c>
      <c r="J57" s="772">
        <v>0.66400000000000003</v>
      </c>
      <c r="K57" s="772">
        <v>0.66400000000000003</v>
      </c>
      <c r="L57" s="772">
        <v>0.24</v>
      </c>
      <c r="M57" s="772">
        <v>0.24</v>
      </c>
      <c r="N57" s="772">
        <v>5.6000000000000001E-2</v>
      </c>
      <c r="O57" s="773">
        <v>5.6000000000000001E-2</v>
      </c>
      <c r="P57" s="780"/>
      <c r="Q57" s="781"/>
      <c r="R57" s="781"/>
      <c r="S57" s="781"/>
      <c r="T57" s="781"/>
      <c r="U57" s="781"/>
      <c r="V57" s="781"/>
      <c r="W57" s="781"/>
      <c r="X57" s="781"/>
      <c r="Y57" s="781"/>
      <c r="Z57" s="781"/>
      <c r="AA57" s="782"/>
      <c r="AB57" s="780"/>
      <c r="AC57" s="781"/>
      <c r="AD57" s="781"/>
      <c r="AE57" s="781"/>
      <c r="AF57" s="781"/>
      <c r="AG57" s="781"/>
      <c r="AH57" s="781"/>
      <c r="AI57" s="781"/>
      <c r="AJ57" s="781"/>
      <c r="AK57" s="781"/>
      <c r="AL57" s="781"/>
      <c r="AM57" s="782"/>
      <c r="AN57" s="787"/>
    </row>
    <row r="58" spans="2:40" s="757" customFormat="1">
      <c r="B58" s="761" t="s">
        <v>100</v>
      </c>
      <c r="C58" s="763" t="s">
        <v>775</v>
      </c>
      <c r="D58" s="771">
        <v>0</v>
      </c>
      <c r="E58" s="772">
        <v>0</v>
      </c>
      <c r="F58" s="772">
        <v>0</v>
      </c>
      <c r="G58" s="772">
        <v>0</v>
      </c>
      <c r="H58" s="772">
        <v>0.10012734602067185</v>
      </c>
      <c r="I58" s="772">
        <v>7.3403387062447367E-2</v>
      </c>
      <c r="J58" s="772">
        <v>0.48104458943387285</v>
      </c>
      <c r="K58" s="772">
        <v>0.47795389749598444</v>
      </c>
      <c r="L58" s="772">
        <v>0.25036743703654407</v>
      </c>
      <c r="M58" s="772">
        <v>0.25145174258907194</v>
      </c>
      <c r="N58" s="772">
        <v>0.16846062750891064</v>
      </c>
      <c r="O58" s="773">
        <v>0.19719097285249773</v>
      </c>
      <c r="P58" s="780"/>
      <c r="Q58" s="781"/>
      <c r="R58" s="781"/>
      <c r="S58" s="781"/>
      <c r="T58" s="781"/>
      <c r="U58" s="781"/>
      <c r="V58" s="781"/>
      <c r="W58" s="781"/>
      <c r="X58" s="781"/>
      <c r="Y58" s="781"/>
      <c r="Z58" s="781"/>
      <c r="AA58" s="782"/>
      <c r="AB58" s="780"/>
      <c r="AC58" s="781"/>
      <c r="AD58" s="781"/>
      <c r="AE58" s="781"/>
      <c r="AF58" s="781"/>
      <c r="AG58" s="781"/>
      <c r="AH58" s="781"/>
      <c r="AI58" s="781"/>
      <c r="AJ58" s="781"/>
      <c r="AK58" s="781"/>
      <c r="AL58" s="781"/>
      <c r="AM58" s="782"/>
      <c r="AN58" s="787"/>
    </row>
    <row r="59" spans="2:40" s="757" customFormat="1">
      <c r="B59" s="761" t="s">
        <v>101</v>
      </c>
      <c r="C59" s="763" t="s">
        <v>775</v>
      </c>
      <c r="D59" s="771">
        <v>0</v>
      </c>
      <c r="E59" s="772">
        <v>0</v>
      </c>
      <c r="F59" s="772">
        <v>0</v>
      </c>
      <c r="G59" s="772">
        <v>0</v>
      </c>
      <c r="H59" s="772">
        <v>1</v>
      </c>
      <c r="I59" s="772">
        <v>1</v>
      </c>
      <c r="J59" s="772">
        <v>0</v>
      </c>
      <c r="K59" s="772">
        <v>0</v>
      </c>
      <c r="L59" s="772">
        <v>0</v>
      </c>
      <c r="M59" s="772">
        <v>0</v>
      </c>
      <c r="N59" s="772">
        <v>0</v>
      </c>
      <c r="O59" s="773">
        <v>0</v>
      </c>
      <c r="P59" s="780"/>
      <c r="Q59" s="781"/>
      <c r="R59" s="781"/>
      <c r="S59" s="781"/>
      <c r="T59" s="781"/>
      <c r="U59" s="781"/>
      <c r="V59" s="781"/>
      <c r="W59" s="781"/>
      <c r="X59" s="781"/>
      <c r="Y59" s="781"/>
      <c r="Z59" s="781"/>
      <c r="AA59" s="782"/>
      <c r="AB59" s="780"/>
      <c r="AC59" s="781"/>
      <c r="AD59" s="781"/>
      <c r="AE59" s="781"/>
      <c r="AF59" s="781"/>
      <c r="AG59" s="781"/>
      <c r="AH59" s="781"/>
      <c r="AI59" s="781"/>
      <c r="AJ59" s="781"/>
      <c r="AK59" s="781"/>
      <c r="AL59" s="781"/>
      <c r="AM59" s="782"/>
      <c r="AN59" s="787"/>
    </row>
    <row r="60" spans="2:40" s="757" customFormat="1">
      <c r="B60" s="761" t="s">
        <v>102</v>
      </c>
      <c r="C60" s="763" t="s">
        <v>775</v>
      </c>
      <c r="D60" s="771">
        <v>0</v>
      </c>
      <c r="E60" s="772">
        <v>0</v>
      </c>
      <c r="F60" s="772">
        <v>0</v>
      </c>
      <c r="G60" s="772">
        <v>0</v>
      </c>
      <c r="H60" s="772">
        <v>5.1417171948289668E-3</v>
      </c>
      <c r="I60" s="772">
        <v>2.8167959637823508E-3</v>
      </c>
      <c r="J60" s="772">
        <v>0.45132922434504064</v>
      </c>
      <c r="K60" s="772">
        <v>0.45308303360677715</v>
      </c>
      <c r="L60" s="772">
        <v>5.993164397666171E-2</v>
      </c>
      <c r="M60" s="772">
        <v>2.3483968714046847E-2</v>
      </c>
      <c r="N60" s="772">
        <v>0.48359741448346871</v>
      </c>
      <c r="O60" s="773">
        <v>0.52061620171539369</v>
      </c>
      <c r="P60" s="780"/>
      <c r="Q60" s="781"/>
      <c r="R60" s="781"/>
      <c r="S60" s="781"/>
      <c r="T60" s="781"/>
      <c r="U60" s="781"/>
      <c r="V60" s="781"/>
      <c r="W60" s="781"/>
      <c r="X60" s="781"/>
      <c r="Y60" s="781"/>
      <c r="Z60" s="781"/>
      <c r="AA60" s="782"/>
      <c r="AB60" s="780"/>
      <c r="AC60" s="781"/>
      <c r="AD60" s="781"/>
      <c r="AE60" s="781"/>
      <c r="AF60" s="781"/>
      <c r="AG60" s="781"/>
      <c r="AH60" s="781"/>
      <c r="AI60" s="781"/>
      <c r="AJ60" s="781"/>
      <c r="AK60" s="781"/>
      <c r="AL60" s="781"/>
      <c r="AM60" s="782"/>
      <c r="AN60" s="787"/>
    </row>
    <row r="61" spans="2:40" s="757" customFormat="1">
      <c r="B61" s="761" t="s">
        <v>103</v>
      </c>
      <c r="C61" s="763" t="s">
        <v>775</v>
      </c>
      <c r="D61" s="771">
        <v>0</v>
      </c>
      <c r="E61" s="772">
        <v>0</v>
      </c>
      <c r="F61" s="772">
        <v>0</v>
      </c>
      <c r="G61" s="772">
        <v>0</v>
      </c>
      <c r="H61" s="772">
        <v>0</v>
      </c>
      <c r="I61" s="772">
        <v>0</v>
      </c>
      <c r="J61" s="772">
        <v>1</v>
      </c>
      <c r="K61" s="772">
        <v>1</v>
      </c>
      <c r="L61" s="772">
        <v>0</v>
      </c>
      <c r="M61" s="772">
        <v>0</v>
      </c>
      <c r="N61" s="772">
        <v>0</v>
      </c>
      <c r="O61" s="773">
        <v>0</v>
      </c>
      <c r="P61" s="780"/>
      <c r="Q61" s="781"/>
      <c r="R61" s="781"/>
      <c r="S61" s="781"/>
      <c r="T61" s="781"/>
      <c r="U61" s="781"/>
      <c r="V61" s="781"/>
      <c r="W61" s="781"/>
      <c r="X61" s="781"/>
      <c r="Y61" s="781"/>
      <c r="Z61" s="781"/>
      <c r="AA61" s="782"/>
      <c r="AB61" s="780"/>
      <c r="AC61" s="781"/>
      <c r="AD61" s="781"/>
      <c r="AE61" s="781"/>
      <c r="AF61" s="781"/>
      <c r="AG61" s="781"/>
      <c r="AH61" s="781"/>
      <c r="AI61" s="781"/>
      <c r="AJ61" s="781"/>
      <c r="AK61" s="781"/>
      <c r="AL61" s="781"/>
      <c r="AM61" s="782"/>
      <c r="AN61" s="787"/>
    </row>
    <row r="62" spans="2:40" s="757" customFormat="1">
      <c r="B62" s="761" t="s">
        <v>104</v>
      </c>
      <c r="C62" s="763" t="s">
        <v>775</v>
      </c>
      <c r="D62" s="771">
        <v>0</v>
      </c>
      <c r="E62" s="772">
        <v>0</v>
      </c>
      <c r="F62" s="772">
        <v>0</v>
      </c>
      <c r="G62" s="772">
        <v>0</v>
      </c>
      <c r="H62" s="772">
        <v>0</v>
      </c>
      <c r="I62" s="772">
        <v>0</v>
      </c>
      <c r="J62" s="772">
        <v>0</v>
      </c>
      <c r="K62" s="772">
        <v>0</v>
      </c>
      <c r="L62" s="772">
        <v>1</v>
      </c>
      <c r="M62" s="772">
        <v>1</v>
      </c>
      <c r="N62" s="772">
        <v>0</v>
      </c>
      <c r="O62" s="773">
        <v>0</v>
      </c>
      <c r="P62" s="780"/>
      <c r="Q62" s="781"/>
      <c r="R62" s="781"/>
      <c r="S62" s="781"/>
      <c r="T62" s="781"/>
      <c r="U62" s="781"/>
      <c r="V62" s="781"/>
      <c r="W62" s="781"/>
      <c r="X62" s="781"/>
      <c r="Y62" s="781"/>
      <c r="Z62" s="781"/>
      <c r="AA62" s="782"/>
      <c r="AB62" s="780"/>
      <c r="AC62" s="781"/>
      <c r="AD62" s="781"/>
      <c r="AE62" s="781"/>
      <c r="AF62" s="781"/>
      <c r="AG62" s="781"/>
      <c r="AH62" s="781"/>
      <c r="AI62" s="781"/>
      <c r="AJ62" s="781"/>
      <c r="AK62" s="781"/>
      <c r="AL62" s="781"/>
      <c r="AM62" s="782"/>
      <c r="AN62" s="787"/>
    </row>
    <row r="63" spans="2:40" s="757" customFormat="1">
      <c r="B63" s="761" t="s">
        <v>106</v>
      </c>
      <c r="C63" s="763" t="s">
        <v>775</v>
      </c>
      <c r="D63" s="771">
        <v>0</v>
      </c>
      <c r="E63" s="772">
        <v>0</v>
      </c>
      <c r="F63" s="772">
        <v>0</v>
      </c>
      <c r="G63" s="772">
        <v>0</v>
      </c>
      <c r="H63" s="772">
        <v>0</v>
      </c>
      <c r="I63" s="772">
        <v>4.5590421665809991E-3</v>
      </c>
      <c r="J63" s="772">
        <v>3.1388044266773683E-2</v>
      </c>
      <c r="K63" s="772">
        <v>0.11838668495844919</v>
      </c>
      <c r="L63" s="772">
        <v>1.6451866829245706E-2</v>
      </c>
      <c r="M63" s="772">
        <v>0.1027821506321112</v>
      </c>
      <c r="N63" s="772">
        <v>0.95216008890398063</v>
      </c>
      <c r="O63" s="773">
        <v>0.77427212224285857</v>
      </c>
      <c r="P63" s="780"/>
      <c r="Q63" s="781"/>
      <c r="R63" s="781"/>
      <c r="S63" s="781"/>
      <c r="T63" s="781"/>
      <c r="U63" s="781"/>
      <c r="V63" s="781"/>
      <c r="W63" s="781"/>
      <c r="X63" s="781"/>
      <c r="Y63" s="781"/>
      <c r="Z63" s="781"/>
      <c r="AA63" s="782"/>
      <c r="AB63" s="780"/>
      <c r="AC63" s="781"/>
      <c r="AD63" s="781"/>
      <c r="AE63" s="781"/>
      <c r="AF63" s="781"/>
      <c r="AG63" s="781"/>
      <c r="AH63" s="781"/>
      <c r="AI63" s="781"/>
      <c r="AJ63" s="781"/>
      <c r="AK63" s="781"/>
      <c r="AL63" s="781"/>
      <c r="AM63" s="782"/>
      <c r="AN63" s="787"/>
    </row>
    <row r="64" spans="2:40" s="757" customFormat="1">
      <c r="B64" s="761" t="s">
        <v>105</v>
      </c>
      <c r="C64" s="763" t="s">
        <v>775</v>
      </c>
      <c r="D64" s="780"/>
      <c r="E64" s="781"/>
      <c r="F64" s="781"/>
      <c r="G64" s="781"/>
      <c r="H64" s="781"/>
      <c r="I64" s="781"/>
      <c r="J64" s="781"/>
      <c r="K64" s="781"/>
      <c r="L64" s="781"/>
      <c r="M64" s="781"/>
      <c r="N64" s="781"/>
      <c r="O64" s="782"/>
      <c r="P64" s="780"/>
      <c r="Q64" s="781"/>
      <c r="R64" s="781"/>
      <c r="S64" s="781"/>
      <c r="T64" s="781"/>
      <c r="U64" s="781"/>
      <c r="V64" s="781"/>
      <c r="W64" s="781"/>
      <c r="X64" s="781"/>
      <c r="Y64" s="781"/>
      <c r="Z64" s="781"/>
      <c r="AA64" s="782"/>
      <c r="AB64" s="780"/>
      <c r="AC64" s="781"/>
      <c r="AD64" s="781"/>
      <c r="AE64" s="781"/>
      <c r="AF64" s="781"/>
      <c r="AG64" s="781"/>
      <c r="AH64" s="781"/>
      <c r="AI64" s="781"/>
      <c r="AJ64" s="781"/>
      <c r="AK64" s="781"/>
      <c r="AL64" s="781"/>
      <c r="AM64" s="782"/>
      <c r="AN64" s="787"/>
    </row>
    <row r="65" spans="2:40" s="757" customFormat="1">
      <c r="B65" s="761" t="s">
        <v>108</v>
      </c>
      <c r="C65" s="763" t="s">
        <v>775</v>
      </c>
      <c r="D65" s="771">
        <v>0.6</v>
      </c>
      <c r="E65" s="772">
        <v>0.6</v>
      </c>
      <c r="F65" s="772">
        <v>0</v>
      </c>
      <c r="G65" s="772">
        <v>0</v>
      </c>
      <c r="H65" s="772">
        <v>0.26</v>
      </c>
      <c r="I65" s="772">
        <v>0.26</v>
      </c>
      <c r="J65" s="772">
        <v>0.14000000000000001</v>
      </c>
      <c r="K65" s="772">
        <v>0.14000000000000001</v>
      </c>
      <c r="L65" s="772">
        <v>0</v>
      </c>
      <c r="M65" s="772">
        <v>0</v>
      </c>
      <c r="N65" s="772">
        <v>0</v>
      </c>
      <c r="O65" s="773">
        <v>0</v>
      </c>
      <c r="P65" s="780"/>
      <c r="Q65" s="781"/>
      <c r="R65" s="781"/>
      <c r="S65" s="781"/>
      <c r="T65" s="781"/>
      <c r="U65" s="781"/>
      <c r="V65" s="781"/>
      <c r="W65" s="781"/>
      <c r="X65" s="781"/>
      <c r="Y65" s="781"/>
      <c r="Z65" s="781"/>
      <c r="AA65" s="782"/>
      <c r="AB65" s="780"/>
      <c r="AC65" s="781"/>
      <c r="AD65" s="781"/>
      <c r="AE65" s="781"/>
      <c r="AF65" s="781"/>
      <c r="AG65" s="781"/>
      <c r="AH65" s="781"/>
      <c r="AI65" s="781"/>
      <c r="AJ65" s="781"/>
      <c r="AK65" s="781"/>
      <c r="AL65" s="781"/>
      <c r="AM65" s="782"/>
      <c r="AN65" s="787"/>
    </row>
    <row r="66" spans="2:40" s="757" customFormat="1">
      <c r="B66" s="761" t="s">
        <v>495</v>
      </c>
      <c r="C66" s="763" t="s">
        <v>775</v>
      </c>
      <c r="D66" s="780"/>
      <c r="E66" s="781"/>
      <c r="F66" s="781"/>
      <c r="G66" s="781"/>
      <c r="H66" s="781"/>
      <c r="I66" s="781"/>
      <c r="J66" s="781"/>
      <c r="K66" s="781"/>
      <c r="L66" s="781"/>
      <c r="M66" s="781"/>
      <c r="N66" s="781"/>
      <c r="O66" s="782"/>
      <c r="P66" s="780"/>
      <c r="Q66" s="781"/>
      <c r="R66" s="781"/>
      <c r="S66" s="781"/>
      <c r="T66" s="781"/>
      <c r="U66" s="781"/>
      <c r="V66" s="781"/>
      <c r="W66" s="781"/>
      <c r="X66" s="781"/>
      <c r="Y66" s="781"/>
      <c r="Z66" s="781"/>
      <c r="AA66" s="782"/>
      <c r="AB66" s="780"/>
      <c r="AC66" s="781"/>
      <c r="AD66" s="781"/>
      <c r="AE66" s="781"/>
      <c r="AF66" s="781"/>
      <c r="AG66" s="781"/>
      <c r="AH66" s="781"/>
      <c r="AI66" s="781"/>
      <c r="AJ66" s="781"/>
      <c r="AK66" s="781"/>
      <c r="AL66" s="781"/>
      <c r="AM66" s="782"/>
      <c r="AN66" s="787"/>
    </row>
    <row r="67" spans="2:40" s="757" customFormat="1">
      <c r="B67" s="761" t="s">
        <v>491</v>
      </c>
      <c r="C67" s="763" t="s">
        <v>775</v>
      </c>
      <c r="D67" s="771">
        <v>0</v>
      </c>
      <c r="E67" s="772">
        <v>0</v>
      </c>
      <c r="F67" s="772">
        <v>0</v>
      </c>
      <c r="G67" s="772">
        <v>0</v>
      </c>
      <c r="H67" s="772">
        <v>0</v>
      </c>
      <c r="I67" s="772">
        <v>0</v>
      </c>
      <c r="J67" s="772">
        <v>1</v>
      </c>
      <c r="K67" s="772">
        <v>1</v>
      </c>
      <c r="L67" s="772">
        <v>0</v>
      </c>
      <c r="M67" s="772">
        <v>0</v>
      </c>
      <c r="N67" s="772">
        <v>0</v>
      </c>
      <c r="O67" s="773">
        <v>0</v>
      </c>
      <c r="P67" s="780"/>
      <c r="Q67" s="781"/>
      <c r="R67" s="781"/>
      <c r="S67" s="781"/>
      <c r="T67" s="781"/>
      <c r="U67" s="781"/>
      <c r="V67" s="781"/>
      <c r="W67" s="781"/>
      <c r="X67" s="781"/>
      <c r="Y67" s="781"/>
      <c r="Z67" s="781"/>
      <c r="AA67" s="782"/>
      <c r="AB67" s="780"/>
      <c r="AC67" s="781"/>
      <c r="AD67" s="781"/>
      <c r="AE67" s="781"/>
      <c r="AF67" s="781"/>
      <c r="AG67" s="781"/>
      <c r="AH67" s="781"/>
      <c r="AI67" s="781"/>
      <c r="AJ67" s="781"/>
      <c r="AK67" s="781"/>
      <c r="AL67" s="781"/>
      <c r="AM67" s="782"/>
      <c r="AN67" s="787"/>
    </row>
  </sheetData>
  <mergeCells count="22">
    <mergeCell ref="AB18:AC18"/>
    <mergeCell ref="AD18:AE18"/>
    <mergeCell ref="B16:X16"/>
    <mergeCell ref="D17:O17"/>
    <mergeCell ref="P17:AA17"/>
    <mergeCell ref="AB17:AM17"/>
    <mergeCell ref="AF18:AG18"/>
    <mergeCell ref="AH18:AI18"/>
    <mergeCell ref="AJ18:AK18"/>
    <mergeCell ref="AL18:AM18"/>
    <mergeCell ref="D18:E18"/>
    <mergeCell ref="F18:G18"/>
    <mergeCell ref="H18:I18"/>
    <mergeCell ref="J18:K18"/>
    <mergeCell ref="L18:M18"/>
    <mergeCell ref="N18:O18"/>
    <mergeCell ref="Z18:AA18"/>
    <mergeCell ref="P18:Q18"/>
    <mergeCell ref="R18:S18"/>
    <mergeCell ref="T18:U18"/>
    <mergeCell ref="V18:W18"/>
    <mergeCell ref="X18:Y18"/>
  </mergeCells>
  <pageMargins left="0.62992125984251968" right="0.62992125984251968" top="1.1417322834645669" bottom="0.51181102362204722" header="0.39370078740157483" footer="0.31496062992125984"/>
  <pageSetup paperSize="17" scale="47" orientation="landscape" r:id="rId1"/>
  <headerFooter scaleWithDoc="0">
    <oddHeader>&amp;R&amp;7Toronto Hydro-Electric System Limited
EB-2018-0071
Tab 4
Schedule 1
ORIGINAL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B40" zoomScale="90" zoomScaleNormal="90" zoomScaleSheetLayoutView="80" zoomScalePageLayoutView="85" workbookViewId="0">
      <selection activeCell="H64" sqref="H64"/>
    </sheetView>
  </sheetViews>
  <sheetFormatPr defaultColWidth="9.140625" defaultRowHeight="14.25" outlineLevelRow="1" outlineLevelCol="1"/>
  <cols>
    <col min="1" max="1" width="4.7109375" style="506" customWidth="1"/>
    <col min="2" max="2" width="43.7109375" style="252" customWidth="1"/>
    <col min="3" max="3" width="14" style="252" customWidth="1"/>
    <col min="4" max="4" width="18.140625" style="251" customWidth="1"/>
    <col min="5" max="8" width="10.42578125" style="251" customWidth="1" outlineLevel="1"/>
    <col min="9" max="13" width="9.140625" style="251" customWidth="1" outlineLevel="1"/>
    <col min="14" max="14" width="12.42578125" style="251" customWidth="1" outlineLevel="1"/>
    <col min="15" max="15" width="17.5703125" style="251" customWidth="1"/>
    <col min="16" max="24" width="9.42578125" style="251" customWidth="1" outlineLevel="1"/>
    <col min="25" max="25" width="14.140625" style="253" customWidth="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73"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73"/>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1"/>
      <c r="C5" s="864" t="s">
        <v>551</v>
      </c>
      <c r="D5" s="865"/>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73" t="s">
        <v>505</v>
      </c>
      <c r="C7" s="874" t="s">
        <v>638</v>
      </c>
      <c r="D7" s="874"/>
      <c r="E7" s="874"/>
      <c r="F7" s="874"/>
      <c r="G7" s="874"/>
      <c r="H7" s="874"/>
      <c r="I7" s="874"/>
      <c r="J7" s="874"/>
      <c r="K7" s="874"/>
      <c r="L7" s="874"/>
      <c r="M7" s="874"/>
      <c r="N7" s="874"/>
      <c r="O7" s="874"/>
      <c r="P7" s="874"/>
      <c r="Q7" s="874"/>
      <c r="R7" s="874"/>
      <c r="S7" s="874"/>
      <c r="T7" s="874"/>
      <c r="U7" s="874"/>
      <c r="V7" s="874"/>
      <c r="W7" s="874"/>
      <c r="X7" s="874"/>
      <c r="Y7" s="602"/>
      <c r="Z7" s="602"/>
      <c r="AA7" s="602"/>
      <c r="AB7" s="602"/>
      <c r="AC7" s="602"/>
      <c r="AD7" s="602"/>
      <c r="AE7" s="268"/>
      <c r="AF7" s="268"/>
      <c r="AG7" s="268"/>
      <c r="AH7" s="268"/>
      <c r="AI7" s="268"/>
      <c r="AJ7" s="268"/>
      <c r="AK7" s="268"/>
      <c r="AL7" s="268"/>
    </row>
    <row r="8" spans="1:39" s="269" customFormat="1" ht="58.5" customHeight="1">
      <c r="A8" s="506"/>
      <c r="B8" s="873"/>
      <c r="C8" s="874" t="s">
        <v>577</v>
      </c>
      <c r="D8" s="874"/>
      <c r="E8" s="874"/>
      <c r="F8" s="874"/>
      <c r="G8" s="874"/>
      <c r="H8" s="874"/>
      <c r="I8" s="874"/>
      <c r="J8" s="874"/>
      <c r="K8" s="874"/>
      <c r="L8" s="874"/>
      <c r="M8" s="874"/>
      <c r="N8" s="874"/>
      <c r="O8" s="874"/>
      <c r="P8" s="874"/>
      <c r="Q8" s="874"/>
      <c r="R8" s="874"/>
      <c r="S8" s="874"/>
      <c r="T8" s="874"/>
      <c r="U8" s="874"/>
      <c r="V8" s="874"/>
      <c r="W8" s="874"/>
      <c r="X8" s="874"/>
      <c r="Y8" s="602"/>
      <c r="Z8" s="602"/>
      <c r="AA8" s="602"/>
      <c r="AB8" s="602"/>
      <c r="AC8" s="602"/>
      <c r="AD8" s="602"/>
      <c r="AE8" s="270"/>
      <c r="AF8" s="253"/>
      <c r="AG8" s="253"/>
      <c r="AH8" s="253"/>
      <c r="AI8" s="253"/>
      <c r="AJ8" s="253"/>
      <c r="AK8" s="253"/>
      <c r="AL8" s="253"/>
      <c r="AM8" s="254"/>
    </row>
    <row r="9" spans="1:39" s="269" customFormat="1" ht="57.75" customHeight="1">
      <c r="A9" s="506"/>
      <c r="B9" s="271"/>
      <c r="C9" s="874" t="s">
        <v>576</v>
      </c>
      <c r="D9" s="874"/>
      <c r="E9" s="874"/>
      <c r="F9" s="874"/>
      <c r="G9" s="874"/>
      <c r="H9" s="874"/>
      <c r="I9" s="874"/>
      <c r="J9" s="874"/>
      <c r="K9" s="874"/>
      <c r="L9" s="874"/>
      <c r="M9" s="874"/>
      <c r="N9" s="874"/>
      <c r="O9" s="874"/>
      <c r="P9" s="874"/>
      <c r="Q9" s="874"/>
      <c r="R9" s="874"/>
      <c r="S9" s="874"/>
      <c r="T9" s="874"/>
      <c r="U9" s="874"/>
      <c r="V9" s="874"/>
      <c r="W9" s="874"/>
      <c r="X9" s="874"/>
      <c r="Y9" s="602"/>
      <c r="Z9" s="602"/>
      <c r="AA9" s="602"/>
      <c r="AB9" s="602"/>
      <c r="AC9" s="602"/>
      <c r="AD9" s="602"/>
      <c r="AE9" s="270"/>
      <c r="AF9" s="253"/>
      <c r="AG9" s="253"/>
      <c r="AH9" s="253"/>
      <c r="AI9" s="253"/>
      <c r="AJ9" s="253"/>
      <c r="AK9" s="253"/>
      <c r="AL9" s="253"/>
      <c r="AM9" s="254"/>
    </row>
    <row r="10" spans="1:39" ht="41.25" customHeight="1">
      <c r="B10" s="273"/>
      <c r="C10" s="874" t="s">
        <v>641</v>
      </c>
      <c r="D10" s="874"/>
      <c r="E10" s="874"/>
      <c r="F10" s="874"/>
      <c r="G10" s="874"/>
      <c r="H10" s="874"/>
      <c r="I10" s="874"/>
      <c r="J10" s="874"/>
      <c r="K10" s="874"/>
      <c r="L10" s="874"/>
      <c r="M10" s="874"/>
      <c r="N10" s="874"/>
      <c r="O10" s="874"/>
      <c r="P10" s="874"/>
      <c r="Q10" s="874"/>
      <c r="R10" s="874"/>
      <c r="S10" s="874"/>
      <c r="T10" s="874"/>
      <c r="U10" s="874"/>
      <c r="V10" s="874"/>
      <c r="W10" s="874"/>
      <c r="X10" s="874"/>
      <c r="Y10" s="602"/>
      <c r="Z10" s="602"/>
      <c r="AA10" s="602"/>
      <c r="AB10" s="602"/>
      <c r="AC10" s="602"/>
      <c r="AD10" s="602"/>
      <c r="AE10" s="270"/>
      <c r="AF10" s="274"/>
      <c r="AG10" s="274"/>
      <c r="AH10" s="274"/>
      <c r="AI10" s="274"/>
      <c r="AJ10" s="274"/>
      <c r="AK10" s="274"/>
      <c r="AL10" s="274"/>
    </row>
    <row r="11" spans="1:39" ht="53.25" customHeight="1">
      <c r="C11" s="874" t="s">
        <v>626</v>
      </c>
      <c r="D11" s="874"/>
      <c r="E11" s="874"/>
      <c r="F11" s="874"/>
      <c r="G11" s="874"/>
      <c r="H11" s="874"/>
      <c r="I11" s="874"/>
      <c r="J11" s="874"/>
      <c r="K11" s="874"/>
      <c r="L11" s="874"/>
      <c r="M11" s="874"/>
      <c r="N11" s="874"/>
      <c r="O11" s="874"/>
      <c r="P11" s="874"/>
      <c r="Q11" s="874"/>
      <c r="R11" s="874"/>
      <c r="S11" s="874"/>
      <c r="T11" s="874"/>
      <c r="U11" s="874"/>
      <c r="V11" s="874"/>
      <c r="W11" s="874"/>
      <c r="X11" s="874"/>
      <c r="Y11" s="602"/>
      <c r="Z11" s="602"/>
      <c r="AA11" s="602"/>
      <c r="AB11" s="602"/>
      <c r="AC11" s="602"/>
      <c r="AD11" s="602"/>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73"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0"/>
      <c r="AF13" s="274"/>
      <c r="AG13" s="274"/>
      <c r="AH13" s="274"/>
      <c r="AI13" s="274"/>
      <c r="AJ13" s="274"/>
      <c r="AK13" s="274"/>
      <c r="AL13" s="274"/>
      <c r="AM13" s="251"/>
    </row>
    <row r="14" spans="1:39" ht="20.25" customHeight="1">
      <c r="B14" s="873"/>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0"/>
      <c r="AF14" s="274"/>
      <c r="AG14" s="274"/>
      <c r="AH14" s="274"/>
      <c r="AI14" s="274"/>
      <c r="AJ14" s="274"/>
      <c r="AK14" s="274"/>
      <c r="AL14" s="274"/>
      <c r="AM14" s="251"/>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0"/>
      <c r="AF15" s="274"/>
      <c r="AG15" s="274"/>
      <c r="AH15" s="274"/>
      <c r="AI15" s="274"/>
      <c r="AJ15" s="274"/>
      <c r="AK15" s="274"/>
      <c r="AL15" s="274"/>
      <c r="AM15" s="251"/>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6"/>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75" t="s">
        <v>211</v>
      </c>
      <c r="C19" s="877" t="s">
        <v>33</v>
      </c>
      <c r="D19" s="282" t="s">
        <v>422</v>
      </c>
      <c r="E19" s="879" t="s">
        <v>209</v>
      </c>
      <c r="F19" s="880"/>
      <c r="G19" s="880"/>
      <c r="H19" s="880"/>
      <c r="I19" s="880"/>
      <c r="J19" s="880"/>
      <c r="K19" s="880"/>
      <c r="L19" s="880"/>
      <c r="M19" s="881"/>
      <c r="N19" s="885" t="s">
        <v>213</v>
      </c>
      <c r="O19" s="282" t="s">
        <v>423</v>
      </c>
      <c r="P19" s="879" t="s">
        <v>212</v>
      </c>
      <c r="Q19" s="880"/>
      <c r="R19" s="880"/>
      <c r="S19" s="880"/>
      <c r="T19" s="880"/>
      <c r="U19" s="880"/>
      <c r="V19" s="880"/>
      <c r="W19" s="880"/>
      <c r="X19" s="881"/>
      <c r="Y19" s="882" t="s">
        <v>243</v>
      </c>
      <c r="Z19" s="883"/>
      <c r="AA19" s="883"/>
      <c r="AB19" s="883"/>
      <c r="AC19" s="883"/>
      <c r="AD19" s="883"/>
      <c r="AE19" s="883"/>
      <c r="AF19" s="883"/>
      <c r="AG19" s="883"/>
      <c r="AH19" s="883"/>
      <c r="AI19" s="883"/>
      <c r="AJ19" s="883"/>
      <c r="AK19" s="883"/>
      <c r="AL19" s="883"/>
      <c r="AM19" s="884"/>
    </row>
    <row r="20" spans="1:39" s="281" customFormat="1" ht="59.25" customHeight="1">
      <c r="A20" s="506"/>
      <c r="B20" s="876"/>
      <c r="C20" s="878"/>
      <c r="D20" s="283">
        <v>2011</v>
      </c>
      <c r="E20" s="283">
        <v>2012</v>
      </c>
      <c r="F20" s="283">
        <v>2013</v>
      </c>
      <c r="G20" s="283">
        <v>2014</v>
      </c>
      <c r="H20" s="283">
        <v>2015</v>
      </c>
      <c r="I20" s="283">
        <v>2016</v>
      </c>
      <c r="J20" s="283">
        <v>2017</v>
      </c>
      <c r="K20" s="283">
        <v>2018</v>
      </c>
      <c r="L20" s="283">
        <v>2019</v>
      </c>
      <c r="M20" s="283">
        <v>2020</v>
      </c>
      <c r="N20" s="886"/>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Competitive Sector Multi-Unit Residential Service</v>
      </c>
      <c r="AA20" s="284" t="str">
        <f>'1.  LRAMVA Summary'!F52</f>
        <v>GS &lt;50kW</v>
      </c>
      <c r="AB20" s="284" t="str">
        <f>'1.  LRAMVA Summary'!G52</f>
        <v>GS 50-999kW</v>
      </c>
      <c r="AC20" s="284" t="str">
        <f>'1.  LRAMVA Summary'!H52</f>
        <v>GS 1000-4999kW</v>
      </c>
      <c r="AD20" s="284" t="str">
        <f>'1.  LRAMVA Summary'!I52</f>
        <v>Large Use</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kWh</v>
      </c>
      <c r="AB21" s="289" t="str">
        <f>'1.  LRAMVA Summary'!G53</f>
        <v>kW</v>
      </c>
      <c r="AC21" s="289" t="str">
        <f>'1.  LRAMVA Summary'!H53</f>
        <v>kW</v>
      </c>
      <c r="AD21" s="289" t="str">
        <f>'1.  LRAMVA Summary'!I53</f>
        <v>kW</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289"/>
      <c r="O22" s="293"/>
      <c r="P22" s="293"/>
      <c r="Q22" s="293"/>
      <c r="R22" s="293"/>
      <c r="S22" s="293"/>
      <c r="T22" s="293"/>
      <c r="U22" s="293"/>
      <c r="V22" s="293"/>
      <c r="W22" s="293"/>
      <c r="X22" s="293"/>
      <c r="Y22" s="408"/>
      <c r="Z22" s="408"/>
      <c r="AA22" s="408"/>
      <c r="AB22" s="408"/>
      <c r="AC22" s="408"/>
      <c r="AD22" s="408"/>
      <c r="AE22" s="408"/>
      <c r="AF22" s="408"/>
      <c r="AG22" s="408"/>
      <c r="AH22" s="408"/>
      <c r="AI22" s="408"/>
      <c r="AJ22" s="408"/>
      <c r="AK22" s="408"/>
      <c r="AL22" s="408"/>
      <c r="AM22" s="294">
        <f>SUM(Y22:AL22)</f>
        <v>0</v>
      </c>
    </row>
    <row r="23" spans="1:39" s="281" customFormat="1" ht="15" outlineLevel="1">
      <c r="A23" s="506"/>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f>Y22</f>
        <v>0</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8"/>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c r="E25" s="293"/>
      <c r="F25" s="293"/>
      <c r="G25" s="293"/>
      <c r="H25" s="293"/>
      <c r="I25" s="293"/>
      <c r="J25" s="293"/>
      <c r="K25" s="293"/>
      <c r="L25" s="293"/>
      <c r="M25" s="293"/>
      <c r="N25" s="289"/>
      <c r="O25" s="293"/>
      <c r="P25" s="293"/>
      <c r="Q25" s="293"/>
      <c r="R25" s="293"/>
      <c r="S25" s="293"/>
      <c r="T25" s="293"/>
      <c r="U25" s="293"/>
      <c r="V25" s="293"/>
      <c r="W25" s="293"/>
      <c r="X25" s="293"/>
      <c r="Y25" s="408"/>
      <c r="Z25" s="408"/>
      <c r="AA25" s="408"/>
      <c r="AB25" s="408"/>
      <c r="AC25" s="408"/>
      <c r="AD25" s="408"/>
      <c r="AE25" s="408"/>
      <c r="AF25" s="408"/>
      <c r="AG25" s="408"/>
      <c r="AH25" s="408"/>
      <c r="AI25" s="408"/>
      <c r="AJ25" s="408"/>
      <c r="AK25" s="408"/>
      <c r="AL25" s="408"/>
      <c r="AM25" s="294">
        <f>SUM(Y25:AL25)</f>
        <v>0</v>
      </c>
    </row>
    <row r="26" spans="1:39" s="281" customFormat="1" ht="15" outlineLevel="1">
      <c r="A26" s="506"/>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f>Y25</f>
        <v>0</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8"/>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c r="E28" s="293"/>
      <c r="F28" s="293"/>
      <c r="G28" s="293"/>
      <c r="H28" s="293"/>
      <c r="I28" s="293"/>
      <c r="J28" s="293"/>
      <c r="K28" s="293"/>
      <c r="L28" s="293"/>
      <c r="M28" s="293"/>
      <c r="N28" s="289"/>
      <c r="O28" s="293"/>
      <c r="P28" s="293"/>
      <c r="Q28" s="293"/>
      <c r="R28" s="293"/>
      <c r="S28" s="293"/>
      <c r="T28" s="293"/>
      <c r="U28" s="293"/>
      <c r="V28" s="293"/>
      <c r="W28" s="293"/>
      <c r="X28" s="293"/>
      <c r="Y28" s="408"/>
      <c r="Z28" s="408"/>
      <c r="AA28" s="408"/>
      <c r="AB28" s="408"/>
      <c r="AC28" s="408"/>
      <c r="AD28" s="408"/>
      <c r="AE28" s="408"/>
      <c r="AF28" s="408"/>
      <c r="AG28" s="408"/>
      <c r="AH28" s="408"/>
      <c r="AI28" s="408"/>
      <c r="AJ28" s="408"/>
      <c r="AK28" s="408"/>
      <c r="AL28" s="408"/>
      <c r="AM28" s="294">
        <f>SUM(Y28:AL28)</f>
        <v>0</v>
      </c>
    </row>
    <row r="29" spans="1:39" s="281" customFormat="1" ht="15" outlineLevel="1">
      <c r="A29" s="506"/>
      <c r="B29" s="292" t="s">
        <v>214</v>
      </c>
      <c r="C29" s="289" t="s">
        <v>163</v>
      </c>
      <c r="D29" s="293"/>
      <c r="E29" s="293"/>
      <c r="F29" s="293"/>
      <c r="G29" s="293"/>
      <c r="H29" s="293"/>
      <c r="I29" s="293"/>
      <c r="J29" s="293"/>
      <c r="K29" s="293"/>
      <c r="L29" s="293"/>
      <c r="M29" s="293"/>
      <c r="N29" s="466"/>
      <c r="O29" s="293"/>
      <c r="P29" s="293"/>
      <c r="Q29" s="293"/>
      <c r="R29" s="293"/>
      <c r="S29" s="293"/>
      <c r="T29" s="293"/>
      <c r="U29" s="293"/>
      <c r="V29" s="293"/>
      <c r="W29" s="293"/>
      <c r="X29" s="293"/>
      <c r="Y29" s="409">
        <f>Y28</f>
        <v>0</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c r="E31" s="293"/>
      <c r="F31" s="293"/>
      <c r="G31" s="293"/>
      <c r="H31" s="293"/>
      <c r="I31" s="293"/>
      <c r="J31" s="293"/>
      <c r="K31" s="293"/>
      <c r="L31" s="293"/>
      <c r="M31" s="293"/>
      <c r="N31" s="289"/>
      <c r="O31" s="293"/>
      <c r="P31" s="293"/>
      <c r="Q31" s="293"/>
      <c r="R31" s="293"/>
      <c r="S31" s="293"/>
      <c r="T31" s="293"/>
      <c r="U31" s="293"/>
      <c r="V31" s="293"/>
      <c r="W31" s="293"/>
      <c r="X31" s="293"/>
      <c r="Y31" s="408"/>
      <c r="Z31" s="408"/>
      <c r="AA31" s="408"/>
      <c r="AB31" s="408"/>
      <c r="AC31" s="408"/>
      <c r="AD31" s="408"/>
      <c r="AE31" s="408"/>
      <c r="AF31" s="408"/>
      <c r="AG31" s="408"/>
      <c r="AH31" s="408"/>
      <c r="AI31" s="408"/>
      <c r="AJ31" s="408"/>
      <c r="AK31" s="408"/>
      <c r="AL31" s="408"/>
      <c r="AM31" s="294">
        <f>SUM(Y31:AL31)</f>
        <v>0</v>
      </c>
    </row>
    <row r="32" spans="1:39" s="281" customFormat="1" ht="15" outlineLevel="1">
      <c r="A32" s="506"/>
      <c r="B32" s="292" t="s">
        <v>214</v>
      </c>
      <c r="C32" s="289" t="s">
        <v>163</v>
      </c>
      <c r="D32" s="293"/>
      <c r="E32" s="293"/>
      <c r="F32" s="293"/>
      <c r="G32" s="293"/>
      <c r="H32" s="293"/>
      <c r="I32" s="293"/>
      <c r="J32" s="293"/>
      <c r="K32" s="293"/>
      <c r="L32" s="293"/>
      <c r="M32" s="293"/>
      <c r="N32" s="466"/>
      <c r="O32" s="293"/>
      <c r="P32" s="293"/>
      <c r="Q32" s="293"/>
      <c r="R32" s="293"/>
      <c r="S32" s="293"/>
      <c r="T32" s="293"/>
      <c r="U32" s="293"/>
      <c r="V32" s="293"/>
      <c r="W32" s="293"/>
      <c r="X32" s="293"/>
      <c r="Y32" s="409">
        <f>Y31</f>
        <v>0</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c r="E34" s="293"/>
      <c r="F34" s="293"/>
      <c r="G34" s="293"/>
      <c r="H34" s="293"/>
      <c r="I34" s="293"/>
      <c r="J34" s="293"/>
      <c r="K34" s="293"/>
      <c r="L34" s="293"/>
      <c r="M34" s="293"/>
      <c r="N34" s="289"/>
      <c r="O34" s="293"/>
      <c r="P34" s="293"/>
      <c r="Q34" s="293"/>
      <c r="R34" s="293"/>
      <c r="S34" s="293"/>
      <c r="T34" s="293"/>
      <c r="U34" s="293"/>
      <c r="V34" s="293"/>
      <c r="W34" s="293"/>
      <c r="X34" s="293"/>
      <c r="Y34" s="408"/>
      <c r="Z34" s="408"/>
      <c r="AA34" s="408"/>
      <c r="AB34" s="408"/>
      <c r="AC34" s="408"/>
      <c r="AD34" s="408"/>
      <c r="AE34" s="408"/>
      <c r="AF34" s="408"/>
      <c r="AG34" s="408"/>
      <c r="AH34" s="408"/>
      <c r="AI34" s="408"/>
      <c r="AJ34" s="408"/>
      <c r="AK34" s="408"/>
      <c r="AL34" s="408"/>
      <c r="AM34" s="294">
        <f>SUM(Y34:AL34)</f>
        <v>0</v>
      </c>
    </row>
    <row r="35" spans="1:39" s="281" customFormat="1" ht="15" outlineLevel="1">
      <c r="A35" s="506"/>
      <c r="B35" s="292" t="s">
        <v>214</v>
      </c>
      <c r="C35" s="289" t="s">
        <v>163</v>
      </c>
      <c r="D35" s="293"/>
      <c r="E35" s="293"/>
      <c r="F35" s="293"/>
      <c r="G35" s="293"/>
      <c r="H35" s="293"/>
      <c r="I35" s="293"/>
      <c r="J35" s="293"/>
      <c r="K35" s="293"/>
      <c r="L35" s="293"/>
      <c r="M35" s="293"/>
      <c r="N35" s="466"/>
      <c r="O35" s="293"/>
      <c r="P35" s="293"/>
      <c r="Q35" s="293"/>
      <c r="R35" s="293"/>
      <c r="S35" s="293"/>
      <c r="T35" s="293"/>
      <c r="U35" s="293"/>
      <c r="V35" s="293"/>
      <c r="W35" s="293"/>
      <c r="X35" s="293"/>
      <c r="Y35" s="409">
        <f>Y34</f>
        <v>0</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289"/>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485</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c r="AA50" s="413"/>
      <c r="AB50" s="413"/>
      <c r="AC50" s="413"/>
      <c r="AD50" s="413"/>
      <c r="AE50" s="413"/>
      <c r="AF50" s="413"/>
      <c r="AG50" s="413"/>
      <c r="AH50" s="413"/>
      <c r="AI50" s="413"/>
      <c r="AJ50" s="413"/>
      <c r="AK50" s="413"/>
      <c r="AL50" s="413"/>
      <c r="AM50" s="294">
        <f>SUM(Y50:AL50)</f>
        <v>0</v>
      </c>
    </row>
    <row r="51" spans="1:42" s="281" customFormat="1" ht="1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0</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c r="AA53" s="413"/>
      <c r="AB53" s="413"/>
      <c r="AC53" s="413"/>
      <c r="AD53" s="413"/>
      <c r="AE53" s="413"/>
      <c r="AF53" s="413"/>
      <c r="AG53" s="413"/>
      <c r="AH53" s="413"/>
      <c r="AI53" s="413"/>
      <c r="AJ53" s="413"/>
      <c r="AK53" s="413"/>
      <c r="AL53" s="413"/>
      <c r="AM53" s="294">
        <f>SUM(Y53:AL53)</f>
        <v>0</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0</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486</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487</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6"/>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7"/>
      <c r="B94" s="286" t="s">
        <v>488</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c r="AA105" s="408"/>
      <c r="AB105" s="408"/>
      <c r="AC105" s="408"/>
      <c r="AD105" s="408"/>
      <c r="AE105" s="413"/>
      <c r="AF105" s="413"/>
      <c r="AG105" s="413"/>
      <c r="AH105" s="413"/>
      <c r="AI105" s="413"/>
      <c r="AJ105" s="413"/>
      <c r="AK105" s="413"/>
      <c r="AL105" s="413"/>
      <c r="AM105" s="294">
        <f>SUM(Y105:AL105)</f>
        <v>0</v>
      </c>
    </row>
    <row r="106" spans="1:39" s="281" customFormat="1" ht="1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0</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09"/>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489</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6"/>
      <c r="B117" s="286" t="s">
        <v>490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491</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492</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493</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595</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6" t="s">
        <v>526</v>
      </c>
      <c r="F146" s="586"/>
      <c r="O146" s="279"/>
      <c r="Y146" s="268"/>
      <c r="Z146" s="265"/>
      <c r="AA146" s="265"/>
      <c r="AB146" s="265"/>
      <c r="AC146" s="265"/>
      <c r="AD146" s="265"/>
      <c r="AE146" s="265"/>
      <c r="AF146" s="265"/>
      <c r="AG146" s="265"/>
      <c r="AH146" s="265"/>
      <c r="AI146" s="265"/>
      <c r="AJ146" s="265"/>
      <c r="AK146" s="265"/>
      <c r="AL146" s="265"/>
      <c r="AM146" s="280"/>
    </row>
    <row r="147" spans="1:39" ht="34.5" customHeight="1">
      <c r="B147" s="875" t="s">
        <v>211</v>
      </c>
      <c r="C147" s="877" t="s">
        <v>33</v>
      </c>
      <c r="D147" s="282" t="s">
        <v>422</v>
      </c>
      <c r="E147" s="879" t="s">
        <v>209</v>
      </c>
      <c r="F147" s="880"/>
      <c r="G147" s="880"/>
      <c r="H147" s="880"/>
      <c r="I147" s="880"/>
      <c r="J147" s="880"/>
      <c r="K147" s="880"/>
      <c r="L147" s="880"/>
      <c r="M147" s="881"/>
      <c r="N147" s="885" t="s">
        <v>213</v>
      </c>
      <c r="O147" s="282" t="s">
        <v>423</v>
      </c>
      <c r="P147" s="879" t="s">
        <v>212</v>
      </c>
      <c r="Q147" s="880"/>
      <c r="R147" s="880"/>
      <c r="S147" s="880"/>
      <c r="T147" s="880"/>
      <c r="U147" s="880"/>
      <c r="V147" s="880"/>
      <c r="W147" s="880"/>
      <c r="X147" s="881"/>
      <c r="Y147" s="882" t="s">
        <v>243</v>
      </c>
      <c r="Z147" s="883"/>
      <c r="AA147" s="883"/>
      <c r="AB147" s="883"/>
      <c r="AC147" s="883"/>
      <c r="AD147" s="883"/>
      <c r="AE147" s="883"/>
      <c r="AF147" s="883"/>
      <c r="AG147" s="883"/>
      <c r="AH147" s="883"/>
      <c r="AI147" s="883"/>
      <c r="AJ147" s="883"/>
      <c r="AK147" s="883"/>
      <c r="AL147" s="883"/>
      <c r="AM147" s="884"/>
    </row>
    <row r="148" spans="1:39" ht="60.75" customHeight="1">
      <c r="B148" s="876"/>
      <c r="C148" s="878"/>
      <c r="D148" s="283">
        <v>2012</v>
      </c>
      <c r="E148" s="283">
        <v>2013</v>
      </c>
      <c r="F148" s="283">
        <v>2014</v>
      </c>
      <c r="G148" s="283">
        <v>2015</v>
      </c>
      <c r="H148" s="283">
        <v>2016</v>
      </c>
      <c r="I148" s="283">
        <v>2017</v>
      </c>
      <c r="J148" s="283">
        <v>2018</v>
      </c>
      <c r="K148" s="283">
        <v>2019</v>
      </c>
      <c r="L148" s="283">
        <v>2020</v>
      </c>
      <c r="M148" s="283">
        <v>2021</v>
      </c>
      <c r="N148" s="886"/>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Competitive Sector Multi-Unit Residential Service</v>
      </c>
      <c r="AA148" s="283" t="str">
        <f>'1.  LRAMVA Summary'!F52</f>
        <v>GS &lt;50kW</v>
      </c>
      <c r="AB148" s="283" t="str">
        <f>'1.  LRAMVA Summary'!G52</f>
        <v>GS 50-999kW</v>
      </c>
      <c r="AC148" s="283" t="str">
        <f>'1.  LRAMVA Summary'!H52</f>
        <v>GS 1000-4999kW</v>
      </c>
      <c r="AD148" s="283" t="str">
        <f>'1.  LRAMVA Summary'!I52</f>
        <v>Large Use</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kWh</v>
      </c>
      <c r="AB149" s="289" t="str">
        <f>'1.  LRAMVA Summary'!G53</f>
        <v>kW</v>
      </c>
      <c r="AC149" s="289" t="str">
        <f>'1.  LRAMVA Summary'!H53</f>
        <v>kW</v>
      </c>
      <c r="AD149" s="289" t="str">
        <f>'1.  LRAMVA Summary'!I53</f>
        <v>kW</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c r="E150" s="293"/>
      <c r="F150" s="293"/>
      <c r="G150" s="293"/>
      <c r="H150" s="293"/>
      <c r="I150" s="293"/>
      <c r="J150" s="293"/>
      <c r="K150" s="293"/>
      <c r="L150" s="293"/>
      <c r="M150" s="293"/>
      <c r="N150" s="289"/>
      <c r="O150" s="293"/>
      <c r="P150" s="293"/>
      <c r="Q150" s="293"/>
      <c r="R150" s="293"/>
      <c r="S150" s="293"/>
      <c r="T150" s="293"/>
      <c r="U150" s="293"/>
      <c r="V150" s="293"/>
      <c r="W150" s="293"/>
      <c r="X150" s="293"/>
      <c r="Y150" s="408"/>
      <c r="Z150" s="408"/>
      <c r="AA150" s="408"/>
      <c r="AB150" s="408"/>
      <c r="AC150" s="408"/>
      <c r="AD150" s="408"/>
      <c r="AE150" s="408"/>
      <c r="AF150" s="408"/>
      <c r="AG150" s="408"/>
      <c r="AH150" s="408"/>
      <c r="AI150" s="408"/>
      <c r="AJ150" s="408"/>
      <c r="AK150" s="408"/>
      <c r="AL150" s="408"/>
      <c r="AM150" s="294">
        <f>SUM(Y150:AL150)</f>
        <v>0</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f>Y150</f>
        <v>0</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75" outlineLevel="1">
      <c r="A152" s="508"/>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c r="E153" s="293"/>
      <c r="F153" s="293"/>
      <c r="G153" s="293"/>
      <c r="H153" s="293"/>
      <c r="I153" s="293"/>
      <c r="J153" s="293"/>
      <c r="K153" s="293"/>
      <c r="L153" s="293"/>
      <c r="M153" s="293"/>
      <c r="N153" s="289"/>
      <c r="O153" s="293"/>
      <c r="P153" s="293"/>
      <c r="Q153" s="293"/>
      <c r="R153" s="293"/>
      <c r="S153" s="293"/>
      <c r="T153" s="293"/>
      <c r="U153" s="293"/>
      <c r="V153" s="293"/>
      <c r="W153" s="293"/>
      <c r="X153" s="293"/>
      <c r="Y153" s="408"/>
      <c r="Z153" s="408"/>
      <c r="AA153" s="408"/>
      <c r="AB153" s="408"/>
      <c r="AC153" s="408"/>
      <c r="AD153" s="408"/>
      <c r="AE153" s="408"/>
      <c r="AF153" s="408"/>
      <c r="AG153" s="408"/>
      <c r="AH153" s="408"/>
      <c r="AI153" s="408"/>
      <c r="AJ153" s="408"/>
      <c r="AK153" s="408"/>
      <c r="AL153" s="408"/>
      <c r="AM153" s="294">
        <f>SUM(Y153:AL153)</f>
        <v>0</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f>Y153</f>
        <v>0</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75" outlineLevel="1">
      <c r="A155" s="508"/>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c r="E156" s="293"/>
      <c r="F156" s="293"/>
      <c r="G156" s="293"/>
      <c r="H156" s="293"/>
      <c r="I156" s="293"/>
      <c r="J156" s="293"/>
      <c r="K156" s="293"/>
      <c r="L156" s="293"/>
      <c r="M156" s="293"/>
      <c r="N156" s="289"/>
      <c r="O156" s="293"/>
      <c r="P156" s="293"/>
      <c r="Q156" s="293"/>
      <c r="R156" s="293"/>
      <c r="S156" s="293"/>
      <c r="T156" s="293"/>
      <c r="U156" s="293"/>
      <c r="V156" s="293"/>
      <c r="W156" s="293"/>
      <c r="X156" s="293"/>
      <c r="Y156" s="408"/>
      <c r="Z156" s="408"/>
      <c r="AA156" s="408"/>
      <c r="AB156" s="408"/>
      <c r="AC156" s="408"/>
      <c r="AD156" s="408"/>
      <c r="AE156" s="408"/>
      <c r="AF156" s="408"/>
      <c r="AG156" s="408"/>
      <c r="AH156" s="408"/>
      <c r="AI156" s="408"/>
      <c r="AJ156" s="408"/>
      <c r="AK156" s="408"/>
      <c r="AL156" s="408"/>
      <c r="AM156" s="294">
        <f>SUM(Y156:AL156)</f>
        <v>0</v>
      </c>
    </row>
    <row r="157" spans="1:39" ht="15" outlineLevel="1">
      <c r="B157" s="292" t="s">
        <v>244</v>
      </c>
      <c r="C157" s="289" t="s">
        <v>163</v>
      </c>
      <c r="D157" s="293"/>
      <c r="E157" s="293"/>
      <c r="F157" s="293"/>
      <c r="G157" s="293"/>
      <c r="H157" s="293"/>
      <c r="I157" s="293"/>
      <c r="J157" s="293"/>
      <c r="K157" s="293"/>
      <c r="L157" s="293"/>
      <c r="M157" s="293"/>
      <c r="N157" s="466"/>
      <c r="O157" s="293"/>
      <c r="P157" s="293"/>
      <c r="Q157" s="293"/>
      <c r="R157" s="293"/>
      <c r="S157" s="293"/>
      <c r="T157" s="293"/>
      <c r="U157" s="293"/>
      <c r="V157" s="293"/>
      <c r="W157" s="293"/>
      <c r="X157" s="293"/>
      <c r="Y157" s="409">
        <f>Y156</f>
        <v>0</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c r="E159" s="293"/>
      <c r="F159" s="293"/>
      <c r="G159" s="293"/>
      <c r="H159" s="293"/>
      <c r="I159" s="293"/>
      <c r="J159" s="293"/>
      <c r="K159" s="293"/>
      <c r="L159" s="293"/>
      <c r="M159" s="293"/>
      <c r="N159" s="289"/>
      <c r="O159" s="293"/>
      <c r="P159" s="293"/>
      <c r="Q159" s="293"/>
      <c r="R159" s="293"/>
      <c r="S159" s="293"/>
      <c r="T159" s="293"/>
      <c r="U159" s="293"/>
      <c r="V159" s="293"/>
      <c r="W159" s="293"/>
      <c r="X159" s="293"/>
      <c r="Y159" s="408"/>
      <c r="Z159" s="408"/>
      <c r="AA159" s="408"/>
      <c r="AB159" s="408"/>
      <c r="AC159" s="408"/>
      <c r="AD159" s="408"/>
      <c r="AE159" s="408"/>
      <c r="AF159" s="408"/>
      <c r="AG159" s="408"/>
      <c r="AH159" s="408"/>
      <c r="AI159" s="408"/>
      <c r="AJ159" s="408"/>
      <c r="AK159" s="408"/>
      <c r="AL159" s="408"/>
      <c r="AM159" s="294">
        <f>SUM(Y159:AL159)</f>
        <v>0</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f>Y159</f>
        <v>0</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c r="E162" s="293"/>
      <c r="F162" s="293"/>
      <c r="G162" s="293"/>
      <c r="H162" s="293"/>
      <c r="I162" s="293"/>
      <c r="J162" s="293"/>
      <c r="K162" s="293"/>
      <c r="L162" s="293"/>
      <c r="M162" s="293"/>
      <c r="N162" s="289"/>
      <c r="O162" s="293"/>
      <c r="P162" s="293"/>
      <c r="Q162" s="293"/>
      <c r="R162" s="293"/>
      <c r="S162" s="293"/>
      <c r="T162" s="293"/>
      <c r="U162" s="293"/>
      <c r="V162" s="293"/>
      <c r="W162" s="293"/>
      <c r="X162" s="293"/>
      <c r="Y162" s="408"/>
      <c r="Z162" s="408"/>
      <c r="AA162" s="408"/>
      <c r="AB162" s="408"/>
      <c r="AC162" s="408"/>
      <c r="AD162" s="408"/>
      <c r="AE162" s="408"/>
      <c r="AF162" s="408"/>
      <c r="AG162" s="408"/>
      <c r="AH162" s="408"/>
      <c r="AI162" s="408"/>
      <c r="AJ162" s="408"/>
      <c r="AK162" s="408"/>
      <c r="AL162" s="408"/>
      <c r="AM162" s="294">
        <f>SUM(Y162:AL162)</f>
        <v>0</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f>Y162</f>
        <v>0</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485</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7"/>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5"/>
      <c r="Z178" s="467"/>
      <c r="AA178" s="467"/>
      <c r="AB178" s="413"/>
      <c r="AC178" s="413"/>
      <c r="AD178" s="413"/>
      <c r="AE178" s="413"/>
      <c r="AF178" s="413"/>
      <c r="AG178" s="413"/>
      <c r="AH178" s="413"/>
      <c r="AI178" s="413"/>
      <c r="AJ178" s="413"/>
      <c r="AK178" s="413"/>
      <c r="AL178" s="413"/>
      <c r="AM178" s="294">
        <f>SUM(Y178:AL178)</f>
        <v>0</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v>
      </c>
      <c r="AA179" s="409">
        <f t="shared" ref="AA179:AL179" si="46">AA178</f>
        <v>0</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293"/>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7"/>
      <c r="AA181" s="413"/>
      <c r="AB181" s="413"/>
      <c r="AC181" s="413"/>
      <c r="AD181" s="413"/>
      <c r="AE181" s="413"/>
      <c r="AF181" s="413"/>
      <c r="AG181" s="413"/>
      <c r="AH181" s="413"/>
      <c r="AI181" s="413"/>
      <c r="AJ181" s="413"/>
      <c r="AK181" s="413"/>
      <c r="AL181" s="413"/>
      <c r="AM181" s="294">
        <f>SUM(Y181:AL181)</f>
        <v>0</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0</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486</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487</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c r="Z219" s="408"/>
      <c r="AA219" s="408"/>
      <c r="AB219" s="408"/>
      <c r="AC219" s="408"/>
      <c r="AD219" s="408"/>
      <c r="AE219" s="408"/>
      <c r="AF219" s="408"/>
      <c r="AG219" s="408"/>
      <c r="AH219" s="408"/>
      <c r="AI219" s="408"/>
      <c r="AJ219" s="408"/>
      <c r="AK219" s="408"/>
      <c r="AL219" s="408"/>
      <c r="AM219" s="294">
        <f>SUM(Y219:AL219)</f>
        <v>0</v>
      </c>
    </row>
    <row r="220" spans="1:39" ht="15" outlineLevel="1">
      <c r="B220" s="292" t="s">
        <v>244</v>
      </c>
      <c r="C220" s="289" t="s">
        <v>163</v>
      </c>
      <c r="D220" s="293"/>
      <c r="E220" s="293"/>
      <c r="F220" s="293"/>
      <c r="G220" s="293"/>
      <c r="H220" s="293"/>
      <c r="I220" s="293"/>
      <c r="J220" s="293"/>
      <c r="K220" s="293"/>
      <c r="L220" s="293"/>
      <c r="M220" s="293"/>
      <c r="N220" s="466"/>
      <c r="O220" s="293"/>
      <c r="P220" s="293"/>
      <c r="Q220" s="293"/>
      <c r="R220" s="293"/>
      <c r="S220" s="293"/>
      <c r="T220" s="293"/>
      <c r="U220" s="293"/>
      <c r="V220" s="293"/>
      <c r="W220" s="293"/>
      <c r="X220" s="293"/>
      <c r="Y220" s="409">
        <f>Y219</f>
        <v>0</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7"/>
      <c r="B222" s="286" t="s">
        <v>488</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6"/>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75"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489</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6"/>
      <c r="B245" s="286" t="s">
        <v>490</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491</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492</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493</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3">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3">
        <f>SUM(Y260:AL260)</f>
        <v>0</v>
      </c>
    </row>
    <row r="261" spans="1:41" s="378" customFormat="1" ht="15.75">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595</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88" t="s">
        <v>526</v>
      </c>
      <c r="E275" s="586"/>
      <c r="O275" s="279"/>
      <c r="Y275" s="268"/>
      <c r="Z275" s="265"/>
      <c r="AA275" s="265"/>
      <c r="AB275" s="265"/>
      <c r="AC275" s="265"/>
      <c r="AD275" s="265"/>
      <c r="AE275" s="265"/>
      <c r="AF275" s="265"/>
      <c r="AG275" s="265"/>
      <c r="AH275" s="265"/>
      <c r="AI275" s="265"/>
      <c r="AJ275" s="265"/>
      <c r="AK275" s="265"/>
      <c r="AL275" s="265"/>
      <c r="AM275" s="280"/>
    </row>
    <row r="276" spans="1:39" ht="33" customHeight="1">
      <c r="B276" s="875" t="s">
        <v>211</v>
      </c>
      <c r="C276" s="877" t="s">
        <v>33</v>
      </c>
      <c r="D276" s="282" t="s">
        <v>422</v>
      </c>
      <c r="E276" s="879" t="s">
        <v>209</v>
      </c>
      <c r="F276" s="880"/>
      <c r="G276" s="880"/>
      <c r="H276" s="880"/>
      <c r="I276" s="880"/>
      <c r="J276" s="880"/>
      <c r="K276" s="880"/>
      <c r="L276" s="880"/>
      <c r="M276" s="881"/>
      <c r="N276" s="885" t="s">
        <v>213</v>
      </c>
      <c r="O276" s="282" t="s">
        <v>423</v>
      </c>
      <c r="P276" s="879" t="s">
        <v>212</v>
      </c>
      <c r="Q276" s="880"/>
      <c r="R276" s="880"/>
      <c r="S276" s="880"/>
      <c r="T276" s="880"/>
      <c r="U276" s="880"/>
      <c r="V276" s="880"/>
      <c r="W276" s="880"/>
      <c r="X276" s="881"/>
      <c r="Y276" s="882" t="s">
        <v>243</v>
      </c>
      <c r="Z276" s="883"/>
      <c r="AA276" s="883"/>
      <c r="AB276" s="883"/>
      <c r="AC276" s="883"/>
      <c r="AD276" s="883"/>
      <c r="AE276" s="883"/>
      <c r="AF276" s="883"/>
      <c r="AG276" s="883"/>
      <c r="AH276" s="883"/>
      <c r="AI276" s="883"/>
      <c r="AJ276" s="883"/>
      <c r="AK276" s="883"/>
      <c r="AL276" s="883"/>
      <c r="AM276" s="884"/>
    </row>
    <row r="277" spans="1:39" ht="60.75" customHeight="1">
      <c r="B277" s="876"/>
      <c r="C277" s="878"/>
      <c r="D277" s="283">
        <v>2013</v>
      </c>
      <c r="E277" s="283">
        <v>2014</v>
      </c>
      <c r="F277" s="283">
        <v>2015</v>
      </c>
      <c r="G277" s="283">
        <v>2016</v>
      </c>
      <c r="H277" s="283">
        <v>2017</v>
      </c>
      <c r="I277" s="283">
        <v>2018</v>
      </c>
      <c r="J277" s="283">
        <v>2019</v>
      </c>
      <c r="K277" s="283">
        <v>2020</v>
      </c>
      <c r="L277" s="283">
        <v>2021</v>
      </c>
      <c r="M277" s="283">
        <v>2022</v>
      </c>
      <c r="N277" s="886"/>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Competitive Sector Multi-Unit Residential Service</v>
      </c>
      <c r="AA277" s="283" t="str">
        <f>'1.  LRAMVA Summary'!F52</f>
        <v>GS &lt;50kW</v>
      </c>
      <c r="AB277" s="283" t="str">
        <f>'1.  LRAMVA Summary'!G52</f>
        <v>GS 50-999kW</v>
      </c>
      <c r="AC277" s="283" t="str">
        <f>'1.  LRAMVA Summary'!H52</f>
        <v>GS 1000-4999kW</v>
      </c>
      <c r="AD277" s="283" t="str">
        <f>'1.  LRAMVA Summary'!I52</f>
        <v>Large Use</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kWh</v>
      </c>
      <c r="AB278" s="289" t="str">
        <f>'1.  LRAMVA Summary'!G53</f>
        <v>kW</v>
      </c>
      <c r="AC278" s="289" t="str">
        <f>'1.  LRAMVA Summary'!H53</f>
        <v>kW</v>
      </c>
      <c r="AD278" s="289" t="str">
        <f>'1.  LRAMVA Summary'!I53</f>
        <v>kW</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c r="E279" s="293"/>
      <c r="F279" s="293"/>
      <c r="G279" s="293"/>
      <c r="H279" s="293"/>
      <c r="I279" s="293"/>
      <c r="J279" s="293"/>
      <c r="K279" s="293"/>
      <c r="L279" s="293"/>
      <c r="M279" s="293"/>
      <c r="N279" s="289"/>
      <c r="O279" s="293"/>
      <c r="P279" s="293"/>
      <c r="Q279" s="293"/>
      <c r="R279" s="293"/>
      <c r="S279" s="293"/>
      <c r="T279" s="293"/>
      <c r="U279" s="293"/>
      <c r="V279" s="293"/>
      <c r="W279" s="293"/>
      <c r="X279" s="293"/>
      <c r="Y279" s="408"/>
      <c r="Z279" s="408"/>
      <c r="AA279" s="408"/>
      <c r="AB279" s="408"/>
      <c r="AC279" s="408"/>
      <c r="AD279" s="408"/>
      <c r="AE279" s="408"/>
      <c r="AF279" s="408"/>
      <c r="AG279" s="408"/>
      <c r="AH279" s="408"/>
      <c r="AI279" s="408"/>
      <c r="AJ279" s="408"/>
      <c r="AK279" s="408"/>
      <c r="AL279" s="408"/>
      <c r="AM279" s="294">
        <f>SUM(Y279:AL279)</f>
        <v>0</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f>Y279</f>
        <v>0</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8"/>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6">
        <v>2</v>
      </c>
      <c r="B282" s="292" t="s">
        <v>2</v>
      </c>
      <c r="C282" s="289" t="s">
        <v>25</v>
      </c>
      <c r="D282" s="293"/>
      <c r="E282" s="293"/>
      <c r="F282" s="293"/>
      <c r="G282" s="293"/>
      <c r="H282" s="293"/>
      <c r="I282" s="293"/>
      <c r="J282" s="293"/>
      <c r="K282" s="293"/>
      <c r="L282" s="293"/>
      <c r="M282" s="293"/>
      <c r="N282" s="289"/>
      <c r="O282" s="293"/>
      <c r="P282" s="293"/>
      <c r="Q282" s="293"/>
      <c r="R282" s="293"/>
      <c r="S282" s="293"/>
      <c r="T282" s="293"/>
      <c r="U282" s="293"/>
      <c r="V282" s="293"/>
      <c r="W282" s="293"/>
      <c r="X282" s="293"/>
      <c r="Y282" s="408"/>
      <c r="Z282" s="408"/>
      <c r="AA282" s="408"/>
      <c r="AB282" s="408"/>
      <c r="AC282" s="408"/>
      <c r="AD282" s="408"/>
      <c r="AE282" s="408"/>
      <c r="AF282" s="408"/>
      <c r="AG282" s="408"/>
      <c r="AH282" s="408"/>
      <c r="AI282" s="408"/>
      <c r="AJ282" s="408"/>
      <c r="AK282" s="408"/>
      <c r="AL282" s="408"/>
      <c r="AM282" s="294">
        <f>SUM(Y282:AL282)</f>
        <v>0</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f>Y282</f>
        <v>0</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8"/>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6">
        <v>3</v>
      </c>
      <c r="B285" s="292" t="s">
        <v>3</v>
      </c>
      <c r="C285" s="289" t="s">
        <v>25</v>
      </c>
      <c r="D285" s="293"/>
      <c r="E285" s="293"/>
      <c r="F285" s="293"/>
      <c r="G285" s="293"/>
      <c r="H285" s="293"/>
      <c r="I285" s="293"/>
      <c r="J285" s="293"/>
      <c r="K285" s="293"/>
      <c r="L285" s="293"/>
      <c r="M285" s="293"/>
      <c r="N285" s="289"/>
      <c r="O285" s="293"/>
      <c r="P285" s="293"/>
      <c r="Q285" s="293"/>
      <c r="R285" s="293"/>
      <c r="S285" s="293"/>
      <c r="T285" s="293"/>
      <c r="U285" s="293"/>
      <c r="V285" s="293"/>
      <c r="W285" s="293"/>
      <c r="X285" s="293"/>
      <c r="Y285" s="408"/>
      <c r="Z285" s="408"/>
      <c r="AA285" s="408"/>
      <c r="AB285" s="408"/>
      <c r="AC285" s="408"/>
      <c r="AD285" s="408"/>
      <c r="AE285" s="408"/>
      <c r="AF285" s="408"/>
      <c r="AG285" s="408"/>
      <c r="AH285" s="408"/>
      <c r="AI285" s="408"/>
      <c r="AJ285" s="408"/>
      <c r="AK285" s="408"/>
      <c r="AL285" s="408"/>
      <c r="AM285" s="294">
        <f>SUM(Y285:AL285)</f>
        <v>0</v>
      </c>
    </row>
    <row r="286" spans="1:39" ht="15" outlineLevel="1">
      <c r="B286" s="292" t="s">
        <v>249</v>
      </c>
      <c r="C286" s="289" t="s">
        <v>163</v>
      </c>
      <c r="D286" s="293"/>
      <c r="E286" s="293"/>
      <c r="F286" s="293"/>
      <c r="G286" s="293"/>
      <c r="H286" s="293"/>
      <c r="I286" s="293"/>
      <c r="J286" s="293"/>
      <c r="K286" s="293"/>
      <c r="L286" s="293"/>
      <c r="M286" s="293"/>
      <c r="N286" s="466"/>
      <c r="O286" s="293"/>
      <c r="P286" s="293"/>
      <c r="Q286" s="293"/>
      <c r="R286" s="293"/>
      <c r="S286" s="293"/>
      <c r="T286" s="293"/>
      <c r="U286" s="293"/>
      <c r="V286" s="293"/>
      <c r="W286" s="293"/>
      <c r="X286" s="293"/>
      <c r="Y286" s="409">
        <f>Y285</f>
        <v>0</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6">
        <v>4</v>
      </c>
      <c r="B288" s="292" t="s">
        <v>4</v>
      </c>
      <c r="C288" s="289" t="s">
        <v>25</v>
      </c>
      <c r="D288" s="293"/>
      <c r="E288" s="293"/>
      <c r="F288" s="293"/>
      <c r="G288" s="293"/>
      <c r="H288" s="293"/>
      <c r="I288" s="293"/>
      <c r="J288" s="293"/>
      <c r="K288" s="293"/>
      <c r="L288" s="293"/>
      <c r="M288" s="293"/>
      <c r="N288" s="289"/>
      <c r="O288" s="293"/>
      <c r="P288" s="293"/>
      <c r="Q288" s="293"/>
      <c r="R288" s="293"/>
      <c r="S288" s="293"/>
      <c r="T288" s="293"/>
      <c r="U288" s="293"/>
      <c r="V288" s="293"/>
      <c r="W288" s="293"/>
      <c r="X288" s="293"/>
      <c r="Y288" s="408"/>
      <c r="Z288" s="408"/>
      <c r="AA288" s="408"/>
      <c r="AB288" s="408"/>
      <c r="AC288" s="408"/>
      <c r="AD288" s="408"/>
      <c r="AE288" s="408"/>
      <c r="AF288" s="408"/>
      <c r="AG288" s="408"/>
      <c r="AH288" s="408"/>
      <c r="AI288" s="408"/>
      <c r="AJ288" s="408"/>
      <c r="AK288" s="408"/>
      <c r="AL288" s="408"/>
      <c r="AM288" s="294">
        <f>SUM(Y288:AL288)</f>
        <v>0</v>
      </c>
    </row>
    <row r="289" spans="1:39" ht="15" outlineLevel="1">
      <c r="B289" s="292" t="s">
        <v>249</v>
      </c>
      <c r="C289" s="289" t="s">
        <v>163</v>
      </c>
      <c r="D289" s="293"/>
      <c r="E289" s="293"/>
      <c r="F289" s="293"/>
      <c r="G289" s="293"/>
      <c r="H289" s="293"/>
      <c r="I289" s="293"/>
      <c r="J289" s="293"/>
      <c r="K289" s="293"/>
      <c r="L289" s="293"/>
      <c r="M289" s="293"/>
      <c r="N289" s="466"/>
      <c r="O289" s="293"/>
      <c r="P289" s="293"/>
      <c r="Q289" s="293"/>
      <c r="R289" s="293"/>
      <c r="S289" s="293"/>
      <c r="T289" s="293"/>
      <c r="U289" s="293"/>
      <c r="V289" s="293"/>
      <c r="W289" s="293"/>
      <c r="X289" s="293"/>
      <c r="Y289" s="409">
        <f>Y288</f>
        <v>0</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6">
        <v>5</v>
      </c>
      <c r="B291" s="292" t="s">
        <v>5</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f>Y291</f>
        <v>0</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6">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6">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6">
        <v>8</v>
      </c>
      <c r="B300" s="292" t="s">
        <v>485</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6"/>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6">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f>Y303</f>
        <v>0</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7"/>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413"/>
      <c r="Z307" s="500"/>
      <c r="AA307" s="500"/>
      <c r="AB307" s="500"/>
      <c r="AC307" s="413"/>
      <c r="AD307" s="413"/>
      <c r="AE307" s="413"/>
      <c r="AF307" s="413"/>
      <c r="AG307" s="413"/>
      <c r="AH307" s="413"/>
      <c r="AI307" s="413"/>
      <c r="AJ307" s="413"/>
      <c r="AK307" s="413"/>
      <c r="AL307" s="413"/>
      <c r="AM307" s="294">
        <f>SUM(Y307:AL307)</f>
        <v>0</v>
      </c>
    </row>
    <row r="308" spans="1:39" ht="1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409">
        <f>Y307</f>
        <v>0</v>
      </c>
      <c r="Z308" s="409">
        <f>Z307</f>
        <v>0</v>
      </c>
      <c r="AA308" s="409">
        <f t="shared" ref="AA308:AL308" si="86">AA307</f>
        <v>0</v>
      </c>
      <c r="AB308" s="409">
        <f t="shared" si="86"/>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13"/>
      <c r="Z310" s="500"/>
      <c r="AA310" s="413"/>
      <c r="AB310" s="413"/>
      <c r="AC310" s="413"/>
      <c r="AD310" s="413"/>
      <c r="AE310" s="413"/>
      <c r="AF310" s="413"/>
      <c r="AG310" s="413"/>
      <c r="AH310" s="413"/>
      <c r="AI310" s="413"/>
      <c r="AJ310" s="413"/>
      <c r="AK310" s="413"/>
      <c r="AL310" s="413"/>
      <c r="AM310" s="294">
        <f>SUM(Y310:AL310)</f>
        <v>0</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Z310</f>
        <v>0</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0"/>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6">
        <v>15</v>
      </c>
      <c r="B322" s="312" t="s">
        <v>486</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6"/>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6">
        <v>16</v>
      </c>
      <c r="B325" s="312" t="s">
        <v>487</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6"/>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6">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7"/>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6">
        <v>23</v>
      </c>
      <c r="B348" s="313" t="s">
        <v>14</v>
      </c>
      <c r="C348" s="289" t="s">
        <v>25</v>
      </c>
      <c r="D348" s="293"/>
      <c r="E348" s="293"/>
      <c r="F348" s="293"/>
      <c r="G348" s="293"/>
      <c r="H348" s="293"/>
      <c r="I348" s="293"/>
      <c r="J348" s="293"/>
      <c r="K348" s="293"/>
      <c r="L348" s="293"/>
      <c r="M348" s="293"/>
      <c r="N348" s="289"/>
      <c r="O348" s="293"/>
      <c r="P348" s="293"/>
      <c r="Q348" s="293"/>
      <c r="R348" s="293"/>
      <c r="S348" s="293"/>
      <c r="T348" s="293"/>
      <c r="U348" s="293"/>
      <c r="V348" s="293"/>
      <c r="W348" s="293"/>
      <c r="X348" s="293"/>
      <c r="Y348" s="468"/>
      <c r="Z348" s="408"/>
      <c r="AA348" s="408"/>
      <c r="AB348" s="408"/>
      <c r="AC348" s="408"/>
      <c r="AD348" s="408"/>
      <c r="AE348" s="408"/>
      <c r="AF348" s="408"/>
      <c r="AG348" s="408"/>
      <c r="AH348" s="408"/>
      <c r="AI348" s="408"/>
      <c r="AJ348" s="408"/>
      <c r="AK348" s="408"/>
      <c r="AL348" s="408"/>
      <c r="AM348" s="294">
        <f>SUM(Y348:AL348)</f>
        <v>0</v>
      </c>
    </row>
    <row r="349" spans="1:39" ht="15" outlineLevel="1">
      <c r="B349" s="292" t="s">
        <v>249</v>
      </c>
      <c r="C349" s="289" t="s">
        <v>163</v>
      </c>
      <c r="D349" s="293"/>
      <c r="E349" s="293"/>
      <c r="F349" s="293"/>
      <c r="G349" s="293"/>
      <c r="H349" s="293"/>
      <c r="I349" s="293"/>
      <c r="J349" s="293"/>
      <c r="K349" s="293"/>
      <c r="L349" s="293"/>
      <c r="M349" s="293"/>
      <c r="N349" s="466"/>
      <c r="O349" s="293"/>
      <c r="P349" s="293"/>
      <c r="Q349" s="293"/>
      <c r="R349" s="293"/>
      <c r="S349" s="293"/>
      <c r="T349" s="293"/>
      <c r="U349" s="293"/>
      <c r="V349" s="293"/>
      <c r="W349" s="293"/>
      <c r="X349" s="293"/>
      <c r="Y349" s="409">
        <f>Y348</f>
        <v>0</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7"/>
      <c r="B351" s="286" t="s">
        <v>488</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6"/>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6"/>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7"/>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09"/>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09"/>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09"/>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6">
        <v>30</v>
      </c>
      <c r="B371" s="322" t="s">
        <v>489</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6"/>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6"/>
      <c r="B374" s="286" t="s">
        <v>490</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6">
        <v>31</v>
      </c>
      <c r="B375" s="322" t="s">
        <v>491</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6"/>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6">
        <v>32</v>
      </c>
      <c r="B378" s="322" t="s">
        <v>492</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6"/>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6">
        <v>33</v>
      </c>
      <c r="B381" s="322" t="s">
        <v>493</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3">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3">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3">
        <f>SUM(Y390:AL390)</f>
        <v>0</v>
      </c>
    </row>
    <row r="391" spans="1:41" s="378" customFormat="1" ht="15.75">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595</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6" t="s">
        <v>521</v>
      </c>
      <c r="F404" s="586"/>
      <c r="O404" s="279"/>
      <c r="Y404" s="268"/>
      <c r="Z404" s="265"/>
      <c r="AA404" s="265"/>
      <c r="AB404" s="265"/>
      <c r="AC404" s="265"/>
      <c r="AD404" s="265"/>
      <c r="AE404" s="265"/>
      <c r="AF404" s="265"/>
      <c r="AG404" s="265"/>
      <c r="AH404" s="265"/>
      <c r="AI404" s="265"/>
      <c r="AJ404" s="265"/>
      <c r="AK404" s="265"/>
      <c r="AL404" s="265"/>
      <c r="AM404" s="280"/>
    </row>
    <row r="405" spans="1:40" ht="36" customHeight="1">
      <c r="B405" s="875" t="s">
        <v>211</v>
      </c>
      <c r="C405" s="877" t="s">
        <v>33</v>
      </c>
      <c r="D405" s="282" t="s">
        <v>422</v>
      </c>
      <c r="E405" s="879" t="s">
        <v>209</v>
      </c>
      <c r="F405" s="880"/>
      <c r="G405" s="880"/>
      <c r="H405" s="880"/>
      <c r="I405" s="880"/>
      <c r="J405" s="880"/>
      <c r="K405" s="880"/>
      <c r="L405" s="880"/>
      <c r="M405" s="881"/>
      <c r="N405" s="885" t="s">
        <v>213</v>
      </c>
      <c r="O405" s="282" t="s">
        <v>423</v>
      </c>
      <c r="P405" s="879" t="s">
        <v>212</v>
      </c>
      <c r="Q405" s="880"/>
      <c r="R405" s="880"/>
      <c r="S405" s="880"/>
      <c r="T405" s="880"/>
      <c r="U405" s="880"/>
      <c r="V405" s="880"/>
      <c r="W405" s="880"/>
      <c r="X405" s="881"/>
      <c r="Y405" s="882" t="s">
        <v>243</v>
      </c>
      <c r="Z405" s="883"/>
      <c r="AA405" s="883"/>
      <c r="AB405" s="883"/>
      <c r="AC405" s="883"/>
      <c r="AD405" s="883"/>
      <c r="AE405" s="883"/>
      <c r="AF405" s="883"/>
      <c r="AG405" s="883"/>
      <c r="AH405" s="883"/>
      <c r="AI405" s="883"/>
      <c r="AJ405" s="883"/>
      <c r="AK405" s="883"/>
      <c r="AL405" s="883"/>
      <c r="AM405" s="884"/>
    </row>
    <row r="406" spans="1:40" ht="45.75" customHeight="1">
      <c r="B406" s="876"/>
      <c r="C406" s="878"/>
      <c r="D406" s="283">
        <v>2014</v>
      </c>
      <c r="E406" s="283">
        <v>2015</v>
      </c>
      <c r="F406" s="283">
        <v>2016</v>
      </c>
      <c r="G406" s="283">
        <v>2017</v>
      </c>
      <c r="H406" s="283">
        <v>2018</v>
      </c>
      <c r="I406" s="283">
        <v>2019</v>
      </c>
      <c r="J406" s="283">
        <v>2020</v>
      </c>
      <c r="K406" s="283">
        <v>2021</v>
      </c>
      <c r="L406" s="283">
        <v>2022</v>
      </c>
      <c r="M406" s="283">
        <v>2023</v>
      </c>
      <c r="N406" s="886"/>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Competitive Sector Multi-Unit Residential Service</v>
      </c>
      <c r="AA406" s="283" t="str">
        <f>'1.  LRAMVA Summary'!F52</f>
        <v>GS &lt;50kW</v>
      </c>
      <c r="AB406" s="283" t="str">
        <f>'1.  LRAMVA Summary'!G52</f>
        <v>GS 50-999kW</v>
      </c>
      <c r="AC406" s="283" t="str">
        <f>'1.  LRAMVA Summary'!H52</f>
        <v>GS 1000-4999kW</v>
      </c>
      <c r="AD406" s="283" t="str">
        <f>'1.  LRAMVA Summary'!I52</f>
        <v>Large Use</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kWh</v>
      </c>
      <c r="AB407" s="289" t="str">
        <f>'1.  LRAMVA Summary'!G53</f>
        <v>kW</v>
      </c>
      <c r="AC407" s="289" t="str">
        <f>'1.  LRAMVA Summary'!H53</f>
        <v>kW</v>
      </c>
      <c r="AD407" s="289" t="str">
        <f>'1.  LRAMVA Summary'!I53</f>
        <v>kW</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c r="E408" s="293"/>
      <c r="F408" s="293"/>
      <c r="G408" s="293"/>
      <c r="H408" s="293"/>
      <c r="I408" s="293"/>
      <c r="J408" s="293"/>
      <c r="K408" s="293"/>
      <c r="L408" s="293"/>
      <c r="M408" s="293"/>
      <c r="N408" s="289"/>
      <c r="O408" s="293"/>
      <c r="P408" s="293"/>
      <c r="Q408" s="293"/>
      <c r="R408" s="293"/>
      <c r="S408" s="293"/>
      <c r="T408" s="293"/>
      <c r="U408" s="293"/>
      <c r="V408" s="293"/>
      <c r="W408" s="293"/>
      <c r="X408" s="293"/>
      <c r="Y408" s="468"/>
      <c r="Z408" s="408"/>
      <c r="AA408" s="408"/>
      <c r="AB408" s="408"/>
      <c r="AC408" s="408"/>
      <c r="AD408" s="408"/>
      <c r="AE408" s="408"/>
      <c r="AF408" s="408"/>
      <c r="AG408" s="408"/>
      <c r="AH408" s="408"/>
      <c r="AI408" s="408"/>
      <c r="AJ408" s="408"/>
      <c r="AK408" s="408"/>
      <c r="AL408" s="408"/>
      <c r="AM408" s="294">
        <f>SUM(Y408:AL408)</f>
        <v>0</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f>Y408</f>
        <v>0</v>
      </c>
      <c r="Z409" s="409">
        <f>Z408</f>
        <v>0</v>
      </c>
      <c r="AA409" s="409">
        <f t="shared" ref="AA409:AL409" si="118">AA408</f>
        <v>0</v>
      </c>
      <c r="AB409" s="409">
        <f t="shared" si="118"/>
        <v>0</v>
      </c>
      <c r="AC409" s="409">
        <f t="shared" si="118"/>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8"/>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6">
        <v>2</v>
      </c>
      <c r="B411" s="292" t="s">
        <v>2</v>
      </c>
      <c r="C411" s="289" t="s">
        <v>25</v>
      </c>
      <c r="D411" s="293"/>
      <c r="E411" s="293"/>
      <c r="F411" s="293"/>
      <c r="G411" s="293"/>
      <c r="H411" s="293"/>
      <c r="I411" s="293"/>
      <c r="J411" s="293"/>
      <c r="K411" s="293"/>
      <c r="L411" s="293"/>
      <c r="M411" s="293"/>
      <c r="N411" s="289"/>
      <c r="O411" s="293"/>
      <c r="P411" s="293"/>
      <c r="Q411" s="293"/>
      <c r="R411" s="293"/>
      <c r="S411" s="293"/>
      <c r="T411" s="293"/>
      <c r="U411" s="293"/>
      <c r="V411" s="293"/>
      <c r="W411" s="293"/>
      <c r="X411" s="293"/>
      <c r="Y411" s="468"/>
      <c r="Z411" s="408"/>
      <c r="AA411" s="408"/>
      <c r="AB411" s="408"/>
      <c r="AC411" s="408"/>
      <c r="AD411" s="408"/>
      <c r="AE411" s="408"/>
      <c r="AF411" s="408"/>
      <c r="AG411" s="408"/>
      <c r="AH411" s="408"/>
      <c r="AI411" s="408"/>
      <c r="AJ411" s="408"/>
      <c r="AK411" s="408"/>
      <c r="AL411" s="408"/>
      <c r="AM411" s="294">
        <f>SUM(Y411:AL411)</f>
        <v>0</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f>Y411</f>
        <v>0</v>
      </c>
      <c r="Z412" s="409">
        <f>Z411</f>
        <v>0</v>
      </c>
      <c r="AA412" s="409">
        <f t="shared" ref="AA412:AL412" si="119">AA411</f>
        <v>0</v>
      </c>
      <c r="AB412" s="409">
        <f t="shared" si="119"/>
        <v>0</v>
      </c>
      <c r="AC412" s="409">
        <f t="shared" si="119"/>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8"/>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6">
        <v>3</v>
      </c>
      <c r="B414" s="292" t="s">
        <v>3</v>
      </c>
      <c r="C414" s="289" t="s">
        <v>25</v>
      </c>
      <c r="D414" s="293"/>
      <c r="E414" s="293"/>
      <c r="F414" s="293"/>
      <c r="G414" s="293"/>
      <c r="H414" s="293"/>
      <c r="I414" s="293"/>
      <c r="J414" s="293"/>
      <c r="K414" s="293"/>
      <c r="L414" s="293"/>
      <c r="M414" s="293"/>
      <c r="N414" s="289"/>
      <c r="O414" s="293"/>
      <c r="P414" s="293"/>
      <c r="Q414" s="293"/>
      <c r="R414" s="293"/>
      <c r="S414" s="293"/>
      <c r="T414" s="293"/>
      <c r="U414" s="293"/>
      <c r="V414" s="293"/>
      <c r="W414" s="293"/>
      <c r="X414" s="293"/>
      <c r="Y414" s="468"/>
      <c r="Z414" s="408"/>
      <c r="AA414" s="408"/>
      <c r="AB414" s="408"/>
      <c r="AC414" s="408"/>
      <c r="AD414" s="408"/>
      <c r="AE414" s="408"/>
      <c r="AF414" s="408"/>
      <c r="AG414" s="408"/>
      <c r="AH414" s="408"/>
      <c r="AI414" s="408"/>
      <c r="AJ414" s="408"/>
      <c r="AK414" s="408"/>
      <c r="AL414" s="408"/>
      <c r="AM414" s="294">
        <f>SUM(Y414:AL414)</f>
        <v>0</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f>Y414</f>
        <v>0</v>
      </c>
      <c r="Z415" s="409">
        <f>Z414</f>
        <v>0</v>
      </c>
      <c r="AA415" s="409">
        <f t="shared" ref="AA415:AL415" si="120">AA414</f>
        <v>0</v>
      </c>
      <c r="AB415" s="409">
        <f t="shared" si="120"/>
        <v>0</v>
      </c>
      <c r="AC415" s="409">
        <f t="shared" si="120"/>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6">
        <v>4</v>
      </c>
      <c r="B417" s="292" t="s">
        <v>4</v>
      </c>
      <c r="C417" s="289" t="s">
        <v>25</v>
      </c>
      <c r="D417" s="293"/>
      <c r="E417" s="293"/>
      <c r="F417" s="293"/>
      <c r="G417" s="293"/>
      <c r="H417" s="293"/>
      <c r="I417" s="293"/>
      <c r="J417" s="293"/>
      <c r="K417" s="293"/>
      <c r="L417" s="293"/>
      <c r="M417" s="293"/>
      <c r="N417" s="289"/>
      <c r="O417" s="293"/>
      <c r="P417" s="293"/>
      <c r="Q417" s="293"/>
      <c r="R417" s="293"/>
      <c r="S417" s="293"/>
      <c r="T417" s="293"/>
      <c r="U417" s="293"/>
      <c r="V417" s="293"/>
      <c r="W417" s="293"/>
      <c r="X417" s="293"/>
      <c r="Y417" s="468"/>
      <c r="Z417" s="408"/>
      <c r="AA417" s="408"/>
      <c r="AB417" s="408"/>
      <c r="AC417" s="408"/>
      <c r="AD417" s="408"/>
      <c r="AE417" s="408"/>
      <c r="AF417" s="408"/>
      <c r="AG417" s="408"/>
      <c r="AH417" s="408"/>
      <c r="AI417" s="408"/>
      <c r="AJ417" s="408"/>
      <c r="AK417" s="408"/>
      <c r="AL417" s="408"/>
      <c r="AM417" s="294">
        <f>SUM(Y417:AL417)</f>
        <v>0</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f>Y417</f>
        <v>0</v>
      </c>
      <c r="Z418" s="409">
        <f>Z417</f>
        <v>0</v>
      </c>
      <c r="AA418" s="409">
        <f t="shared" ref="AA418:AL418" si="121">AA417</f>
        <v>0</v>
      </c>
      <c r="AB418" s="409">
        <f t="shared" si="121"/>
        <v>0</v>
      </c>
      <c r="AC418" s="409">
        <f t="shared" si="121"/>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6">
        <v>5</v>
      </c>
      <c r="B420" s="292" t="s">
        <v>5</v>
      </c>
      <c r="C420" s="289" t="s">
        <v>25</v>
      </c>
      <c r="D420" s="293"/>
      <c r="E420" s="293"/>
      <c r="F420" s="293"/>
      <c r="G420" s="293"/>
      <c r="H420" s="293"/>
      <c r="I420" s="293"/>
      <c r="J420" s="293"/>
      <c r="K420" s="293"/>
      <c r="L420" s="293"/>
      <c r="M420" s="293"/>
      <c r="N420" s="289"/>
      <c r="O420" s="293"/>
      <c r="P420" s="293"/>
      <c r="Q420" s="293"/>
      <c r="R420" s="293"/>
      <c r="S420" s="293"/>
      <c r="T420" s="293"/>
      <c r="U420" s="293"/>
      <c r="V420" s="293"/>
      <c r="W420" s="293"/>
      <c r="X420" s="293"/>
      <c r="Y420" s="468"/>
      <c r="Z420" s="408"/>
      <c r="AA420" s="408"/>
      <c r="AB420" s="408"/>
      <c r="AC420" s="408"/>
      <c r="AD420" s="408"/>
      <c r="AE420" s="408"/>
      <c r="AF420" s="408"/>
      <c r="AG420" s="408"/>
      <c r="AH420" s="408"/>
      <c r="AI420" s="408"/>
      <c r="AJ420" s="408"/>
      <c r="AK420" s="408"/>
      <c r="AL420" s="408"/>
      <c r="AM420" s="294">
        <f>SUM(Y420:AL420)</f>
        <v>0</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f>Y420</f>
        <v>0</v>
      </c>
      <c r="Z421" s="409">
        <f>Z420</f>
        <v>0</v>
      </c>
      <c r="AA421" s="409">
        <f t="shared" ref="AA421:AL421" si="122">AA420</f>
        <v>0</v>
      </c>
      <c r="AB421" s="409">
        <f t="shared" si="122"/>
        <v>0</v>
      </c>
      <c r="AC421" s="409">
        <f t="shared" si="122"/>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6">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f>Y423</f>
        <v>0</v>
      </c>
      <c r="Z424" s="409">
        <f>Z423</f>
        <v>0</v>
      </c>
      <c r="AA424" s="409">
        <f t="shared" ref="AA424:AL424" si="123">AA423</f>
        <v>0</v>
      </c>
      <c r="AB424" s="409">
        <f t="shared" si="123"/>
        <v>0</v>
      </c>
      <c r="AC424" s="409">
        <f t="shared" si="123"/>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6">
        <v>7</v>
      </c>
      <c r="B426" s="292" t="s">
        <v>42</v>
      </c>
      <c r="C426" s="289" t="s">
        <v>25</v>
      </c>
      <c r="D426" s="293"/>
      <c r="E426" s="293"/>
      <c r="F426" s="293"/>
      <c r="G426" s="293"/>
      <c r="H426" s="293"/>
      <c r="I426" s="293"/>
      <c r="J426" s="293"/>
      <c r="K426" s="293"/>
      <c r="L426" s="293"/>
      <c r="M426" s="293"/>
      <c r="N426" s="289"/>
      <c r="O426" s="293"/>
      <c r="P426" s="293"/>
      <c r="Q426" s="293"/>
      <c r="R426" s="293"/>
      <c r="S426" s="293"/>
      <c r="T426" s="293"/>
      <c r="U426" s="293"/>
      <c r="V426" s="293"/>
      <c r="W426" s="293"/>
      <c r="X426" s="293"/>
      <c r="Y426" s="408"/>
      <c r="Z426" s="408"/>
      <c r="AA426" s="408"/>
      <c r="AB426" s="408"/>
      <c r="AC426" s="408"/>
      <c r="AD426" s="408"/>
      <c r="AE426" s="408"/>
      <c r="AF426" s="408"/>
      <c r="AG426" s="408"/>
      <c r="AH426" s="408"/>
      <c r="AI426" s="408"/>
      <c r="AJ426" s="408"/>
      <c r="AK426" s="408"/>
      <c r="AL426" s="408"/>
      <c r="AM426" s="294">
        <f>SUM(Y426:AL426)</f>
        <v>0</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f>Y426</f>
        <v>0</v>
      </c>
      <c r="Z427" s="409">
        <f>Z426</f>
        <v>0</v>
      </c>
      <c r="AA427" s="409">
        <f t="shared" ref="AA427:AL427" si="124">AA426</f>
        <v>0</v>
      </c>
      <c r="AB427" s="409">
        <f t="shared" si="124"/>
        <v>0</v>
      </c>
      <c r="AC427" s="409">
        <f t="shared" si="124"/>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6">
        <v>8</v>
      </c>
      <c r="B429" s="292" t="s">
        <v>485</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f>Y429</f>
        <v>0</v>
      </c>
      <c r="Z430" s="409">
        <f>Z429</f>
        <v>0</v>
      </c>
      <c r="AA430" s="409">
        <f t="shared" ref="AA430:AL430" si="125">AA429</f>
        <v>0</v>
      </c>
      <c r="AB430" s="409">
        <f t="shared" si="125"/>
        <v>0</v>
      </c>
      <c r="AC430" s="409">
        <f t="shared" si="125"/>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6"/>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6">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f>Y432</f>
        <v>0</v>
      </c>
      <c r="Z433" s="409">
        <f>Z432</f>
        <v>0</v>
      </c>
      <c r="AA433" s="409">
        <f t="shared" ref="AA433:AL433" si="126">AA432</f>
        <v>0</v>
      </c>
      <c r="AB433" s="409">
        <f t="shared" si="126"/>
        <v>0</v>
      </c>
      <c r="AC433" s="409">
        <f t="shared" si="126"/>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7"/>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13"/>
      <c r="Z436" s="467"/>
      <c r="AA436" s="467"/>
      <c r="AB436" s="467"/>
      <c r="AC436" s="413"/>
      <c r="AD436" s="413"/>
      <c r="AE436" s="413"/>
      <c r="AF436" s="413"/>
      <c r="AG436" s="413"/>
      <c r="AH436" s="413"/>
      <c r="AI436" s="413"/>
      <c r="AJ436" s="413"/>
      <c r="AK436" s="413"/>
      <c r="AL436" s="413"/>
      <c r="AM436" s="294">
        <f>SUM(Y436:AL436)</f>
        <v>0</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Z436</f>
        <v>0</v>
      </c>
      <c r="AA437" s="409">
        <f t="shared" ref="AA437:AL437" si="127">AA436</f>
        <v>0</v>
      </c>
      <c r="AB437" s="409">
        <f t="shared" si="127"/>
        <v>0</v>
      </c>
      <c r="AC437" s="409">
        <f t="shared" si="127"/>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13"/>
      <c r="Z439" s="467"/>
      <c r="AA439" s="413"/>
      <c r="AB439" s="413"/>
      <c r="AC439" s="413"/>
      <c r="AD439" s="413"/>
      <c r="AE439" s="413"/>
      <c r="AF439" s="413"/>
      <c r="AG439" s="413"/>
      <c r="AH439" s="413"/>
      <c r="AI439" s="413"/>
      <c r="AJ439" s="413"/>
      <c r="AK439" s="413"/>
      <c r="AL439" s="413"/>
      <c r="AM439" s="294">
        <f>SUM(Y439:AL439)</f>
        <v>0</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Z439</f>
        <v>0</v>
      </c>
      <c r="AA440" s="409">
        <f t="shared" ref="AA440:AL440" si="128">AA439</f>
        <v>0</v>
      </c>
      <c r="AB440" s="409">
        <f t="shared" si="128"/>
        <v>0</v>
      </c>
      <c r="AC440" s="409">
        <f t="shared" si="128"/>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6">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6">
        <v>15</v>
      </c>
      <c r="B451" s="312" t="s">
        <v>486</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6"/>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6">
        <v>16</v>
      </c>
      <c r="B454" s="312" t="s">
        <v>487</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6"/>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6">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7"/>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09"/>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6">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7"/>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6">
        <v>23</v>
      </c>
      <c r="B477" s="313" t="s">
        <v>14</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68"/>
      <c r="Z477" s="408"/>
      <c r="AA477" s="408"/>
      <c r="AB477" s="408"/>
      <c r="AC477" s="408"/>
      <c r="AD477" s="408"/>
      <c r="AE477" s="408"/>
      <c r="AF477" s="408"/>
      <c r="AG477" s="408"/>
      <c r="AH477" s="408"/>
      <c r="AI477" s="408"/>
      <c r="AJ477" s="408"/>
      <c r="AK477" s="408"/>
      <c r="AL477" s="408"/>
      <c r="AM477" s="294">
        <f>SUM(Y477:AL477)</f>
        <v>0</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f>Y477</f>
        <v>0</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7"/>
      <c r="B480" s="286" t="s">
        <v>488</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6"/>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489</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6"/>
      <c r="B503" s="286" t="s">
        <v>490</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491</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492</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c r="Z507" s="408"/>
      <c r="AA507" s="408"/>
      <c r="AB507" s="408"/>
      <c r="AC507" s="408"/>
      <c r="AD507" s="408"/>
      <c r="AE507" s="408"/>
      <c r="AF507" s="408"/>
      <c r="AG507" s="408"/>
      <c r="AH507" s="408"/>
      <c r="AI507" s="408"/>
      <c r="AJ507" s="408"/>
      <c r="AK507" s="408"/>
      <c r="AL507" s="408"/>
      <c r="AM507" s="294">
        <f>SUM(Y507:AL507)</f>
        <v>0</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0</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493</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3">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3">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3">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3">
        <f>SUM(Y520:AL520)</f>
        <v>0</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595</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48"/>
  <sheetViews>
    <sheetView zoomScale="25" zoomScaleNormal="25" zoomScaleSheetLayoutView="40" workbookViewId="0">
      <pane xSplit="2" topLeftCell="E1" activePane="topRight" state="frozen"/>
      <selection activeCell="B37" activeCellId="1" sqref="A1 B37"/>
      <selection pane="topRight" activeCell="B37" activeCellId="1" sqref="A1 B37"/>
    </sheetView>
  </sheetViews>
  <sheetFormatPr defaultColWidth="9.140625" defaultRowHeight="15" outlineLevelRow="2" outlineLevelCol="1"/>
  <cols>
    <col min="1" max="1" width="4.5703125" style="519" customWidth="1"/>
    <col min="2" max="2" width="44.140625" style="425" customWidth="1"/>
    <col min="3" max="3" width="13.42578125" style="425" customWidth="1"/>
    <col min="4" max="4" width="17" style="425" customWidth="1"/>
    <col min="5" max="13" width="11.85546875" style="425" customWidth="1" outlineLevel="1"/>
    <col min="14" max="14" width="13.5703125" style="425" customWidth="1" outlineLevel="1"/>
    <col min="15" max="15" width="15.7109375" style="425" customWidth="1"/>
    <col min="16" max="24" width="9.140625" style="425" customWidth="1" outlineLevel="1"/>
    <col min="25" max="25" width="16.5703125" style="425" customWidth="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73"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73"/>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73"/>
      <c r="C16" s="864" t="s">
        <v>551</v>
      </c>
      <c r="D16" s="865"/>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73" t="s">
        <v>505</v>
      </c>
      <c r="C18" s="874" t="s">
        <v>672</v>
      </c>
      <c r="D18" s="874"/>
      <c r="E18" s="874"/>
      <c r="F18" s="874"/>
      <c r="G18" s="874"/>
      <c r="H18" s="874"/>
      <c r="I18" s="874"/>
      <c r="J18" s="874"/>
      <c r="K18" s="874"/>
      <c r="L18" s="874"/>
      <c r="M18" s="874"/>
      <c r="N18" s="874"/>
      <c r="O18" s="874"/>
      <c r="P18" s="874"/>
      <c r="Q18" s="874"/>
      <c r="R18" s="874"/>
      <c r="S18" s="874"/>
      <c r="T18" s="874"/>
      <c r="U18" s="874"/>
      <c r="V18" s="874"/>
      <c r="W18" s="874"/>
      <c r="X18" s="874"/>
      <c r="Y18" s="602"/>
      <c r="Z18" s="602"/>
      <c r="AA18" s="602"/>
      <c r="AB18" s="602"/>
      <c r="AC18" s="602"/>
      <c r="AD18" s="602"/>
      <c r="AE18" s="268"/>
      <c r="AF18" s="263"/>
      <c r="AG18" s="263"/>
      <c r="AH18" s="263"/>
      <c r="AI18" s="263"/>
      <c r="AJ18" s="263"/>
      <c r="AK18" s="263"/>
      <c r="AL18" s="263"/>
      <c r="AM18" s="263"/>
    </row>
    <row r="19" spans="2:39" ht="45.75" customHeight="1">
      <c r="B19" s="873"/>
      <c r="C19" s="874" t="s">
        <v>578</v>
      </c>
      <c r="D19" s="874"/>
      <c r="E19" s="874"/>
      <c r="F19" s="874"/>
      <c r="G19" s="874"/>
      <c r="H19" s="874"/>
      <c r="I19" s="874"/>
      <c r="J19" s="874"/>
      <c r="K19" s="874"/>
      <c r="L19" s="874"/>
      <c r="M19" s="874"/>
      <c r="N19" s="874"/>
      <c r="O19" s="874"/>
      <c r="P19" s="874"/>
      <c r="Q19" s="874"/>
      <c r="R19" s="874"/>
      <c r="S19" s="874"/>
      <c r="T19" s="874"/>
      <c r="U19" s="874"/>
      <c r="V19" s="874"/>
      <c r="W19" s="874"/>
      <c r="X19" s="874"/>
      <c r="Y19" s="602"/>
      <c r="Z19" s="602"/>
      <c r="AA19" s="602"/>
      <c r="AB19" s="602"/>
      <c r="AC19" s="602"/>
      <c r="AD19" s="602"/>
      <c r="AE19" s="268"/>
      <c r="AF19" s="263"/>
      <c r="AG19" s="263"/>
      <c r="AH19" s="263"/>
      <c r="AI19" s="263"/>
      <c r="AJ19" s="263"/>
      <c r="AK19" s="263"/>
      <c r="AL19" s="263"/>
      <c r="AM19" s="263"/>
    </row>
    <row r="20" spans="2:39" ht="62.25" customHeight="1">
      <c r="B20" s="271"/>
      <c r="C20" s="874" t="s">
        <v>576</v>
      </c>
      <c r="D20" s="874"/>
      <c r="E20" s="874"/>
      <c r="F20" s="874"/>
      <c r="G20" s="874"/>
      <c r="H20" s="874"/>
      <c r="I20" s="874"/>
      <c r="J20" s="874"/>
      <c r="K20" s="874"/>
      <c r="L20" s="874"/>
      <c r="M20" s="874"/>
      <c r="N20" s="874"/>
      <c r="O20" s="874"/>
      <c r="P20" s="874"/>
      <c r="Q20" s="874"/>
      <c r="R20" s="874"/>
      <c r="S20" s="874"/>
      <c r="T20" s="874"/>
      <c r="U20" s="874"/>
      <c r="V20" s="874"/>
      <c r="W20" s="874"/>
      <c r="X20" s="874"/>
      <c r="Y20" s="602"/>
      <c r="Z20" s="602"/>
      <c r="AA20" s="602"/>
      <c r="AB20" s="602"/>
      <c r="AC20" s="602"/>
      <c r="AD20" s="602"/>
      <c r="AE20" s="426"/>
      <c r="AF20" s="263"/>
      <c r="AG20" s="263"/>
      <c r="AH20" s="263"/>
      <c r="AI20" s="263"/>
      <c r="AJ20" s="263"/>
      <c r="AK20" s="263"/>
      <c r="AL20" s="263"/>
      <c r="AM20" s="263"/>
    </row>
    <row r="21" spans="2:39" ht="37.5" customHeight="1">
      <c r="B21" s="271"/>
      <c r="C21" s="874" t="s">
        <v>641</v>
      </c>
      <c r="D21" s="874"/>
      <c r="E21" s="874"/>
      <c r="F21" s="874"/>
      <c r="G21" s="874"/>
      <c r="H21" s="874"/>
      <c r="I21" s="874"/>
      <c r="J21" s="874"/>
      <c r="K21" s="874"/>
      <c r="L21" s="874"/>
      <c r="M21" s="874"/>
      <c r="N21" s="874"/>
      <c r="O21" s="874"/>
      <c r="P21" s="874"/>
      <c r="Q21" s="874"/>
      <c r="R21" s="874"/>
      <c r="S21" s="874"/>
      <c r="T21" s="874"/>
      <c r="U21" s="874"/>
      <c r="V21" s="874"/>
      <c r="W21" s="874"/>
      <c r="X21" s="874"/>
      <c r="Y21" s="602"/>
      <c r="Z21" s="602"/>
      <c r="AA21" s="602"/>
      <c r="AB21" s="602"/>
      <c r="AC21" s="602"/>
      <c r="AD21" s="602"/>
      <c r="AE21" s="274"/>
      <c r="AF21" s="263"/>
      <c r="AG21" s="263"/>
      <c r="AH21" s="263"/>
      <c r="AI21" s="263"/>
      <c r="AJ21" s="263"/>
      <c r="AK21" s="263"/>
      <c r="AL21" s="263"/>
      <c r="AM21" s="263"/>
    </row>
    <row r="22" spans="2:39" ht="54.75" customHeight="1">
      <c r="B22" s="271"/>
      <c r="C22" s="874" t="s">
        <v>625</v>
      </c>
      <c r="D22" s="874"/>
      <c r="E22" s="874"/>
      <c r="F22" s="874"/>
      <c r="G22" s="874"/>
      <c r="H22" s="874"/>
      <c r="I22" s="874"/>
      <c r="J22" s="874"/>
      <c r="K22" s="874"/>
      <c r="L22" s="874"/>
      <c r="M22" s="874"/>
      <c r="N22" s="874"/>
      <c r="O22" s="874"/>
      <c r="P22" s="874"/>
      <c r="Q22" s="874"/>
      <c r="R22" s="874"/>
      <c r="S22" s="874"/>
      <c r="T22" s="874"/>
      <c r="U22" s="874"/>
      <c r="V22" s="874"/>
      <c r="W22" s="874"/>
      <c r="X22" s="874"/>
      <c r="Y22" s="602"/>
      <c r="Z22" s="602"/>
      <c r="AA22" s="602"/>
      <c r="AB22" s="602"/>
      <c r="AC22" s="602"/>
      <c r="AD22" s="602"/>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73" t="s">
        <v>527</v>
      </c>
      <c r="C24" s="592"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73"/>
      <c r="C25" s="592"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5"/>
      <c r="C26" s="592"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5"/>
      <c r="C27" s="592"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5"/>
      <c r="C28" s="592"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5"/>
      <c r="C29" s="592"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5"/>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6.5" thickBot="1">
      <c r="B31" s="535"/>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ht="15.75" thickBo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741">
        <v>0.91679999999999995</v>
      </c>
      <c r="AC32" s="742">
        <v>0.92110000000000003</v>
      </c>
      <c r="AD32" s="743">
        <v>0.92610000000000003</v>
      </c>
      <c r="AE32" s="251"/>
      <c r="AF32" s="251"/>
      <c r="AG32" s="251"/>
      <c r="AH32" s="251"/>
      <c r="AI32" s="251"/>
      <c r="AJ32" s="251"/>
      <c r="AK32" s="251"/>
      <c r="AL32" s="251"/>
      <c r="AM32" s="251"/>
    </row>
    <row r="33" spans="1:39" ht="15.75">
      <c r="B33" s="278" t="s">
        <v>266</v>
      </c>
      <c r="C33" s="279"/>
      <c r="D33" s="586"/>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75" t="s">
        <v>211</v>
      </c>
      <c r="C34" s="877" t="s">
        <v>33</v>
      </c>
      <c r="D34" s="282" t="s">
        <v>422</v>
      </c>
      <c r="E34" s="879" t="s">
        <v>209</v>
      </c>
      <c r="F34" s="880"/>
      <c r="G34" s="880"/>
      <c r="H34" s="880"/>
      <c r="I34" s="880"/>
      <c r="J34" s="880"/>
      <c r="K34" s="880"/>
      <c r="L34" s="880"/>
      <c r="M34" s="881"/>
      <c r="N34" s="885" t="s">
        <v>213</v>
      </c>
      <c r="O34" s="282" t="s">
        <v>423</v>
      </c>
      <c r="P34" s="879" t="s">
        <v>212</v>
      </c>
      <c r="Q34" s="880"/>
      <c r="R34" s="880"/>
      <c r="S34" s="880"/>
      <c r="T34" s="880"/>
      <c r="U34" s="880"/>
      <c r="V34" s="880"/>
      <c r="W34" s="880"/>
      <c r="X34" s="881"/>
      <c r="Y34" s="882" t="s">
        <v>243</v>
      </c>
      <c r="Z34" s="883"/>
      <c r="AA34" s="883"/>
      <c r="AB34" s="883"/>
      <c r="AC34" s="883"/>
      <c r="AD34" s="883"/>
      <c r="AE34" s="883"/>
      <c r="AF34" s="883"/>
      <c r="AG34" s="883"/>
      <c r="AH34" s="883"/>
      <c r="AI34" s="883"/>
      <c r="AJ34" s="883"/>
      <c r="AK34" s="883"/>
      <c r="AL34" s="883"/>
      <c r="AM34" s="884"/>
    </row>
    <row r="35" spans="1:39" ht="65.25" customHeight="1">
      <c r="B35" s="876"/>
      <c r="C35" s="878"/>
      <c r="D35" s="283">
        <v>2015</v>
      </c>
      <c r="E35" s="283">
        <v>2016</v>
      </c>
      <c r="F35" s="283">
        <v>2017</v>
      </c>
      <c r="G35" s="283">
        <v>2018</v>
      </c>
      <c r="H35" s="283">
        <v>2019</v>
      </c>
      <c r="I35" s="283">
        <v>2020</v>
      </c>
      <c r="J35" s="283">
        <v>2021</v>
      </c>
      <c r="K35" s="283">
        <v>2022</v>
      </c>
      <c r="L35" s="283">
        <v>2023</v>
      </c>
      <c r="M35" s="427">
        <v>2024</v>
      </c>
      <c r="N35" s="886"/>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Competitive Sector Multi-Unit Residential Service</v>
      </c>
      <c r="AA35" s="283" t="str">
        <f>'1.  LRAMVA Summary'!F52</f>
        <v>GS &lt;50kW</v>
      </c>
      <c r="AB35" s="283" t="str">
        <f>'1.  LRAMVA Summary'!G52</f>
        <v>GS 50-999kW</v>
      </c>
      <c r="AC35" s="283" t="str">
        <f>'1.  LRAMVA Summary'!H52</f>
        <v>GS 1000-4999kW</v>
      </c>
      <c r="AD35" s="283" t="str">
        <f>'1.  LRAMVA Summary'!I52</f>
        <v>Large Use</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504</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kWh</v>
      </c>
      <c r="AB36" s="289" t="str">
        <f>'1.  LRAMVA Summary'!G53</f>
        <v>kW</v>
      </c>
      <c r="AC36" s="289" t="str">
        <f>'1.  LRAMVA Summary'!H53</f>
        <v>kW</v>
      </c>
      <c r="AD36" s="289" t="str">
        <f>'1.  LRAMVA Summary'!I53</f>
        <v>kW</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497</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19">
        <v>1</v>
      </c>
      <c r="B38" s="517" t="s">
        <v>95</v>
      </c>
      <c r="C38" s="289" t="s">
        <v>25</v>
      </c>
      <c r="D38" s="293">
        <f>SUMIFS('7.  Persistence Report'!AU$27:AU$100000,'7.  Persistence Report'!$D$27:$D$100000,$B38,'7.  Persistence Report'!$H$27:$H$100000,$D$35,'7.  Persistence Report'!$J$27:$J$100000,"&lt;&gt;Adjustment")</f>
        <v>2259307</v>
      </c>
      <c r="E38" s="293">
        <f>SUMIFS('7.  Persistence Report'!AV$27:AV$100000,'7.  Persistence Report'!$D$27:$D$100000,$B38,'7.  Persistence Report'!$H$27:$H$100000,$D$35,'7.  Persistence Report'!$J$27:$J$100000,"&lt;&gt;Adjustment")</f>
        <v>2241912</v>
      </c>
      <c r="F38" s="293">
        <f>SUMIFS('7.  Persistence Report'!AW$27:AW$100000,'7.  Persistence Report'!$D$27:$D$100000,$B38,'7.  Persistence Report'!$H$27:$H$100000,$D$35,'7.  Persistence Report'!$J$27:$J$100000,"&lt;&gt;Adjustment")</f>
        <v>2241912</v>
      </c>
      <c r="G38" s="293">
        <f>SUMIFS('7.  Persistence Report'!AX$27:AX$100000,'7.  Persistence Report'!$D$27:$D$100000,$B38,'7.  Persistence Report'!$H$27:$H$100000,$D$35,'7.  Persistence Report'!$J$27:$J$100000,"&lt;&gt;Adjustment")</f>
        <v>2241912</v>
      </c>
      <c r="H38" s="293">
        <f>SUMIFS('7.  Persistence Report'!AY$27:AY$100000,'7.  Persistence Report'!$D$27:$D$100000,$B38,'7.  Persistence Report'!$H$27:$H$100000,$D$35,'7.  Persistence Report'!$J$27:$J$100000,"&lt;&gt;Adjustment")</f>
        <v>2241912</v>
      </c>
      <c r="I38" s="293">
        <f>SUMIFS('7.  Persistence Report'!AZ$27:AZ$100000,'7.  Persistence Report'!$D$27:$D$100000,$B38,'7.  Persistence Report'!$H$27:$H$100000,$D$35,'7.  Persistence Report'!$J$27:$J$100000,"&lt;&gt;Adjustment")</f>
        <v>2241912</v>
      </c>
      <c r="J38" s="293">
        <f>SUMIFS('7.  Persistence Report'!BA$27:BA$100000,'7.  Persistence Report'!$D$27:$D$100000,$B38,'7.  Persistence Report'!$H$27:$H$100000,$D$35,'7.  Persistence Report'!$J$27:$J$100000,"&lt;&gt;Adjustment")</f>
        <v>2241912</v>
      </c>
      <c r="K38" s="293">
        <f>SUMIFS('7.  Persistence Report'!BB$27:BB$100000,'7.  Persistence Report'!$D$27:$D$100000,$B38,'7.  Persistence Report'!$H$27:$H$100000,$D$35,'7.  Persistence Report'!$J$27:$J$100000,"&lt;&gt;Adjustment")</f>
        <v>2241260</v>
      </c>
      <c r="L38" s="293">
        <f>SUMIFS('7.  Persistence Report'!BC$27:BC$100000,'7.  Persistence Report'!$D$27:$D$100000,$B38,'7.  Persistence Report'!$H$27:$H$100000,$D$35,'7.  Persistence Report'!$J$27:$J$100000,"&lt;&gt;Adjustment")</f>
        <v>2241260</v>
      </c>
      <c r="M38" s="293">
        <f>SUMIFS('7.  Persistence Report'!BD$27:BD$100000,'7.  Persistence Report'!$D$27:$D$100000,$B38,'7.  Persistence Report'!$H$27:$H$100000,$D$35,'7.  Persistence Report'!$J$27:$J$100000,"&lt;&gt;Adjustment")</f>
        <v>2241260</v>
      </c>
      <c r="N38" s="289"/>
      <c r="O38" s="293">
        <f>SUMIFS('7.  Persistence Report'!P$27:P$100000,'7.  Persistence Report'!$D$27:$D$100000,$B38,'7.  Persistence Report'!$H$27:$H$100000,$O$35,'7.  Persistence Report'!$J$27:$J$100000,"&lt;&gt;Adjustment")</f>
        <v>144</v>
      </c>
      <c r="P38" s="293">
        <f>SUMIFS('7.  Persistence Report'!Q$27:Q$100000,'7.  Persistence Report'!$D$27:$D$100000,$B38,'7.  Persistence Report'!$H$27:$H$100000,$O$35,'7.  Persistence Report'!$J$27:$J$100000,"&lt;&gt;Adjustment")</f>
        <v>143</v>
      </c>
      <c r="Q38" s="293">
        <f>SUMIFS('7.  Persistence Report'!R$27:R$100000,'7.  Persistence Report'!$D$27:$D$100000,$B38,'7.  Persistence Report'!$H$27:$H$100000,$O$35,'7.  Persistence Report'!$J$27:$J$100000,"&lt;&gt;Adjustment")</f>
        <v>143</v>
      </c>
      <c r="R38" s="293">
        <f>SUMIFS('7.  Persistence Report'!S$27:S$100000,'7.  Persistence Report'!$D$27:$D$100000,$B38,'7.  Persistence Report'!$H$27:$H$100000,$O$35,'7.  Persistence Report'!$J$27:$J$100000,"&lt;&gt;Adjustment")</f>
        <v>143</v>
      </c>
      <c r="S38" s="293">
        <f>SUMIFS('7.  Persistence Report'!T$27:T$100000,'7.  Persistence Report'!$D$27:$D$100000,$B38,'7.  Persistence Report'!$H$27:$H$100000,$O$35,'7.  Persistence Report'!$J$27:$J$100000,"&lt;&gt;Adjustment")</f>
        <v>143</v>
      </c>
      <c r="T38" s="293">
        <f>SUMIFS('7.  Persistence Report'!U$27:U$100000,'7.  Persistence Report'!$D$27:$D$100000,$B38,'7.  Persistence Report'!$H$27:$H$100000,$O$35,'7.  Persistence Report'!$J$27:$J$100000,"&lt;&gt;Adjustment")</f>
        <v>143</v>
      </c>
      <c r="U38" s="293">
        <f>SUMIFS('7.  Persistence Report'!V$27:V$100000,'7.  Persistence Report'!$D$27:$D$100000,$B38,'7.  Persistence Report'!$H$27:$H$100000,$O$35,'7.  Persistence Report'!$J$27:$J$100000,"&lt;&gt;Adjustment")</f>
        <v>143</v>
      </c>
      <c r="V38" s="293">
        <f>SUMIFS('7.  Persistence Report'!W$27:W$100000,'7.  Persistence Report'!$D$27:$D$100000,$B38,'7.  Persistence Report'!$H$27:$H$100000,$O$35,'7.  Persistence Report'!$J$27:$J$100000,"&lt;&gt;Adjustment")</f>
        <v>143</v>
      </c>
      <c r="W38" s="293">
        <f>SUMIFS('7.  Persistence Report'!X$27:X$100000,'7.  Persistence Report'!$D$27:$D$100000,$B38,'7.  Persistence Report'!$H$27:$H$100000,$O$35,'7.  Persistence Report'!$J$27:$J$100000,"&lt;&gt;Adjustment")</f>
        <v>143</v>
      </c>
      <c r="X38" s="293">
        <f>SUMIFS('7.  Persistence Report'!Y$27:Y$100000,'7.  Persistence Report'!$D$27:$D$100000,$B38,'7.  Persistence Report'!$H$27:$H$100000,$O$35,'7.  Persistence Report'!$J$27:$J$100000,"&lt;&gt;Adjustment")</f>
        <v>143</v>
      </c>
      <c r="Y38" s="408">
        <f>VLOOKUP(B38,'3-a.  Rate Class Allocations'!$B$20:$AM$1009,4,FALSE)</f>
        <v>0.95</v>
      </c>
      <c r="Z38" s="408">
        <f>VLOOKUP(B38,'3-a.  Rate Class Allocations'!$B$20:$AM$1009,6,FALSE)</f>
        <v>0.05</v>
      </c>
      <c r="AA38" s="408">
        <f>VLOOKUP(B38,'3-a.  Rate Class Allocations'!$B$20:$AM$1009,8,FALSE)</f>
        <v>0</v>
      </c>
      <c r="AB38" s="408">
        <f>VLOOKUP(B38,'3-a.  Rate Class Allocations'!$B$20:$AM$1009,9,FALSE)</f>
        <v>0</v>
      </c>
      <c r="AC38" s="408">
        <f>VLOOKUP(B38,'3-a.  Rate Class Allocations'!$B$20:$AM$1009,11,FALSE)</f>
        <v>0</v>
      </c>
      <c r="AD38" s="408">
        <f>VLOOKUP(B38,'3-a.  Rate Class Allocations'!$B$20:$AM$1009,13,FALSE)</f>
        <v>0</v>
      </c>
      <c r="AE38" s="408"/>
      <c r="AF38" s="408"/>
      <c r="AG38" s="408"/>
      <c r="AH38" s="408"/>
      <c r="AI38" s="408"/>
      <c r="AJ38" s="408"/>
      <c r="AK38" s="408"/>
      <c r="AL38" s="408"/>
      <c r="AM38" s="294">
        <f>SUM(Y38:AL38)</f>
        <v>1</v>
      </c>
    </row>
    <row r="39" spans="1:39" outlineLevel="1">
      <c r="B39" s="292" t="s">
        <v>267</v>
      </c>
      <c r="C39" s="289" t="s">
        <v>163</v>
      </c>
      <c r="D39" s="293">
        <f>SUMIFS('7.  Persistence Report'!AU$27:AU$100000,'7.  Persistence Report'!$D$27:$D$100000,$B38,'7.  Persistence Report'!$H$27:$H$100000,$D$35,'7.  Persistence Report'!$J$27:$J$100000,"Adjustment")</f>
        <v>276468</v>
      </c>
      <c r="E39" s="293">
        <f>SUMIFS('7.  Persistence Report'!AV$27:AV$100000,'7.  Persistence Report'!$D$27:$D$100000,$B38,'7.  Persistence Report'!$H$27:$H$100000,$D$35,'7.  Persistence Report'!$J$27:$J$100000,"Adjustment")</f>
        <v>274563</v>
      </c>
      <c r="F39" s="293">
        <f>SUMIFS('7.  Persistence Report'!AW$27:AW$100000,'7.  Persistence Report'!$D$27:$D$100000,$B38,'7.  Persistence Report'!$H$27:$H$100000,$D$35,'7.  Persistence Report'!$J$27:$J$100000,"Adjustment")</f>
        <v>274563</v>
      </c>
      <c r="G39" s="293">
        <f>SUMIFS('7.  Persistence Report'!AX$27:AX$100000,'7.  Persistence Report'!$D$27:$D$100000,$B38,'7.  Persistence Report'!$H$27:$H$100000,$D$35,'7.  Persistence Report'!$J$27:$J$100000,"Adjustment")</f>
        <v>274563</v>
      </c>
      <c r="H39" s="293">
        <f>SUMIFS('7.  Persistence Report'!AY$27:AY$100000,'7.  Persistence Report'!$D$27:$D$100000,$B38,'7.  Persistence Report'!$H$27:$H$100000,$D$35,'7.  Persistence Report'!$J$27:$J$100000,"Adjustment")</f>
        <v>274563</v>
      </c>
      <c r="I39" s="293">
        <f>SUMIFS('7.  Persistence Report'!AZ$27:AZ$100000,'7.  Persistence Report'!$D$27:$D$100000,$B38,'7.  Persistence Report'!$H$27:$H$100000,$D$35,'7.  Persistence Report'!$J$27:$J$100000,"Adjustment")</f>
        <v>274563</v>
      </c>
      <c r="J39" s="293">
        <f>SUMIFS('7.  Persistence Report'!BA$27:BA$100000,'7.  Persistence Report'!$D$27:$D$100000,$B38,'7.  Persistence Report'!$H$27:$H$100000,$D$35,'7.  Persistence Report'!$J$27:$J$100000,"Adjustment")</f>
        <v>274563</v>
      </c>
      <c r="K39" s="293">
        <f>SUMIFS('7.  Persistence Report'!BB$27:BB$100000,'7.  Persistence Report'!$D$27:$D$100000,$B38,'7.  Persistence Report'!$H$27:$H$100000,$D$35,'7.  Persistence Report'!$J$27:$J$100000,"Adjustment")</f>
        <v>274520</v>
      </c>
      <c r="L39" s="293">
        <f>SUMIFS('7.  Persistence Report'!BC$27:BC$100000,'7.  Persistence Report'!$D$27:$D$100000,$B38,'7.  Persistence Report'!$H$27:$H$100000,$D$35,'7.  Persistence Report'!$J$27:$J$100000,"Adjustment")</f>
        <v>274520</v>
      </c>
      <c r="M39" s="293">
        <f>SUMIFS('7.  Persistence Report'!BD$27:BD$100000,'7.  Persistence Report'!$D$27:$D$100000,$B38,'7.  Persistence Report'!$H$27:$H$100000,$D$35,'7.  Persistence Report'!$J$27:$J$100000,"Adjustment")</f>
        <v>274520</v>
      </c>
      <c r="N39" s="466"/>
      <c r="O39" s="293">
        <f>SUMIFS('7.  Persistence Report'!P$27:P$100000,'7.  Persistence Report'!$D$27:$D$100000,$B38,'7.  Persistence Report'!$H$27:$H$100000,$O$35,'7.  Persistence Report'!$J$27:$J$100000,"Adjustment")</f>
        <v>17</v>
      </c>
      <c r="P39" s="293">
        <f>SUMIFS('7.  Persistence Report'!Q$27:Q$100000,'7.  Persistence Report'!$D$27:$D$100000,$B38,'7.  Persistence Report'!$H$27:$H$100000,$O$35,'7.  Persistence Report'!$J$27:$J$100000,"Adjustment")</f>
        <v>17</v>
      </c>
      <c r="Q39" s="293">
        <f>SUMIFS('7.  Persistence Report'!R$27:R$100000,'7.  Persistence Report'!$D$27:$D$100000,$B38,'7.  Persistence Report'!$H$27:$H$100000,$O$35,'7.  Persistence Report'!$J$27:$J$100000,"Adjustment")</f>
        <v>17</v>
      </c>
      <c r="R39" s="293">
        <f>SUMIFS('7.  Persistence Report'!S$27:S$100000,'7.  Persistence Report'!$D$27:$D$100000,$B38,'7.  Persistence Report'!$H$27:$H$100000,$O$35,'7.  Persistence Report'!$J$27:$J$100000,"Adjustment")</f>
        <v>17</v>
      </c>
      <c r="S39" s="293">
        <f>SUMIFS('7.  Persistence Report'!T$27:T$100000,'7.  Persistence Report'!$D$27:$D$100000,$B38,'7.  Persistence Report'!$H$27:$H$100000,$O$35,'7.  Persistence Report'!$J$27:$J$100000,"Adjustment")</f>
        <v>17</v>
      </c>
      <c r="T39" s="293">
        <f>SUMIFS('7.  Persistence Report'!U$27:U$100000,'7.  Persistence Report'!$D$27:$D$100000,$B38,'7.  Persistence Report'!$H$27:$H$100000,$O$35,'7.  Persistence Report'!$J$27:$J$100000,"Adjustment")</f>
        <v>17</v>
      </c>
      <c r="U39" s="293">
        <f>SUMIFS('7.  Persistence Report'!V$27:V$100000,'7.  Persistence Report'!$D$27:$D$100000,$B38,'7.  Persistence Report'!$H$27:$H$100000,$O$35,'7.  Persistence Report'!$J$27:$J$100000,"Adjustment")</f>
        <v>17</v>
      </c>
      <c r="V39" s="293">
        <f>SUMIFS('7.  Persistence Report'!W$27:W$100000,'7.  Persistence Report'!$D$27:$D$100000,$B38,'7.  Persistence Report'!$H$27:$H$100000,$O$35,'7.  Persistence Report'!$J$27:$J$100000,"Adjustment")</f>
        <v>17</v>
      </c>
      <c r="W39" s="293">
        <f>SUMIFS('7.  Persistence Report'!X$27:X$100000,'7.  Persistence Report'!$D$27:$D$100000,$B38,'7.  Persistence Report'!$H$27:$H$100000,$O$35,'7.  Persistence Report'!$J$27:$J$100000,"Adjustment")</f>
        <v>17</v>
      </c>
      <c r="X39" s="293">
        <f>SUMIFS('7.  Persistence Report'!Y$27:Y$100000,'7.  Persistence Report'!$D$27:$D$100000,$B38,'7.  Persistence Report'!$H$27:$H$100000,$O$35,'7.  Persistence Report'!$J$27:$J$100000,"Adjustment")</f>
        <v>17</v>
      </c>
      <c r="Y39" s="409">
        <f>Y38</f>
        <v>0.95</v>
      </c>
      <c r="Z39" s="409">
        <f t="shared" ref="Z39:AL39" si="0">Z38</f>
        <v>0.05</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19">
        <v>2</v>
      </c>
      <c r="B41" s="517" t="s">
        <v>96</v>
      </c>
      <c r="C41" s="289" t="s">
        <v>25</v>
      </c>
      <c r="D41" s="293">
        <f>SUMIFS('7.  Persistence Report'!AU$27:AU$100000,'7.  Persistence Report'!$D$27:$D$100000,$B41,'7.  Persistence Report'!$H$27:$H$100000,$D$35,'7.  Persistence Report'!$J$27:$J$100000,"&lt;&gt;Adjustment")</f>
        <v>4242771</v>
      </c>
      <c r="E41" s="293">
        <f>SUMIFS('7.  Persistence Report'!AV$27:AV$100000,'7.  Persistence Report'!$D$27:$D$100000,$B41,'7.  Persistence Report'!$H$27:$H$100000,$D$35,'7.  Persistence Report'!$J$27:$J$100000,"&lt;&gt;Adjustment")</f>
        <v>4096716</v>
      </c>
      <c r="F41" s="293">
        <f>SUMIFS('7.  Persistence Report'!AW$27:AW$100000,'7.  Persistence Report'!$D$27:$D$100000,$B41,'7.  Persistence Report'!$H$27:$H$100000,$D$35,'7.  Persistence Report'!$J$27:$J$100000,"&lt;&gt;Adjustment")</f>
        <v>4096716</v>
      </c>
      <c r="G41" s="293">
        <f>SUMIFS('7.  Persistence Report'!AX$27:AX$100000,'7.  Persistence Report'!$D$27:$D$100000,$B41,'7.  Persistence Report'!$H$27:$H$100000,$D$35,'7.  Persistence Report'!$J$27:$J$100000,"&lt;&gt;Adjustment")</f>
        <v>4096716</v>
      </c>
      <c r="H41" s="293">
        <f>SUMIFS('7.  Persistence Report'!AY$27:AY$100000,'7.  Persistence Report'!$D$27:$D$100000,$B41,'7.  Persistence Report'!$H$27:$H$100000,$D$35,'7.  Persistence Report'!$J$27:$J$100000,"&lt;&gt;Adjustment")</f>
        <v>4096716</v>
      </c>
      <c r="I41" s="293">
        <f>SUMIFS('7.  Persistence Report'!AZ$27:AZ$100000,'7.  Persistence Report'!$D$27:$D$100000,$B41,'7.  Persistence Report'!$H$27:$H$100000,$D$35,'7.  Persistence Report'!$J$27:$J$100000,"&lt;&gt;Adjustment")</f>
        <v>4096716</v>
      </c>
      <c r="J41" s="293">
        <f>SUMIFS('7.  Persistence Report'!BA$27:BA$100000,'7.  Persistence Report'!$D$27:$D$100000,$B41,'7.  Persistence Report'!$H$27:$H$100000,$D$35,'7.  Persistence Report'!$J$27:$J$100000,"&lt;&gt;Adjustment")</f>
        <v>4096716</v>
      </c>
      <c r="K41" s="293">
        <f>SUMIFS('7.  Persistence Report'!BB$27:BB$100000,'7.  Persistence Report'!$D$27:$D$100000,$B41,'7.  Persistence Report'!$H$27:$H$100000,$D$35,'7.  Persistence Report'!$J$27:$J$100000,"&lt;&gt;Adjustment")</f>
        <v>4096716</v>
      </c>
      <c r="L41" s="293">
        <f>SUMIFS('7.  Persistence Report'!BC$27:BC$100000,'7.  Persistence Report'!$D$27:$D$100000,$B41,'7.  Persistence Report'!$H$27:$H$100000,$D$35,'7.  Persistence Report'!$J$27:$J$100000,"&lt;&gt;Adjustment")</f>
        <v>4096716</v>
      </c>
      <c r="M41" s="293">
        <f>SUMIFS('7.  Persistence Report'!BD$27:BD$100000,'7.  Persistence Report'!$D$27:$D$100000,$B41,'7.  Persistence Report'!$H$27:$H$100000,$D$35,'7.  Persistence Report'!$J$27:$J$100000,"&lt;&gt;Adjustment")</f>
        <v>4096716</v>
      </c>
      <c r="N41" s="289"/>
      <c r="O41" s="293">
        <f>SUMIFS('7.  Persistence Report'!P$27:P$100000,'7.  Persistence Report'!$D$27:$D$100000,$B41,'7.  Persistence Report'!$H$27:$H$100000,$O$35,'7.  Persistence Report'!$J$27:$J$100000,"&lt;&gt;Adjustment")</f>
        <v>315</v>
      </c>
      <c r="P41" s="293">
        <f>SUMIFS('7.  Persistence Report'!Q$27:Q$100000,'7.  Persistence Report'!$D$27:$D$100000,$B41,'7.  Persistence Report'!$H$27:$H$100000,$O$35,'7.  Persistence Report'!$J$27:$J$100000,"&lt;&gt;Adjustment")</f>
        <v>306</v>
      </c>
      <c r="Q41" s="293">
        <f>SUMIFS('7.  Persistence Report'!R$27:R$100000,'7.  Persistence Report'!$D$27:$D$100000,$B41,'7.  Persistence Report'!$H$27:$H$100000,$O$35,'7.  Persistence Report'!$J$27:$J$100000,"&lt;&gt;Adjustment")</f>
        <v>306</v>
      </c>
      <c r="R41" s="293">
        <f>SUMIFS('7.  Persistence Report'!S$27:S$100000,'7.  Persistence Report'!$D$27:$D$100000,$B41,'7.  Persistence Report'!$H$27:$H$100000,$O$35,'7.  Persistence Report'!$J$27:$J$100000,"&lt;&gt;Adjustment")</f>
        <v>306</v>
      </c>
      <c r="S41" s="293">
        <f>SUMIFS('7.  Persistence Report'!T$27:T$100000,'7.  Persistence Report'!$D$27:$D$100000,$B41,'7.  Persistence Report'!$H$27:$H$100000,$O$35,'7.  Persistence Report'!$J$27:$J$100000,"&lt;&gt;Adjustment")</f>
        <v>306</v>
      </c>
      <c r="T41" s="293">
        <f>SUMIFS('7.  Persistence Report'!U$27:U$100000,'7.  Persistence Report'!$D$27:$D$100000,$B41,'7.  Persistence Report'!$H$27:$H$100000,$O$35,'7.  Persistence Report'!$J$27:$J$100000,"&lt;&gt;Adjustment")</f>
        <v>306</v>
      </c>
      <c r="U41" s="293">
        <f>SUMIFS('7.  Persistence Report'!V$27:V$100000,'7.  Persistence Report'!$D$27:$D$100000,$B41,'7.  Persistence Report'!$H$27:$H$100000,$O$35,'7.  Persistence Report'!$J$27:$J$100000,"&lt;&gt;Adjustment")</f>
        <v>306</v>
      </c>
      <c r="V41" s="293">
        <f>SUMIFS('7.  Persistence Report'!W$27:W$100000,'7.  Persistence Report'!$D$27:$D$100000,$B41,'7.  Persistence Report'!$H$27:$H$100000,$O$35,'7.  Persistence Report'!$J$27:$J$100000,"&lt;&gt;Adjustment")</f>
        <v>306</v>
      </c>
      <c r="W41" s="293">
        <f>SUMIFS('7.  Persistence Report'!X$27:X$100000,'7.  Persistence Report'!$D$27:$D$100000,$B41,'7.  Persistence Report'!$H$27:$H$100000,$O$35,'7.  Persistence Report'!$J$27:$J$100000,"&lt;&gt;Adjustment")</f>
        <v>306</v>
      </c>
      <c r="X41" s="293">
        <f>SUMIFS('7.  Persistence Report'!Y$27:Y$100000,'7.  Persistence Report'!$D$27:$D$100000,$B41,'7.  Persistence Report'!$H$27:$H$100000,$O$35,'7.  Persistence Report'!$J$27:$J$100000,"&lt;&gt;Adjustment")</f>
        <v>306</v>
      </c>
      <c r="Y41" s="408">
        <f>VLOOKUP(B41,'3-a.  Rate Class Allocations'!$B$20:$AM$1009,4,FALSE)</f>
        <v>0.95</v>
      </c>
      <c r="Z41" s="408">
        <f>VLOOKUP(B41,'3-a.  Rate Class Allocations'!$B$20:$AM$1009,6,FALSE)</f>
        <v>0.05</v>
      </c>
      <c r="AA41" s="408">
        <f>VLOOKUP(B41,'3-a.  Rate Class Allocations'!$B$20:$AM$1009,8,FALSE)</f>
        <v>0</v>
      </c>
      <c r="AB41" s="408">
        <f>VLOOKUP(B41,'3-a.  Rate Class Allocations'!$B$20:$AM$1009,9,FALSE)</f>
        <v>0</v>
      </c>
      <c r="AC41" s="408">
        <f>VLOOKUP(B41,'3-a.  Rate Class Allocations'!$B$20:$AM$1009,11,FALSE)</f>
        <v>0</v>
      </c>
      <c r="AD41" s="408">
        <f>VLOOKUP(B41,'3-a.  Rate Class Allocations'!$B$20:$AM$1009,13,FALSE)</f>
        <v>0</v>
      </c>
      <c r="AE41" s="408"/>
      <c r="AF41" s="408"/>
      <c r="AG41" s="408"/>
      <c r="AH41" s="408"/>
      <c r="AI41" s="408"/>
      <c r="AJ41" s="408"/>
      <c r="AK41" s="408"/>
      <c r="AL41" s="408"/>
      <c r="AM41" s="294">
        <f>SUM(Y41:AL41)</f>
        <v>1</v>
      </c>
    </row>
    <row r="42" spans="1:39" outlineLevel="1">
      <c r="B42" s="292" t="s">
        <v>267</v>
      </c>
      <c r="C42" s="289" t="s">
        <v>163</v>
      </c>
      <c r="D42" s="293">
        <f>SUMIFS('7.  Persistence Report'!AU$27:AU$100000,'7.  Persistence Report'!$D$27:$D$100000,$B41,'7.  Persistence Report'!$H$27:$H$100000,$D$35,'7.  Persistence Report'!$J$27:$J$100000,"Adjustment")</f>
        <v>0</v>
      </c>
      <c r="E42" s="293">
        <f>SUMIFS('7.  Persistence Report'!AV$27:AV$100000,'7.  Persistence Report'!$D$27:$D$100000,$B41,'7.  Persistence Report'!$H$27:$H$100000,$D$35,'7.  Persistence Report'!$J$27:$J$100000,"Adjustment")</f>
        <v>0</v>
      </c>
      <c r="F42" s="293">
        <f>SUMIFS('7.  Persistence Report'!AW$27:AW$100000,'7.  Persistence Report'!$D$27:$D$100000,$B41,'7.  Persistence Report'!$H$27:$H$100000,$D$35,'7.  Persistence Report'!$J$27:$J$100000,"Adjustment")</f>
        <v>0</v>
      </c>
      <c r="G42" s="293">
        <f>SUMIFS('7.  Persistence Report'!AX$27:AX$100000,'7.  Persistence Report'!$D$27:$D$100000,$B41,'7.  Persistence Report'!$H$27:$H$100000,$D$35,'7.  Persistence Report'!$J$27:$J$100000,"Adjustment")</f>
        <v>0</v>
      </c>
      <c r="H42" s="293">
        <f>SUMIFS('7.  Persistence Report'!AY$27:AY$100000,'7.  Persistence Report'!$D$27:$D$100000,$B41,'7.  Persistence Report'!$H$27:$H$100000,$D$35,'7.  Persistence Report'!$J$27:$J$100000,"Adjustment")</f>
        <v>0</v>
      </c>
      <c r="I42" s="293">
        <f>SUMIFS('7.  Persistence Report'!AZ$27:AZ$100000,'7.  Persistence Report'!$D$27:$D$100000,$B41,'7.  Persistence Report'!$H$27:$H$100000,$D$35,'7.  Persistence Report'!$J$27:$J$100000,"Adjustment")</f>
        <v>0</v>
      </c>
      <c r="J42" s="293">
        <f>SUMIFS('7.  Persistence Report'!BA$27:BA$100000,'7.  Persistence Report'!$D$27:$D$100000,$B41,'7.  Persistence Report'!$H$27:$H$100000,$D$35,'7.  Persistence Report'!$J$27:$J$100000,"Adjustment")</f>
        <v>0</v>
      </c>
      <c r="K42" s="293">
        <f>SUMIFS('7.  Persistence Report'!BB$27:BB$100000,'7.  Persistence Report'!$D$27:$D$100000,$B41,'7.  Persistence Report'!$H$27:$H$100000,$D$35,'7.  Persistence Report'!$J$27:$J$100000,"Adjustment")</f>
        <v>0</v>
      </c>
      <c r="L42" s="293">
        <f>SUMIFS('7.  Persistence Report'!BC$27:BC$100000,'7.  Persistence Report'!$D$27:$D$100000,$B41,'7.  Persistence Report'!$H$27:$H$100000,$D$35,'7.  Persistence Report'!$J$27:$J$100000,"Adjustment")</f>
        <v>0</v>
      </c>
      <c r="M42" s="293">
        <f>SUMIFS('7.  Persistence Report'!BD$27:BD$100000,'7.  Persistence Report'!$D$27:$D$100000,$B41,'7.  Persistence Report'!$H$27:$H$100000,$D$35,'7.  Persistence Report'!$J$27:$J$100000,"Adjustment")</f>
        <v>0</v>
      </c>
      <c r="N42" s="466"/>
      <c r="O42" s="293">
        <f>SUMIFS('7.  Persistence Report'!P$27:P$100000,'7.  Persistence Report'!$D$27:$D$100000,$B41,'7.  Persistence Report'!$H$27:$H$100000,$O$35,'7.  Persistence Report'!$J$27:$J$100000,"Adjustment")</f>
        <v>0</v>
      </c>
      <c r="P42" s="293">
        <f>SUMIFS('7.  Persistence Report'!Q$27:Q$100000,'7.  Persistence Report'!$D$27:$D$100000,$B41,'7.  Persistence Report'!$H$27:$H$100000,$O$35,'7.  Persistence Report'!$J$27:$J$100000,"Adjustment")</f>
        <v>0</v>
      </c>
      <c r="Q42" s="293">
        <f>SUMIFS('7.  Persistence Report'!R$27:R$100000,'7.  Persistence Report'!$D$27:$D$100000,$B41,'7.  Persistence Report'!$H$27:$H$100000,$O$35,'7.  Persistence Report'!$J$27:$J$100000,"Adjustment")</f>
        <v>0</v>
      </c>
      <c r="R42" s="293">
        <f>SUMIFS('7.  Persistence Report'!S$27:S$100000,'7.  Persistence Report'!$D$27:$D$100000,$B41,'7.  Persistence Report'!$H$27:$H$100000,$O$35,'7.  Persistence Report'!$J$27:$J$100000,"Adjustment")</f>
        <v>0</v>
      </c>
      <c r="S42" s="293">
        <f>SUMIFS('7.  Persistence Report'!T$27:T$100000,'7.  Persistence Report'!$D$27:$D$100000,$B41,'7.  Persistence Report'!$H$27:$H$100000,$O$35,'7.  Persistence Report'!$J$27:$J$100000,"Adjustment")</f>
        <v>0</v>
      </c>
      <c r="T42" s="293">
        <f>SUMIFS('7.  Persistence Report'!U$27:U$100000,'7.  Persistence Report'!$D$27:$D$100000,$B41,'7.  Persistence Report'!$H$27:$H$100000,$O$35,'7.  Persistence Report'!$J$27:$J$100000,"Adjustment")</f>
        <v>0</v>
      </c>
      <c r="U42" s="293">
        <f>SUMIFS('7.  Persistence Report'!V$27:V$100000,'7.  Persistence Report'!$D$27:$D$100000,$B41,'7.  Persistence Report'!$H$27:$H$100000,$O$35,'7.  Persistence Report'!$J$27:$J$100000,"Adjustment")</f>
        <v>0</v>
      </c>
      <c r="V42" s="293">
        <f>SUMIFS('7.  Persistence Report'!W$27:W$100000,'7.  Persistence Report'!$D$27:$D$100000,$B41,'7.  Persistence Report'!$H$27:$H$100000,$O$35,'7.  Persistence Report'!$J$27:$J$100000,"Adjustment")</f>
        <v>0</v>
      </c>
      <c r="W42" s="293">
        <f>SUMIFS('7.  Persistence Report'!X$27:X$100000,'7.  Persistence Report'!$D$27:$D$100000,$B41,'7.  Persistence Report'!$H$27:$H$100000,$O$35,'7.  Persistence Report'!$J$27:$J$100000,"Adjustment")</f>
        <v>0</v>
      </c>
      <c r="X42" s="293">
        <f>SUMIFS('7.  Persistence Report'!Y$27:Y$100000,'7.  Persistence Report'!$D$27:$D$100000,$B41,'7.  Persistence Report'!$H$27:$H$100000,$O$35,'7.  Persistence Report'!$J$27:$J$100000,"Adjustment")</f>
        <v>0</v>
      </c>
      <c r="Y42" s="409">
        <f>Y41</f>
        <v>0.95</v>
      </c>
      <c r="Z42" s="409">
        <f t="shared" ref="Z42" si="1">Z41</f>
        <v>0.05</v>
      </c>
      <c r="AA42" s="409">
        <f t="shared" ref="AA42" si="2">AA41</f>
        <v>0</v>
      </c>
      <c r="AB42" s="409">
        <f t="shared" ref="AB42" si="3">AB41</f>
        <v>0</v>
      </c>
      <c r="AC42" s="409">
        <f t="shared" ref="AC42" si="4">AC41</f>
        <v>0</v>
      </c>
      <c r="AD42" s="409">
        <f t="shared" ref="AD42" si="5">AD41</f>
        <v>0</v>
      </c>
      <c r="AE42" s="409">
        <f t="shared" ref="AE42" si="6">AE41</f>
        <v>0</v>
      </c>
      <c r="AF42" s="409">
        <f t="shared" ref="AF42" si="7">AF41</f>
        <v>0</v>
      </c>
      <c r="AG42" s="409">
        <f t="shared" ref="AG42" si="8">AG41</f>
        <v>0</v>
      </c>
      <c r="AH42" s="409">
        <f t="shared" ref="AH42" si="9">AH41</f>
        <v>0</v>
      </c>
      <c r="AI42" s="409">
        <f t="shared" ref="AI42" si="10">AI41</f>
        <v>0</v>
      </c>
      <c r="AJ42" s="409">
        <f t="shared" ref="AJ42" si="11">AJ41</f>
        <v>0</v>
      </c>
      <c r="AK42" s="409">
        <f t="shared" ref="AK42" si="12">AK41</f>
        <v>0</v>
      </c>
      <c r="AL42" s="409">
        <f t="shared" ref="AL42" si="13">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19">
        <v>3</v>
      </c>
      <c r="B44" s="517" t="s">
        <v>97</v>
      </c>
      <c r="C44" s="289" t="s">
        <v>25</v>
      </c>
      <c r="D44" s="293">
        <f>SUMIFS('7.  Persistence Report'!AU$27:AU$100000,'7.  Persistence Report'!$D$27:$D$100000,$B44,'7.  Persistence Report'!$H$27:$H$100000,$D$35,'7.  Persistence Report'!$J$27:$J$100000,"&lt;&gt;Adjustment")</f>
        <v>315844</v>
      </c>
      <c r="E44" s="293">
        <f>SUMIFS('7.  Persistence Report'!AV$27:AV$100000,'7.  Persistence Report'!$D$27:$D$100000,$B44,'7.  Persistence Report'!$H$27:$H$100000,$D$35,'7.  Persistence Report'!$J$27:$J$100000,"&lt;&gt;Adjustment")</f>
        <v>315844</v>
      </c>
      <c r="F44" s="293">
        <f>SUMIFS('7.  Persistence Report'!AW$27:AW$100000,'7.  Persistence Report'!$D$27:$D$100000,$B44,'7.  Persistence Report'!$H$27:$H$100000,$D$35,'7.  Persistence Report'!$J$27:$J$100000,"&lt;&gt;Adjustment")</f>
        <v>315844</v>
      </c>
      <c r="G44" s="293">
        <f>SUMIFS('7.  Persistence Report'!AX$27:AX$100000,'7.  Persistence Report'!$D$27:$D$100000,$B44,'7.  Persistence Report'!$H$27:$H$100000,$D$35,'7.  Persistence Report'!$J$27:$J$100000,"&lt;&gt;Adjustment")</f>
        <v>313234</v>
      </c>
      <c r="H44" s="293">
        <f>SUMIFS('7.  Persistence Report'!AY$27:AY$100000,'7.  Persistence Report'!$D$27:$D$100000,$B44,'7.  Persistence Report'!$H$27:$H$100000,$D$35,'7.  Persistence Report'!$J$27:$J$100000,"&lt;&gt;Adjustment")</f>
        <v>177848</v>
      </c>
      <c r="I44" s="293">
        <f>SUMIFS('7.  Persistence Report'!AZ$27:AZ$100000,'7.  Persistence Report'!$D$27:$D$100000,$B44,'7.  Persistence Report'!$H$27:$H$100000,$D$35,'7.  Persistence Report'!$J$27:$J$100000,"&lt;&gt;Adjustment")</f>
        <v>0</v>
      </c>
      <c r="J44" s="293">
        <f>SUMIFS('7.  Persistence Report'!BA$27:BA$100000,'7.  Persistence Report'!$D$27:$D$100000,$B44,'7.  Persistence Report'!$H$27:$H$100000,$D$35,'7.  Persistence Report'!$J$27:$J$100000,"&lt;&gt;Adjustment")</f>
        <v>0</v>
      </c>
      <c r="K44" s="293">
        <f>SUMIFS('7.  Persistence Report'!BB$27:BB$100000,'7.  Persistence Report'!$D$27:$D$100000,$B44,'7.  Persistence Report'!$H$27:$H$100000,$D$35,'7.  Persistence Report'!$J$27:$J$100000,"&lt;&gt;Adjustment")</f>
        <v>0</v>
      </c>
      <c r="L44" s="293">
        <f>SUMIFS('7.  Persistence Report'!BC$27:BC$100000,'7.  Persistence Report'!$D$27:$D$100000,$B44,'7.  Persistence Report'!$H$27:$H$100000,$D$35,'7.  Persistence Report'!$J$27:$J$100000,"&lt;&gt;Adjustment")</f>
        <v>0</v>
      </c>
      <c r="M44" s="293">
        <f>SUMIFS('7.  Persistence Report'!BD$27:BD$100000,'7.  Persistence Report'!$D$27:$D$100000,$B44,'7.  Persistence Report'!$H$27:$H$100000,$D$35,'7.  Persistence Report'!$J$27:$J$100000,"&lt;&gt;Adjustment")</f>
        <v>0</v>
      </c>
      <c r="N44" s="289"/>
      <c r="O44" s="293">
        <f>SUMIFS('7.  Persistence Report'!P$27:P$100000,'7.  Persistence Report'!$D$27:$D$100000,$B44,'7.  Persistence Report'!$H$27:$H$100000,$O$35,'7.  Persistence Report'!$J$27:$J$100000,"&lt;&gt;Adjustment")</f>
        <v>50</v>
      </c>
      <c r="P44" s="293">
        <f>SUMIFS('7.  Persistence Report'!Q$27:Q$100000,'7.  Persistence Report'!$D$27:$D$100000,$B44,'7.  Persistence Report'!$H$27:$H$100000,$O$35,'7.  Persistence Report'!$J$27:$J$100000,"&lt;&gt;Adjustment")</f>
        <v>50</v>
      </c>
      <c r="Q44" s="293">
        <f>SUMIFS('7.  Persistence Report'!R$27:R$100000,'7.  Persistence Report'!$D$27:$D$100000,$B44,'7.  Persistence Report'!$H$27:$H$100000,$O$35,'7.  Persistence Report'!$J$27:$J$100000,"&lt;&gt;Adjustment")</f>
        <v>50</v>
      </c>
      <c r="R44" s="293">
        <f>SUMIFS('7.  Persistence Report'!S$27:S$100000,'7.  Persistence Report'!$D$27:$D$100000,$B44,'7.  Persistence Report'!$H$27:$H$100000,$O$35,'7.  Persistence Report'!$J$27:$J$100000,"&lt;&gt;Adjustment")</f>
        <v>47</v>
      </c>
      <c r="S44" s="293">
        <f>SUMIFS('7.  Persistence Report'!T$27:T$100000,'7.  Persistence Report'!$D$27:$D$100000,$B44,'7.  Persistence Report'!$H$27:$H$100000,$O$35,'7.  Persistence Report'!$J$27:$J$100000,"&lt;&gt;Adjustment")</f>
        <v>26</v>
      </c>
      <c r="T44" s="293">
        <f>SUMIFS('7.  Persistence Report'!U$27:U$100000,'7.  Persistence Report'!$D$27:$D$100000,$B44,'7.  Persistence Report'!$H$27:$H$100000,$O$35,'7.  Persistence Report'!$J$27:$J$100000,"&lt;&gt;Adjustment")</f>
        <v>0</v>
      </c>
      <c r="U44" s="293">
        <f>SUMIFS('7.  Persistence Report'!V$27:V$100000,'7.  Persistence Report'!$D$27:$D$100000,$B44,'7.  Persistence Report'!$H$27:$H$100000,$O$35,'7.  Persistence Report'!$J$27:$J$100000,"&lt;&gt;Adjustment")</f>
        <v>0</v>
      </c>
      <c r="V44" s="293">
        <f>SUMIFS('7.  Persistence Report'!W$27:W$100000,'7.  Persistence Report'!$D$27:$D$100000,$B44,'7.  Persistence Report'!$H$27:$H$100000,$O$35,'7.  Persistence Report'!$J$27:$J$100000,"&lt;&gt;Adjustment")</f>
        <v>0</v>
      </c>
      <c r="W44" s="293">
        <f>SUMIFS('7.  Persistence Report'!X$27:X$100000,'7.  Persistence Report'!$D$27:$D$100000,$B44,'7.  Persistence Report'!$H$27:$H$100000,$O$35,'7.  Persistence Report'!$J$27:$J$100000,"&lt;&gt;Adjustment")</f>
        <v>0</v>
      </c>
      <c r="X44" s="293">
        <f>SUMIFS('7.  Persistence Report'!Y$27:Y$100000,'7.  Persistence Report'!$D$27:$D$100000,$B44,'7.  Persistence Report'!$H$27:$H$100000,$O$35,'7.  Persistence Report'!$J$27:$J$100000,"&lt;&gt;Adjustment")</f>
        <v>0</v>
      </c>
      <c r="Y44" s="408">
        <f>VLOOKUP(B44,'3-a.  Rate Class Allocations'!$B$20:$AM$1009,4,FALSE)</f>
        <v>1</v>
      </c>
      <c r="Z44" s="408">
        <f>VLOOKUP(B44,'3-a.  Rate Class Allocations'!$B$20:$AM$1009,6,FALSE)</f>
        <v>0</v>
      </c>
      <c r="AA44" s="408">
        <f>VLOOKUP(B44,'3-a.  Rate Class Allocations'!$B$20:$AM$1009,8,FALSE)</f>
        <v>0</v>
      </c>
      <c r="AB44" s="408">
        <f>VLOOKUP(B44,'3-a.  Rate Class Allocations'!$B$20:$AM$1009,9,FALSE)</f>
        <v>0</v>
      </c>
      <c r="AC44" s="408">
        <f>VLOOKUP(B44,'3-a.  Rate Class Allocations'!$B$20:$AM$1009,11,FALSE)</f>
        <v>0</v>
      </c>
      <c r="AD44" s="408">
        <f>VLOOKUP(B44,'3-a.  Rate Class Allocations'!$B$20:$AM$1009,13,FALSE)</f>
        <v>0</v>
      </c>
      <c r="AE44" s="408"/>
      <c r="AF44" s="408"/>
      <c r="AG44" s="408"/>
      <c r="AH44" s="408"/>
      <c r="AI44" s="408"/>
      <c r="AJ44" s="408"/>
      <c r="AK44" s="408"/>
      <c r="AL44" s="408"/>
      <c r="AM44" s="294">
        <f>SUM(Y44:AL44)</f>
        <v>1</v>
      </c>
    </row>
    <row r="45" spans="1:39" outlineLevel="1">
      <c r="B45" s="292" t="s">
        <v>267</v>
      </c>
      <c r="C45" s="289" t="s">
        <v>163</v>
      </c>
      <c r="D45" s="293">
        <f>SUMIFS('7.  Persistence Report'!AU$27:AU$100000,'7.  Persistence Report'!$D$27:$D$100000,$B44,'7.  Persistence Report'!$H$27:$H$100000,$D$35,'7.  Persistence Report'!$J$27:$J$100000,"Adjustment")</f>
        <v>0</v>
      </c>
      <c r="E45" s="293">
        <f>SUMIFS('7.  Persistence Report'!AV$27:AV$100000,'7.  Persistence Report'!$D$27:$D$100000,$B44,'7.  Persistence Report'!$H$27:$H$100000,$D$35,'7.  Persistence Report'!$J$27:$J$100000,"Adjustment")</f>
        <v>0</v>
      </c>
      <c r="F45" s="293">
        <f>SUMIFS('7.  Persistence Report'!AW$27:AW$100000,'7.  Persistence Report'!$D$27:$D$100000,$B44,'7.  Persistence Report'!$H$27:$H$100000,$D$35,'7.  Persistence Report'!$J$27:$J$100000,"Adjustment")</f>
        <v>0</v>
      </c>
      <c r="G45" s="293">
        <f>SUMIFS('7.  Persistence Report'!AX$27:AX$100000,'7.  Persistence Report'!$D$27:$D$100000,$B44,'7.  Persistence Report'!$H$27:$H$100000,$D$35,'7.  Persistence Report'!$J$27:$J$100000,"Adjustment")</f>
        <v>0</v>
      </c>
      <c r="H45" s="293">
        <f>SUMIFS('7.  Persistence Report'!AY$27:AY$100000,'7.  Persistence Report'!$D$27:$D$100000,$B44,'7.  Persistence Report'!$H$27:$H$100000,$D$35,'7.  Persistence Report'!$J$27:$J$100000,"Adjustment")</f>
        <v>0</v>
      </c>
      <c r="I45" s="293">
        <f>SUMIFS('7.  Persistence Report'!AZ$27:AZ$100000,'7.  Persistence Report'!$D$27:$D$100000,$B44,'7.  Persistence Report'!$H$27:$H$100000,$D$35,'7.  Persistence Report'!$J$27:$J$100000,"Adjustment")</f>
        <v>0</v>
      </c>
      <c r="J45" s="293">
        <f>SUMIFS('7.  Persistence Report'!BA$27:BA$100000,'7.  Persistence Report'!$D$27:$D$100000,$B44,'7.  Persistence Report'!$H$27:$H$100000,$D$35,'7.  Persistence Report'!$J$27:$J$100000,"Adjustment")</f>
        <v>0</v>
      </c>
      <c r="K45" s="293">
        <f>SUMIFS('7.  Persistence Report'!BB$27:BB$100000,'7.  Persistence Report'!$D$27:$D$100000,$B44,'7.  Persistence Report'!$H$27:$H$100000,$D$35,'7.  Persistence Report'!$J$27:$J$100000,"Adjustment")</f>
        <v>0</v>
      </c>
      <c r="L45" s="293">
        <f>SUMIFS('7.  Persistence Report'!BC$27:BC$100000,'7.  Persistence Report'!$D$27:$D$100000,$B44,'7.  Persistence Report'!$H$27:$H$100000,$D$35,'7.  Persistence Report'!$J$27:$J$100000,"Adjustment")</f>
        <v>0</v>
      </c>
      <c r="M45" s="293">
        <f>SUMIFS('7.  Persistence Report'!BD$27:BD$100000,'7.  Persistence Report'!$D$27:$D$100000,$B44,'7.  Persistence Report'!$H$27:$H$100000,$D$35,'7.  Persistence Report'!$J$27:$J$100000,"Adjustment")</f>
        <v>0</v>
      </c>
      <c r="N45" s="466"/>
      <c r="O45" s="293">
        <f>SUMIFS('7.  Persistence Report'!P$27:P$100000,'7.  Persistence Report'!$D$27:$D$100000,$B44,'7.  Persistence Report'!$H$27:$H$100000,$O$35,'7.  Persistence Report'!$J$27:$J$100000,"Adjustment")</f>
        <v>0</v>
      </c>
      <c r="P45" s="293">
        <f>SUMIFS('7.  Persistence Report'!Q$27:Q$100000,'7.  Persistence Report'!$D$27:$D$100000,$B44,'7.  Persistence Report'!$H$27:$H$100000,$O$35,'7.  Persistence Report'!$J$27:$J$100000,"Adjustment")</f>
        <v>0</v>
      </c>
      <c r="Q45" s="293">
        <f>SUMIFS('7.  Persistence Report'!R$27:R$100000,'7.  Persistence Report'!$D$27:$D$100000,$B44,'7.  Persistence Report'!$H$27:$H$100000,$O$35,'7.  Persistence Report'!$J$27:$J$100000,"Adjustment")</f>
        <v>0</v>
      </c>
      <c r="R45" s="293">
        <f>SUMIFS('7.  Persistence Report'!S$27:S$100000,'7.  Persistence Report'!$D$27:$D$100000,$B44,'7.  Persistence Report'!$H$27:$H$100000,$O$35,'7.  Persistence Report'!$J$27:$J$100000,"Adjustment")</f>
        <v>0</v>
      </c>
      <c r="S45" s="293">
        <f>SUMIFS('7.  Persistence Report'!T$27:T$100000,'7.  Persistence Report'!$D$27:$D$100000,$B44,'7.  Persistence Report'!$H$27:$H$100000,$O$35,'7.  Persistence Report'!$J$27:$J$100000,"Adjustment")</f>
        <v>0</v>
      </c>
      <c r="T45" s="293">
        <f>SUMIFS('7.  Persistence Report'!U$27:U$100000,'7.  Persistence Report'!$D$27:$D$100000,$B44,'7.  Persistence Report'!$H$27:$H$100000,$O$35,'7.  Persistence Report'!$J$27:$J$100000,"Adjustment")</f>
        <v>0</v>
      </c>
      <c r="U45" s="293">
        <f>SUMIFS('7.  Persistence Report'!V$27:V$100000,'7.  Persistence Report'!$D$27:$D$100000,$B44,'7.  Persistence Report'!$H$27:$H$100000,$O$35,'7.  Persistence Report'!$J$27:$J$100000,"Adjustment")</f>
        <v>0</v>
      </c>
      <c r="V45" s="293">
        <f>SUMIFS('7.  Persistence Report'!W$27:W$100000,'7.  Persistence Report'!$D$27:$D$100000,$B44,'7.  Persistence Report'!$H$27:$H$100000,$O$35,'7.  Persistence Report'!$J$27:$J$100000,"Adjustment")</f>
        <v>0</v>
      </c>
      <c r="W45" s="293">
        <f>SUMIFS('7.  Persistence Report'!X$27:X$100000,'7.  Persistence Report'!$D$27:$D$100000,$B44,'7.  Persistence Report'!$H$27:$H$100000,$O$35,'7.  Persistence Report'!$J$27:$J$100000,"Adjustment")</f>
        <v>0</v>
      </c>
      <c r="X45" s="293">
        <f>SUMIFS('7.  Persistence Report'!Y$27:Y$100000,'7.  Persistence Report'!$D$27:$D$100000,$B44,'7.  Persistence Report'!$H$27:$H$100000,$O$35,'7.  Persistence Report'!$J$27:$J$100000,"Adjustment")</f>
        <v>0</v>
      </c>
      <c r="Y45" s="409">
        <f>Y44</f>
        <v>1</v>
      </c>
      <c r="Z45" s="409">
        <f t="shared" ref="Z45" si="14">Z44</f>
        <v>0</v>
      </c>
      <c r="AA45" s="409">
        <f t="shared" ref="AA45" si="15">AA44</f>
        <v>0</v>
      </c>
      <c r="AB45" s="409">
        <f t="shared" ref="AB45" si="16">AB44</f>
        <v>0</v>
      </c>
      <c r="AC45" s="409">
        <f t="shared" ref="AC45" si="17">AC44</f>
        <v>0</v>
      </c>
      <c r="AD45" s="409">
        <f t="shared" ref="AD45" si="18">AD44</f>
        <v>0</v>
      </c>
      <c r="AE45" s="409">
        <f t="shared" ref="AE45" si="19">AE44</f>
        <v>0</v>
      </c>
      <c r="AF45" s="409">
        <f t="shared" ref="AF45" si="20">AF44</f>
        <v>0</v>
      </c>
      <c r="AG45" s="409">
        <f t="shared" ref="AG45" si="21">AG44</f>
        <v>0</v>
      </c>
      <c r="AH45" s="409">
        <f t="shared" ref="AH45" si="22">AH44</f>
        <v>0</v>
      </c>
      <c r="AI45" s="409">
        <f t="shared" ref="AI45" si="23">AI44</f>
        <v>0</v>
      </c>
      <c r="AJ45" s="409">
        <f t="shared" ref="AJ45" si="24">AJ44</f>
        <v>0</v>
      </c>
      <c r="AK45" s="409">
        <f t="shared" ref="AK45" si="25">AK44</f>
        <v>0</v>
      </c>
      <c r="AL45" s="409">
        <f t="shared" ref="AL45" si="26">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19">
        <v>4</v>
      </c>
      <c r="B47" s="517" t="s">
        <v>687</v>
      </c>
      <c r="C47" s="289" t="s">
        <v>25</v>
      </c>
      <c r="D47" s="293">
        <f>SUMIFS('7.  Persistence Report'!AU$27:AU$100000,'7.  Persistence Report'!$D$27:$D$100000,$B47,'7.  Persistence Report'!$H$27:$H$100000,$D$35,'7.  Persistence Report'!$J$27:$J$100000,"&lt;&gt;Adjustment")</f>
        <v>3324661</v>
      </c>
      <c r="E47" s="293">
        <f>SUMIFS('7.  Persistence Report'!AV$27:AV$100000,'7.  Persistence Report'!$D$27:$D$100000,$B47,'7.  Persistence Report'!$H$27:$H$100000,$D$35,'7.  Persistence Report'!$J$27:$J$100000,"&lt;&gt;Adjustment")</f>
        <v>3324661</v>
      </c>
      <c r="F47" s="293">
        <f>SUMIFS('7.  Persistence Report'!AW$27:AW$100000,'7.  Persistence Report'!$D$27:$D$100000,$B47,'7.  Persistence Report'!$H$27:$H$100000,$D$35,'7.  Persistence Report'!$J$27:$J$100000,"&lt;&gt;Adjustment")</f>
        <v>3324661</v>
      </c>
      <c r="G47" s="293">
        <f>SUMIFS('7.  Persistence Report'!AX$27:AX$100000,'7.  Persistence Report'!$D$27:$D$100000,$B47,'7.  Persistence Report'!$H$27:$H$100000,$D$35,'7.  Persistence Report'!$J$27:$J$100000,"&lt;&gt;Adjustment")</f>
        <v>3324661</v>
      </c>
      <c r="H47" s="293">
        <f>SUMIFS('7.  Persistence Report'!AY$27:AY$100000,'7.  Persistence Report'!$D$27:$D$100000,$B47,'7.  Persistence Report'!$H$27:$H$100000,$D$35,'7.  Persistence Report'!$J$27:$J$100000,"&lt;&gt;Adjustment")</f>
        <v>3324661</v>
      </c>
      <c r="I47" s="293">
        <f>SUMIFS('7.  Persistence Report'!AZ$27:AZ$100000,'7.  Persistence Report'!$D$27:$D$100000,$B47,'7.  Persistence Report'!$H$27:$H$100000,$D$35,'7.  Persistence Report'!$J$27:$J$100000,"&lt;&gt;Adjustment")</f>
        <v>3324661</v>
      </c>
      <c r="J47" s="293">
        <f>SUMIFS('7.  Persistence Report'!BA$27:BA$100000,'7.  Persistence Report'!$D$27:$D$100000,$B47,'7.  Persistence Report'!$H$27:$H$100000,$D$35,'7.  Persistence Report'!$J$27:$J$100000,"&lt;&gt;Adjustment")</f>
        <v>3324661</v>
      </c>
      <c r="K47" s="293">
        <f>SUMIFS('7.  Persistence Report'!BB$27:BB$100000,'7.  Persistence Report'!$D$27:$D$100000,$B47,'7.  Persistence Report'!$H$27:$H$100000,$D$35,'7.  Persistence Report'!$J$27:$J$100000,"&lt;&gt;Adjustment")</f>
        <v>3324661</v>
      </c>
      <c r="L47" s="293">
        <f>SUMIFS('7.  Persistence Report'!BC$27:BC$100000,'7.  Persistence Report'!$D$27:$D$100000,$B47,'7.  Persistence Report'!$H$27:$H$100000,$D$35,'7.  Persistence Report'!$J$27:$J$100000,"&lt;&gt;Adjustment")</f>
        <v>3324661</v>
      </c>
      <c r="M47" s="293">
        <f>SUMIFS('7.  Persistence Report'!BD$27:BD$100000,'7.  Persistence Report'!$D$27:$D$100000,$B47,'7.  Persistence Report'!$H$27:$H$100000,$D$35,'7.  Persistence Report'!$J$27:$J$100000,"&lt;&gt;Adjustment")</f>
        <v>3324661</v>
      </c>
      <c r="N47" s="289"/>
      <c r="O47" s="293">
        <f>SUMIFS('7.  Persistence Report'!P$27:P$100000,'7.  Persistence Report'!$D$27:$D$100000,$B47,'7.  Persistence Report'!$H$27:$H$100000,$O$35,'7.  Persistence Report'!$J$27:$J$100000,"&lt;&gt;Adjustment")</f>
        <v>1730</v>
      </c>
      <c r="P47" s="293">
        <f>SUMIFS('7.  Persistence Report'!Q$27:Q$100000,'7.  Persistence Report'!$D$27:$D$100000,$B47,'7.  Persistence Report'!$H$27:$H$100000,$O$35,'7.  Persistence Report'!$J$27:$J$100000,"&lt;&gt;Adjustment")</f>
        <v>1730</v>
      </c>
      <c r="Q47" s="293">
        <f>SUMIFS('7.  Persistence Report'!R$27:R$100000,'7.  Persistence Report'!$D$27:$D$100000,$B47,'7.  Persistence Report'!$H$27:$H$100000,$O$35,'7.  Persistence Report'!$J$27:$J$100000,"&lt;&gt;Adjustment")</f>
        <v>1730</v>
      </c>
      <c r="R47" s="293">
        <f>SUMIFS('7.  Persistence Report'!S$27:S$100000,'7.  Persistence Report'!$D$27:$D$100000,$B47,'7.  Persistence Report'!$H$27:$H$100000,$O$35,'7.  Persistence Report'!$J$27:$J$100000,"&lt;&gt;Adjustment")</f>
        <v>1730</v>
      </c>
      <c r="S47" s="293">
        <f>SUMIFS('7.  Persistence Report'!T$27:T$100000,'7.  Persistence Report'!$D$27:$D$100000,$B47,'7.  Persistence Report'!$H$27:$H$100000,$O$35,'7.  Persistence Report'!$J$27:$J$100000,"&lt;&gt;Adjustment")</f>
        <v>1730</v>
      </c>
      <c r="T47" s="293">
        <f>SUMIFS('7.  Persistence Report'!U$27:U$100000,'7.  Persistence Report'!$D$27:$D$100000,$B47,'7.  Persistence Report'!$H$27:$H$100000,$O$35,'7.  Persistence Report'!$J$27:$J$100000,"&lt;&gt;Adjustment")</f>
        <v>1730</v>
      </c>
      <c r="U47" s="293">
        <f>SUMIFS('7.  Persistence Report'!V$27:V$100000,'7.  Persistence Report'!$D$27:$D$100000,$B47,'7.  Persistence Report'!$H$27:$H$100000,$O$35,'7.  Persistence Report'!$J$27:$J$100000,"&lt;&gt;Adjustment")</f>
        <v>1730</v>
      </c>
      <c r="V47" s="293">
        <f>SUMIFS('7.  Persistence Report'!W$27:W$100000,'7.  Persistence Report'!$D$27:$D$100000,$B47,'7.  Persistence Report'!$H$27:$H$100000,$O$35,'7.  Persistence Report'!$J$27:$J$100000,"&lt;&gt;Adjustment")</f>
        <v>1730</v>
      </c>
      <c r="W47" s="293">
        <f>SUMIFS('7.  Persistence Report'!X$27:X$100000,'7.  Persistence Report'!$D$27:$D$100000,$B47,'7.  Persistence Report'!$H$27:$H$100000,$O$35,'7.  Persistence Report'!$J$27:$J$100000,"&lt;&gt;Adjustment")</f>
        <v>1730</v>
      </c>
      <c r="X47" s="293">
        <f>SUMIFS('7.  Persistence Report'!Y$27:Y$100000,'7.  Persistence Report'!$D$27:$D$100000,$B47,'7.  Persistence Report'!$H$27:$H$100000,$O$35,'7.  Persistence Report'!$J$27:$J$100000,"&lt;&gt;Adjustment")</f>
        <v>1730</v>
      </c>
      <c r="Y47" s="408">
        <f>VLOOKUP(B47,'3-a.  Rate Class Allocations'!$B$20:$AM$1009,4,FALSE)</f>
        <v>1</v>
      </c>
      <c r="Z47" s="408">
        <f>VLOOKUP(B47,'3-a.  Rate Class Allocations'!$B$20:$AM$1009,6,FALSE)</f>
        <v>0</v>
      </c>
      <c r="AA47" s="408">
        <f>VLOOKUP(B47,'3-a.  Rate Class Allocations'!$B$20:$AM$1009,8,FALSE)</f>
        <v>0</v>
      </c>
      <c r="AB47" s="408">
        <f>VLOOKUP(B47,'3-a.  Rate Class Allocations'!$B$20:$AM$1009,9,FALSE)</f>
        <v>0</v>
      </c>
      <c r="AC47" s="408">
        <f>VLOOKUP(B47,'3-a.  Rate Class Allocations'!$B$20:$AM$1009,11,FALSE)</f>
        <v>0</v>
      </c>
      <c r="AD47" s="408">
        <f>VLOOKUP(B47,'3-a.  Rate Class Allocations'!$B$20:$AM$1009,13,FALSE)</f>
        <v>0</v>
      </c>
      <c r="AE47" s="408"/>
      <c r="AF47" s="408"/>
      <c r="AG47" s="408"/>
      <c r="AH47" s="408"/>
      <c r="AI47" s="408"/>
      <c r="AJ47" s="408"/>
      <c r="AK47" s="408"/>
      <c r="AL47" s="408"/>
      <c r="AM47" s="294">
        <f>SUM(Y47:AL47)</f>
        <v>1</v>
      </c>
    </row>
    <row r="48" spans="1:39" outlineLevel="1">
      <c r="B48" s="292" t="s">
        <v>267</v>
      </c>
      <c r="C48" s="289" t="s">
        <v>163</v>
      </c>
      <c r="D48" s="293">
        <f>SUMIFS('7.  Persistence Report'!AU$27:AU$100000,'7.  Persistence Report'!$D$27:$D$100000,$B47,'7.  Persistence Report'!$H$27:$H$100000,$D$35,'7.  Persistence Report'!$J$27:$J$100000,"Adjustment")</f>
        <v>74313</v>
      </c>
      <c r="E48" s="293">
        <f>SUMIFS('7.  Persistence Report'!AV$27:AV$100000,'7.  Persistence Report'!$D$27:$D$100000,$B47,'7.  Persistence Report'!$H$27:$H$100000,$D$35,'7.  Persistence Report'!$J$27:$J$100000,"Adjustment")</f>
        <v>74313</v>
      </c>
      <c r="F48" s="293">
        <f>SUMIFS('7.  Persistence Report'!AW$27:AW$100000,'7.  Persistence Report'!$D$27:$D$100000,$B47,'7.  Persistence Report'!$H$27:$H$100000,$D$35,'7.  Persistence Report'!$J$27:$J$100000,"Adjustment")</f>
        <v>74313</v>
      </c>
      <c r="G48" s="293">
        <f>SUMIFS('7.  Persistence Report'!AX$27:AX$100000,'7.  Persistence Report'!$D$27:$D$100000,$B47,'7.  Persistence Report'!$H$27:$H$100000,$D$35,'7.  Persistence Report'!$J$27:$J$100000,"Adjustment")</f>
        <v>74313</v>
      </c>
      <c r="H48" s="293">
        <f>SUMIFS('7.  Persistence Report'!AY$27:AY$100000,'7.  Persistence Report'!$D$27:$D$100000,$B47,'7.  Persistence Report'!$H$27:$H$100000,$D$35,'7.  Persistence Report'!$J$27:$J$100000,"Adjustment")</f>
        <v>74313</v>
      </c>
      <c r="I48" s="293">
        <f>SUMIFS('7.  Persistence Report'!AZ$27:AZ$100000,'7.  Persistence Report'!$D$27:$D$100000,$B47,'7.  Persistence Report'!$H$27:$H$100000,$D$35,'7.  Persistence Report'!$J$27:$J$100000,"Adjustment")</f>
        <v>74313</v>
      </c>
      <c r="J48" s="293">
        <f>SUMIFS('7.  Persistence Report'!BA$27:BA$100000,'7.  Persistence Report'!$D$27:$D$100000,$B47,'7.  Persistence Report'!$H$27:$H$100000,$D$35,'7.  Persistence Report'!$J$27:$J$100000,"Adjustment")</f>
        <v>74313</v>
      </c>
      <c r="K48" s="293">
        <f>SUMIFS('7.  Persistence Report'!BB$27:BB$100000,'7.  Persistence Report'!$D$27:$D$100000,$B47,'7.  Persistence Report'!$H$27:$H$100000,$D$35,'7.  Persistence Report'!$J$27:$J$100000,"Adjustment")</f>
        <v>74313</v>
      </c>
      <c r="L48" s="293">
        <f>SUMIFS('7.  Persistence Report'!BC$27:BC$100000,'7.  Persistence Report'!$D$27:$D$100000,$B47,'7.  Persistence Report'!$H$27:$H$100000,$D$35,'7.  Persistence Report'!$J$27:$J$100000,"Adjustment")</f>
        <v>74313</v>
      </c>
      <c r="M48" s="293">
        <f>SUMIFS('7.  Persistence Report'!BD$27:BD$100000,'7.  Persistence Report'!$D$27:$D$100000,$B47,'7.  Persistence Report'!$H$27:$H$100000,$D$35,'7.  Persistence Report'!$J$27:$J$100000,"Adjustment")</f>
        <v>74313</v>
      </c>
      <c r="N48" s="466"/>
      <c r="O48" s="293">
        <f>SUMIFS('7.  Persistence Report'!P$27:P$100000,'7.  Persistence Report'!$D$27:$D$100000,$B47,'7.  Persistence Report'!$H$27:$H$100000,$O$35,'7.  Persistence Report'!$J$27:$J$100000,"Adjustment")</f>
        <v>38</v>
      </c>
      <c r="P48" s="293">
        <f>SUMIFS('7.  Persistence Report'!Q$27:Q$100000,'7.  Persistence Report'!$D$27:$D$100000,$B47,'7.  Persistence Report'!$H$27:$H$100000,$O$35,'7.  Persistence Report'!$J$27:$J$100000,"Adjustment")</f>
        <v>38</v>
      </c>
      <c r="Q48" s="293">
        <f>SUMIFS('7.  Persistence Report'!R$27:R$100000,'7.  Persistence Report'!$D$27:$D$100000,$B47,'7.  Persistence Report'!$H$27:$H$100000,$O$35,'7.  Persistence Report'!$J$27:$J$100000,"Adjustment")</f>
        <v>38</v>
      </c>
      <c r="R48" s="293">
        <f>SUMIFS('7.  Persistence Report'!S$27:S$100000,'7.  Persistence Report'!$D$27:$D$100000,$B47,'7.  Persistence Report'!$H$27:$H$100000,$O$35,'7.  Persistence Report'!$J$27:$J$100000,"Adjustment")</f>
        <v>38</v>
      </c>
      <c r="S48" s="293">
        <f>SUMIFS('7.  Persistence Report'!T$27:T$100000,'7.  Persistence Report'!$D$27:$D$100000,$B47,'7.  Persistence Report'!$H$27:$H$100000,$O$35,'7.  Persistence Report'!$J$27:$J$100000,"Adjustment")</f>
        <v>38</v>
      </c>
      <c r="T48" s="293">
        <f>SUMIFS('7.  Persistence Report'!U$27:U$100000,'7.  Persistence Report'!$D$27:$D$100000,$B47,'7.  Persistence Report'!$H$27:$H$100000,$O$35,'7.  Persistence Report'!$J$27:$J$100000,"Adjustment")</f>
        <v>38</v>
      </c>
      <c r="U48" s="293">
        <f>SUMIFS('7.  Persistence Report'!V$27:V$100000,'7.  Persistence Report'!$D$27:$D$100000,$B47,'7.  Persistence Report'!$H$27:$H$100000,$O$35,'7.  Persistence Report'!$J$27:$J$100000,"Adjustment")</f>
        <v>38</v>
      </c>
      <c r="V48" s="293">
        <f>SUMIFS('7.  Persistence Report'!W$27:W$100000,'7.  Persistence Report'!$D$27:$D$100000,$B47,'7.  Persistence Report'!$H$27:$H$100000,$O$35,'7.  Persistence Report'!$J$27:$J$100000,"Adjustment")</f>
        <v>38</v>
      </c>
      <c r="W48" s="293">
        <f>SUMIFS('7.  Persistence Report'!X$27:X$100000,'7.  Persistence Report'!$D$27:$D$100000,$B47,'7.  Persistence Report'!$H$27:$H$100000,$O$35,'7.  Persistence Report'!$J$27:$J$100000,"Adjustment")</f>
        <v>38</v>
      </c>
      <c r="X48" s="293">
        <f>SUMIFS('7.  Persistence Report'!Y$27:Y$100000,'7.  Persistence Report'!$D$27:$D$100000,$B47,'7.  Persistence Report'!$H$27:$H$100000,$O$35,'7.  Persistence Report'!$J$27:$J$100000,"Adjustment")</f>
        <v>38</v>
      </c>
      <c r="Y48" s="409">
        <f>Y47</f>
        <v>1</v>
      </c>
      <c r="Z48" s="409">
        <f t="shared" ref="Z48" si="27">Z47</f>
        <v>0</v>
      </c>
      <c r="AA48" s="409">
        <f t="shared" ref="AA48" si="28">AA47</f>
        <v>0</v>
      </c>
      <c r="AB48" s="409">
        <f t="shared" ref="AB48" si="29">AB47</f>
        <v>0</v>
      </c>
      <c r="AC48" s="409">
        <f t="shared" ref="AC48" si="30">AC47</f>
        <v>0</v>
      </c>
      <c r="AD48" s="409">
        <f t="shared" ref="AD48" si="31">AD47</f>
        <v>0</v>
      </c>
      <c r="AE48" s="409">
        <f t="shared" ref="AE48" si="32">AE47</f>
        <v>0</v>
      </c>
      <c r="AF48" s="409">
        <f t="shared" ref="AF48" si="33">AF47</f>
        <v>0</v>
      </c>
      <c r="AG48" s="409">
        <f t="shared" ref="AG48" si="34">AG47</f>
        <v>0</v>
      </c>
      <c r="AH48" s="409">
        <f t="shared" ref="AH48" si="35">AH47</f>
        <v>0</v>
      </c>
      <c r="AI48" s="409">
        <f t="shared" ref="AI48" si="36">AI47</f>
        <v>0</v>
      </c>
      <c r="AJ48" s="409">
        <f t="shared" ref="AJ48" si="37">AJ47</f>
        <v>0</v>
      </c>
      <c r="AK48" s="409">
        <f t="shared" ref="AK48" si="38">AK47</f>
        <v>0</v>
      </c>
      <c r="AL48" s="409">
        <f t="shared" ref="AL48" si="39">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19">
        <v>5</v>
      </c>
      <c r="B50" s="517" t="s">
        <v>98</v>
      </c>
      <c r="C50" s="289" t="s">
        <v>25</v>
      </c>
      <c r="D50" s="293">
        <f>SUMIFS('7.  Persistence Report'!AU$27:AU$100000,'7.  Persistence Report'!$D$27:$D$100000,$B50,'7.  Persistence Report'!$H$27:$H$100000,$D$35,'7.  Persistence Report'!$J$27:$J$100000,"&lt;&gt;Adjustment")</f>
        <v>0</v>
      </c>
      <c r="E50" s="293">
        <f>SUMIFS('7.  Persistence Report'!AV$27:AV$100000,'7.  Persistence Report'!$D$27:$D$100000,$B50,'7.  Persistence Report'!$H$27:$H$100000,$D$35,'7.  Persistence Report'!$J$27:$J$100000,"&lt;&gt;Adjustment")</f>
        <v>0</v>
      </c>
      <c r="F50" s="293">
        <f>SUMIFS('7.  Persistence Report'!AW$27:AW$100000,'7.  Persistence Report'!$D$27:$D$100000,$B50,'7.  Persistence Report'!$H$27:$H$100000,$D$35,'7.  Persistence Report'!$J$27:$J$100000,"&lt;&gt;Adjustment")</f>
        <v>0</v>
      </c>
      <c r="G50" s="293">
        <f>SUMIFS('7.  Persistence Report'!AX$27:AX$100000,'7.  Persistence Report'!$D$27:$D$100000,$B50,'7.  Persistence Report'!$H$27:$H$100000,$D$35,'7.  Persistence Report'!$J$27:$J$100000,"&lt;&gt;Adjustment")</f>
        <v>0</v>
      </c>
      <c r="H50" s="293">
        <f>SUMIFS('7.  Persistence Report'!AY$27:AY$100000,'7.  Persistence Report'!$D$27:$D$100000,$B50,'7.  Persistence Report'!$H$27:$H$100000,$D$35,'7.  Persistence Report'!$J$27:$J$100000,"&lt;&gt;Adjustment")</f>
        <v>0</v>
      </c>
      <c r="I50" s="293">
        <f>SUMIFS('7.  Persistence Report'!AZ$27:AZ$100000,'7.  Persistence Report'!$D$27:$D$100000,$B50,'7.  Persistence Report'!$H$27:$H$100000,$D$35,'7.  Persistence Report'!$J$27:$J$100000,"&lt;&gt;Adjustment")</f>
        <v>0</v>
      </c>
      <c r="J50" s="293">
        <f>SUMIFS('7.  Persistence Report'!BA$27:BA$100000,'7.  Persistence Report'!$D$27:$D$100000,$B50,'7.  Persistence Report'!$H$27:$H$100000,$D$35,'7.  Persistence Report'!$J$27:$J$100000,"&lt;&gt;Adjustment")</f>
        <v>0</v>
      </c>
      <c r="K50" s="293">
        <f>SUMIFS('7.  Persistence Report'!BB$27:BB$100000,'7.  Persistence Report'!$D$27:$D$100000,$B50,'7.  Persistence Report'!$H$27:$H$100000,$D$35,'7.  Persistence Report'!$J$27:$J$100000,"&lt;&gt;Adjustment")</f>
        <v>0</v>
      </c>
      <c r="L50" s="293">
        <f>SUMIFS('7.  Persistence Report'!BC$27:BC$100000,'7.  Persistence Report'!$D$27:$D$100000,$B50,'7.  Persistence Report'!$H$27:$H$100000,$D$35,'7.  Persistence Report'!$J$27:$J$100000,"&lt;&gt;Adjustment")</f>
        <v>0</v>
      </c>
      <c r="M50" s="293">
        <f>SUMIFS('7.  Persistence Report'!BD$27:BD$100000,'7.  Persistence Report'!$D$27:$D$100000,$B50,'7.  Persistence Report'!$H$27:$H$100000,$D$35,'7.  Persistence Report'!$J$27:$J$100000,"&lt;&gt;Adjustment")</f>
        <v>0</v>
      </c>
      <c r="N50" s="289"/>
      <c r="O50" s="293">
        <f>SUMIFS('7.  Persistence Report'!P$27:P$100000,'7.  Persistence Report'!$D$27:$D$100000,$B50,'7.  Persistence Report'!$H$27:$H$100000,$O$35,'7.  Persistence Report'!$J$27:$J$100000,"&lt;&gt;Adjustment")</f>
        <v>0</v>
      </c>
      <c r="P50" s="293">
        <f>SUMIFS('7.  Persistence Report'!Q$27:Q$100000,'7.  Persistence Report'!$D$27:$D$100000,$B50,'7.  Persistence Report'!$H$27:$H$100000,$O$35,'7.  Persistence Report'!$J$27:$J$100000,"&lt;&gt;Adjustment")</f>
        <v>0</v>
      </c>
      <c r="Q50" s="293">
        <f>SUMIFS('7.  Persistence Report'!R$27:R$100000,'7.  Persistence Report'!$D$27:$D$100000,$B50,'7.  Persistence Report'!$H$27:$H$100000,$O$35,'7.  Persistence Report'!$J$27:$J$100000,"&lt;&gt;Adjustment")</f>
        <v>0</v>
      </c>
      <c r="R50" s="293">
        <f>SUMIFS('7.  Persistence Report'!S$27:S$100000,'7.  Persistence Report'!$D$27:$D$100000,$B50,'7.  Persistence Report'!$H$27:$H$100000,$O$35,'7.  Persistence Report'!$J$27:$J$100000,"&lt;&gt;Adjustment")</f>
        <v>0</v>
      </c>
      <c r="S50" s="293">
        <f>SUMIFS('7.  Persistence Report'!T$27:T$100000,'7.  Persistence Report'!$D$27:$D$100000,$B50,'7.  Persistence Report'!$H$27:$H$100000,$O$35,'7.  Persistence Report'!$J$27:$J$100000,"&lt;&gt;Adjustment")</f>
        <v>0</v>
      </c>
      <c r="T50" s="293">
        <f>SUMIFS('7.  Persistence Report'!U$27:U$100000,'7.  Persistence Report'!$D$27:$D$100000,$B50,'7.  Persistence Report'!$H$27:$H$100000,$O$35,'7.  Persistence Report'!$J$27:$J$100000,"&lt;&gt;Adjustment")</f>
        <v>0</v>
      </c>
      <c r="U50" s="293">
        <f>SUMIFS('7.  Persistence Report'!V$27:V$100000,'7.  Persistence Report'!$D$27:$D$100000,$B50,'7.  Persistence Report'!$H$27:$H$100000,$O$35,'7.  Persistence Report'!$J$27:$J$100000,"&lt;&gt;Adjustment")</f>
        <v>0</v>
      </c>
      <c r="V50" s="293">
        <f>SUMIFS('7.  Persistence Report'!W$27:W$100000,'7.  Persistence Report'!$D$27:$D$100000,$B50,'7.  Persistence Report'!$H$27:$H$100000,$O$35,'7.  Persistence Report'!$J$27:$J$100000,"&lt;&gt;Adjustment")</f>
        <v>0</v>
      </c>
      <c r="W50" s="293">
        <f>SUMIFS('7.  Persistence Report'!X$27:X$100000,'7.  Persistence Report'!$D$27:$D$100000,$B50,'7.  Persistence Report'!$H$27:$H$100000,$O$35,'7.  Persistence Report'!$J$27:$J$100000,"&lt;&gt;Adjustment")</f>
        <v>0</v>
      </c>
      <c r="X50" s="293">
        <f>SUMIFS('7.  Persistence Report'!Y$27:Y$100000,'7.  Persistence Report'!$D$27:$D$100000,$B50,'7.  Persistence Report'!$H$27:$H$100000,$O$35,'7.  Persistence Report'!$J$27:$J$100000,"&lt;&gt;Adjustment")</f>
        <v>0</v>
      </c>
      <c r="Y50" s="408">
        <f>VLOOKUP(B50,'3-a.  Rate Class Allocations'!$B$20:$AM$1009,4,FALSE)</f>
        <v>1</v>
      </c>
      <c r="Z50" s="408">
        <f>VLOOKUP(B50,'3-a.  Rate Class Allocations'!$B$20:$AM$1009,6,FALSE)</f>
        <v>0</v>
      </c>
      <c r="AA50" s="408">
        <f>VLOOKUP(B50,'3-a.  Rate Class Allocations'!$B$20:$AM$1009,8,FALSE)</f>
        <v>0</v>
      </c>
      <c r="AB50" s="408">
        <f>VLOOKUP(B50,'3-a.  Rate Class Allocations'!$B$20:$AM$1009,9,FALSE)</f>
        <v>0</v>
      </c>
      <c r="AC50" s="408">
        <f>VLOOKUP(B50,'3-a.  Rate Class Allocations'!$B$20:$AM$1009,11,FALSE)</f>
        <v>0</v>
      </c>
      <c r="AD50" s="408">
        <f>VLOOKUP(B50,'3-a.  Rate Class Allocations'!$B$20:$AM$1009,13,FALSE)</f>
        <v>0</v>
      </c>
      <c r="AE50" s="408"/>
      <c r="AF50" s="408"/>
      <c r="AG50" s="408"/>
      <c r="AH50" s="408"/>
      <c r="AI50" s="408"/>
      <c r="AJ50" s="408"/>
      <c r="AK50" s="408"/>
      <c r="AL50" s="408"/>
      <c r="AM50" s="294">
        <f>SUM(Y50:AL50)</f>
        <v>1</v>
      </c>
    </row>
    <row r="51" spans="1:39" outlineLevel="1">
      <c r="B51" s="292" t="s">
        <v>267</v>
      </c>
      <c r="C51" s="289" t="s">
        <v>163</v>
      </c>
      <c r="D51" s="293">
        <f>SUMIFS('7.  Persistence Report'!AU$27:AU$100000,'7.  Persistence Report'!$D$27:$D$100000,$B50,'7.  Persistence Report'!$H$27:$H$100000,$D$35,'7.  Persistence Report'!$J$27:$J$100000,"Adjustment")</f>
        <v>0</v>
      </c>
      <c r="E51" s="293">
        <f>SUMIFS('7.  Persistence Report'!AV$27:AV$100000,'7.  Persistence Report'!$D$27:$D$100000,$B50,'7.  Persistence Report'!$H$27:$H$100000,$D$35,'7.  Persistence Report'!$J$27:$J$100000,"Adjustment")</f>
        <v>0</v>
      </c>
      <c r="F51" s="293">
        <f>SUMIFS('7.  Persistence Report'!AW$27:AW$100000,'7.  Persistence Report'!$D$27:$D$100000,$B50,'7.  Persistence Report'!$H$27:$H$100000,$D$35,'7.  Persistence Report'!$J$27:$J$100000,"Adjustment")</f>
        <v>0</v>
      </c>
      <c r="G51" s="293">
        <f>SUMIFS('7.  Persistence Report'!AX$27:AX$100000,'7.  Persistence Report'!$D$27:$D$100000,$B50,'7.  Persistence Report'!$H$27:$H$100000,$D$35,'7.  Persistence Report'!$J$27:$J$100000,"Adjustment")</f>
        <v>0</v>
      </c>
      <c r="H51" s="293">
        <f>SUMIFS('7.  Persistence Report'!AY$27:AY$100000,'7.  Persistence Report'!$D$27:$D$100000,$B50,'7.  Persistence Report'!$H$27:$H$100000,$D$35,'7.  Persistence Report'!$J$27:$J$100000,"Adjustment")</f>
        <v>0</v>
      </c>
      <c r="I51" s="293">
        <f>SUMIFS('7.  Persistence Report'!AZ$27:AZ$100000,'7.  Persistence Report'!$D$27:$D$100000,$B50,'7.  Persistence Report'!$H$27:$H$100000,$D$35,'7.  Persistence Report'!$J$27:$J$100000,"Adjustment")</f>
        <v>0</v>
      </c>
      <c r="J51" s="293">
        <f>SUMIFS('7.  Persistence Report'!BA$27:BA$100000,'7.  Persistence Report'!$D$27:$D$100000,$B50,'7.  Persistence Report'!$H$27:$H$100000,$D$35,'7.  Persistence Report'!$J$27:$J$100000,"Adjustment")</f>
        <v>0</v>
      </c>
      <c r="K51" s="293">
        <f>SUMIFS('7.  Persistence Report'!BB$27:BB$100000,'7.  Persistence Report'!$D$27:$D$100000,$B50,'7.  Persistence Report'!$H$27:$H$100000,$D$35,'7.  Persistence Report'!$J$27:$J$100000,"Adjustment")</f>
        <v>0</v>
      </c>
      <c r="L51" s="293">
        <f>SUMIFS('7.  Persistence Report'!BC$27:BC$100000,'7.  Persistence Report'!$D$27:$D$100000,$B50,'7.  Persistence Report'!$H$27:$H$100000,$D$35,'7.  Persistence Report'!$J$27:$J$100000,"Adjustment")</f>
        <v>0</v>
      </c>
      <c r="M51" s="293">
        <f>SUMIFS('7.  Persistence Report'!BD$27:BD$100000,'7.  Persistence Report'!$D$27:$D$100000,$B50,'7.  Persistence Report'!$H$27:$H$100000,$D$35,'7.  Persistence Report'!$J$27:$J$100000,"Adjustment")</f>
        <v>0</v>
      </c>
      <c r="N51" s="466"/>
      <c r="O51" s="293">
        <f>SUMIFS('7.  Persistence Report'!P$27:P$100000,'7.  Persistence Report'!$D$27:$D$100000,$B50,'7.  Persistence Report'!$H$27:$H$100000,$O$35,'7.  Persistence Report'!$J$27:$J$100000,"Adjustment")</f>
        <v>0</v>
      </c>
      <c r="P51" s="293">
        <f>SUMIFS('7.  Persistence Report'!Q$27:Q$100000,'7.  Persistence Report'!$D$27:$D$100000,$B50,'7.  Persistence Report'!$H$27:$H$100000,$O$35,'7.  Persistence Report'!$J$27:$J$100000,"Adjustment")</f>
        <v>0</v>
      </c>
      <c r="Q51" s="293">
        <f>SUMIFS('7.  Persistence Report'!R$27:R$100000,'7.  Persistence Report'!$D$27:$D$100000,$B50,'7.  Persistence Report'!$H$27:$H$100000,$O$35,'7.  Persistence Report'!$J$27:$J$100000,"Adjustment")</f>
        <v>0</v>
      </c>
      <c r="R51" s="293">
        <f>SUMIFS('7.  Persistence Report'!S$27:S$100000,'7.  Persistence Report'!$D$27:$D$100000,$B50,'7.  Persistence Report'!$H$27:$H$100000,$O$35,'7.  Persistence Report'!$J$27:$J$100000,"Adjustment")</f>
        <v>0</v>
      </c>
      <c r="S51" s="293">
        <f>SUMIFS('7.  Persistence Report'!T$27:T$100000,'7.  Persistence Report'!$D$27:$D$100000,$B50,'7.  Persistence Report'!$H$27:$H$100000,$O$35,'7.  Persistence Report'!$J$27:$J$100000,"Adjustment")</f>
        <v>0</v>
      </c>
      <c r="T51" s="293">
        <f>SUMIFS('7.  Persistence Report'!U$27:U$100000,'7.  Persistence Report'!$D$27:$D$100000,$B50,'7.  Persistence Report'!$H$27:$H$100000,$O$35,'7.  Persistence Report'!$J$27:$J$100000,"Adjustment")</f>
        <v>0</v>
      </c>
      <c r="U51" s="293">
        <f>SUMIFS('7.  Persistence Report'!V$27:V$100000,'7.  Persistence Report'!$D$27:$D$100000,$B50,'7.  Persistence Report'!$H$27:$H$100000,$O$35,'7.  Persistence Report'!$J$27:$J$100000,"Adjustment")</f>
        <v>0</v>
      </c>
      <c r="V51" s="293">
        <f>SUMIFS('7.  Persistence Report'!W$27:W$100000,'7.  Persistence Report'!$D$27:$D$100000,$B50,'7.  Persistence Report'!$H$27:$H$100000,$O$35,'7.  Persistence Report'!$J$27:$J$100000,"Adjustment")</f>
        <v>0</v>
      </c>
      <c r="W51" s="293">
        <f>SUMIFS('7.  Persistence Report'!X$27:X$100000,'7.  Persistence Report'!$D$27:$D$100000,$B50,'7.  Persistence Report'!$H$27:$H$100000,$O$35,'7.  Persistence Report'!$J$27:$J$100000,"Adjustment")</f>
        <v>0</v>
      </c>
      <c r="X51" s="293">
        <f>SUMIFS('7.  Persistence Report'!Y$27:Y$100000,'7.  Persistence Report'!$D$27:$D$100000,$B50,'7.  Persistence Report'!$H$27:$H$100000,$O$35,'7.  Persistence Report'!$J$27:$J$100000,"Adjustment")</f>
        <v>0</v>
      </c>
      <c r="Y51" s="409">
        <f>Y50</f>
        <v>1</v>
      </c>
      <c r="Z51" s="409">
        <f t="shared" ref="Z51" si="40">Z50</f>
        <v>0</v>
      </c>
      <c r="AA51" s="409">
        <f t="shared" ref="AA51" si="41">AA50</f>
        <v>0</v>
      </c>
      <c r="AB51" s="409">
        <f t="shared" ref="AB51" si="42">AB50</f>
        <v>0</v>
      </c>
      <c r="AC51" s="409">
        <f t="shared" ref="AC51" si="43">AC50</f>
        <v>0</v>
      </c>
      <c r="AD51" s="409">
        <f t="shared" ref="AD51" si="44">AD50</f>
        <v>0</v>
      </c>
      <c r="AE51" s="409">
        <f t="shared" ref="AE51" si="45">AE50</f>
        <v>0</v>
      </c>
      <c r="AF51" s="409">
        <f t="shared" ref="AF51" si="46">AF50</f>
        <v>0</v>
      </c>
      <c r="AG51" s="409">
        <f t="shared" ref="AG51" si="47">AG50</f>
        <v>0</v>
      </c>
      <c r="AH51" s="409">
        <f t="shared" ref="AH51" si="48">AH50</f>
        <v>0</v>
      </c>
      <c r="AI51" s="409">
        <f t="shared" ref="AI51" si="49">AI50</f>
        <v>0</v>
      </c>
      <c r="AJ51" s="409">
        <f t="shared" ref="AJ51" si="50">AJ50</f>
        <v>0</v>
      </c>
      <c r="AK51" s="409">
        <f t="shared" ref="AK51" si="51">AK50</f>
        <v>0</v>
      </c>
      <c r="AL51" s="409">
        <f t="shared" ref="AL51" si="52">AL50</f>
        <v>0</v>
      </c>
      <c r="AM51" s="295"/>
    </row>
    <row r="52" spans="1:39"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20"/>
      <c r="Z52" s="421"/>
      <c r="AA52" s="421"/>
      <c r="AB52" s="421"/>
      <c r="AC52" s="421"/>
      <c r="AD52" s="421"/>
      <c r="AE52" s="421"/>
      <c r="AF52" s="421"/>
      <c r="AG52" s="421"/>
      <c r="AH52" s="421"/>
      <c r="AI52" s="421"/>
      <c r="AJ52" s="421"/>
      <c r="AK52" s="421"/>
      <c r="AL52" s="421"/>
      <c r="AM52" s="295"/>
    </row>
    <row r="53" spans="1:39" ht="16.5" customHeight="1" outlineLevel="1">
      <c r="B53" s="317" t="s">
        <v>498</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19">
        <v>6</v>
      </c>
      <c r="B54" s="517" t="s">
        <v>99</v>
      </c>
      <c r="C54" s="289" t="s">
        <v>25</v>
      </c>
      <c r="D54" s="293">
        <f>SUMIFS('7.  Persistence Report'!AU$27:AU$100000,'7.  Persistence Report'!$D$27:$D$100000,$B54,'7.  Persistence Report'!$H$27:$H$100000,$D$35,'7.  Persistence Report'!$J$27:$J$100000,"&lt;&gt;Adjustment")</f>
        <v>4229721</v>
      </c>
      <c r="E54" s="293">
        <f>SUMIFS('7.  Persistence Report'!AV$27:AV$100000,'7.  Persistence Report'!$D$27:$D$100000,$B54,'7.  Persistence Report'!$H$27:$H$100000,$D$35,'7.  Persistence Report'!$J$27:$J$100000,"&lt;&gt;Adjustment")</f>
        <v>4229721</v>
      </c>
      <c r="F54" s="293">
        <f>SUMIFS('7.  Persistence Report'!AW$27:AW$100000,'7.  Persistence Report'!$D$27:$D$100000,$B54,'7.  Persistence Report'!$H$27:$H$100000,$D$35,'7.  Persistence Report'!$J$27:$J$100000,"&lt;&gt;Adjustment")</f>
        <v>4229721</v>
      </c>
      <c r="G54" s="293">
        <f>SUMIFS('7.  Persistence Report'!AX$27:AX$100000,'7.  Persistence Report'!$D$27:$D$100000,$B54,'7.  Persistence Report'!$H$27:$H$100000,$D$35,'7.  Persistence Report'!$J$27:$J$100000,"&lt;&gt;Adjustment")</f>
        <v>4229721</v>
      </c>
      <c r="H54" s="293">
        <f>SUMIFS('7.  Persistence Report'!AY$27:AY$100000,'7.  Persistence Report'!$D$27:$D$100000,$B54,'7.  Persistence Report'!$H$27:$H$100000,$D$35,'7.  Persistence Report'!$J$27:$J$100000,"&lt;&gt;Adjustment")</f>
        <v>0</v>
      </c>
      <c r="I54" s="293">
        <f>SUMIFS('7.  Persistence Report'!AZ$27:AZ$100000,'7.  Persistence Report'!$D$27:$D$100000,$B54,'7.  Persistence Report'!$H$27:$H$100000,$D$35,'7.  Persistence Report'!$J$27:$J$100000,"&lt;&gt;Adjustment")</f>
        <v>0</v>
      </c>
      <c r="J54" s="293">
        <f>SUMIFS('7.  Persistence Report'!BA$27:BA$100000,'7.  Persistence Report'!$D$27:$D$100000,$B54,'7.  Persistence Report'!$H$27:$H$100000,$D$35,'7.  Persistence Report'!$J$27:$J$100000,"&lt;&gt;Adjustment")</f>
        <v>0</v>
      </c>
      <c r="K54" s="293">
        <f>SUMIFS('7.  Persistence Report'!BB$27:BB$100000,'7.  Persistence Report'!$D$27:$D$100000,$B54,'7.  Persistence Report'!$H$27:$H$100000,$D$35,'7.  Persistence Report'!$J$27:$J$100000,"&lt;&gt;Adjustment")</f>
        <v>0</v>
      </c>
      <c r="L54" s="293">
        <f>SUMIFS('7.  Persistence Report'!BC$27:BC$100000,'7.  Persistence Report'!$D$27:$D$100000,$B54,'7.  Persistence Report'!$H$27:$H$100000,$D$35,'7.  Persistence Report'!$J$27:$J$100000,"&lt;&gt;Adjustment")</f>
        <v>0</v>
      </c>
      <c r="M54" s="293">
        <f>SUMIFS('7.  Persistence Report'!BD$27:BD$100000,'7.  Persistence Report'!$D$27:$D$100000,$B54,'7.  Persistence Report'!$H$27:$H$100000,$D$35,'7.  Persistence Report'!$J$27:$J$100000,"&lt;&gt;Adjustment")</f>
        <v>0</v>
      </c>
      <c r="N54" s="293">
        <v>12</v>
      </c>
      <c r="O54" s="293">
        <f>SUMIFS('7.  Persistence Report'!P$27:P$100000,'7.  Persistence Report'!$D$27:$D$100000,$B54,'7.  Persistence Report'!$H$27:$H$100000,$O$35,'7.  Persistence Report'!$J$27:$J$100000,"&lt;&gt;Adjustment")</f>
        <v>902</v>
      </c>
      <c r="P54" s="293">
        <f>SUMIFS('7.  Persistence Report'!Q$27:Q$100000,'7.  Persistence Report'!$D$27:$D$100000,$B54,'7.  Persistence Report'!$H$27:$H$100000,$O$35,'7.  Persistence Report'!$J$27:$J$100000,"&lt;&gt;Adjustment")</f>
        <v>902</v>
      </c>
      <c r="Q54" s="293">
        <f>SUMIFS('7.  Persistence Report'!R$27:R$100000,'7.  Persistence Report'!$D$27:$D$100000,$B54,'7.  Persistence Report'!$H$27:$H$100000,$O$35,'7.  Persistence Report'!$J$27:$J$100000,"&lt;&gt;Adjustment")</f>
        <v>902</v>
      </c>
      <c r="R54" s="293">
        <f>SUMIFS('7.  Persistence Report'!S$27:S$100000,'7.  Persistence Report'!$D$27:$D$100000,$B54,'7.  Persistence Report'!$H$27:$H$100000,$O$35,'7.  Persistence Report'!$J$27:$J$100000,"&lt;&gt;Adjustment")</f>
        <v>902</v>
      </c>
      <c r="S54" s="293">
        <f>SUMIFS('7.  Persistence Report'!T$27:T$100000,'7.  Persistence Report'!$D$27:$D$100000,$B54,'7.  Persistence Report'!$H$27:$H$100000,$O$35,'7.  Persistence Report'!$J$27:$J$100000,"&lt;&gt;Adjustment")</f>
        <v>0</v>
      </c>
      <c r="T54" s="293">
        <f>SUMIFS('7.  Persistence Report'!U$27:U$100000,'7.  Persistence Report'!$D$27:$D$100000,$B54,'7.  Persistence Report'!$H$27:$H$100000,$O$35,'7.  Persistence Report'!$J$27:$J$100000,"&lt;&gt;Adjustment")</f>
        <v>0</v>
      </c>
      <c r="U54" s="293">
        <f>SUMIFS('7.  Persistence Report'!V$27:V$100000,'7.  Persistence Report'!$D$27:$D$100000,$B54,'7.  Persistence Report'!$H$27:$H$100000,$O$35,'7.  Persistence Report'!$J$27:$J$100000,"&lt;&gt;Adjustment")</f>
        <v>0</v>
      </c>
      <c r="V54" s="293">
        <f>SUMIFS('7.  Persistence Report'!W$27:W$100000,'7.  Persistence Report'!$D$27:$D$100000,$B54,'7.  Persistence Report'!$H$27:$H$100000,$O$35,'7.  Persistence Report'!$J$27:$J$100000,"&lt;&gt;Adjustment")</f>
        <v>0</v>
      </c>
      <c r="W54" s="293">
        <f>SUMIFS('7.  Persistence Report'!X$27:X$100000,'7.  Persistence Report'!$D$27:$D$100000,$B54,'7.  Persistence Report'!$H$27:$H$100000,$O$35,'7.  Persistence Report'!$J$27:$J$100000,"&lt;&gt;Adjustment")</f>
        <v>0</v>
      </c>
      <c r="X54" s="293">
        <f>SUMIFS('7.  Persistence Report'!Y$27:Y$100000,'7.  Persistence Report'!$D$27:$D$100000,$B54,'7.  Persistence Report'!$H$27:$H$100000,$O$35,'7.  Persistence Report'!$J$27:$J$100000,"&lt;&gt;Adjustment")</f>
        <v>0</v>
      </c>
      <c r="Y54" s="408">
        <f>VLOOKUP(B54,'3-a.  Rate Class Allocations'!$B$20:$AM$1009,4,FALSE)</f>
        <v>0</v>
      </c>
      <c r="Z54" s="408">
        <f>VLOOKUP(B54,'3-a.  Rate Class Allocations'!$B$20:$AM$1009,6,FALSE)</f>
        <v>0</v>
      </c>
      <c r="AA54" s="408">
        <f>VLOOKUP(B54,'3-a.  Rate Class Allocations'!$B$20:$AM$1009,8,FALSE)</f>
        <v>0.04</v>
      </c>
      <c r="AB54" s="408">
        <f>VLOOKUP(B54,'3-a.  Rate Class Allocations'!$B$20:$AM$1009,9,FALSE)</f>
        <v>0.66400000000000003</v>
      </c>
      <c r="AC54" s="408">
        <f>VLOOKUP(B54,'3-a.  Rate Class Allocations'!$B$20:$AM$1009,11,FALSE)</f>
        <v>0.24</v>
      </c>
      <c r="AD54" s="408">
        <f>VLOOKUP(B54,'3-a.  Rate Class Allocations'!$B$20:$AM$1009,13,FALSE)</f>
        <v>5.6000000000000001E-2</v>
      </c>
      <c r="AE54" s="408"/>
      <c r="AF54" s="413"/>
      <c r="AG54" s="413"/>
      <c r="AH54" s="413"/>
      <c r="AI54" s="413"/>
      <c r="AJ54" s="413"/>
      <c r="AK54" s="413"/>
      <c r="AL54" s="413"/>
      <c r="AM54" s="294">
        <f>SUM(Y54:AL54)</f>
        <v>1</v>
      </c>
    </row>
    <row r="55" spans="1:39" outlineLevel="1">
      <c r="B55" s="292" t="s">
        <v>267</v>
      </c>
      <c r="C55" s="289" t="s">
        <v>163</v>
      </c>
      <c r="D55" s="293">
        <f>SUMIFS('7.  Persistence Report'!AU$27:AU$100000,'7.  Persistence Report'!$D$27:$D$100000,$B54,'7.  Persistence Report'!$H$27:$H$100000,$D$35,'7.  Persistence Report'!$J$27:$J$100000,"Adjustment")</f>
        <v>2775299</v>
      </c>
      <c r="E55" s="293">
        <f>SUMIFS('7.  Persistence Report'!AV$27:AV$100000,'7.  Persistence Report'!$D$27:$D$100000,$B54,'7.  Persistence Report'!$H$27:$H$100000,$D$35,'7.  Persistence Report'!$J$27:$J$100000,"Adjustment")</f>
        <v>2775299</v>
      </c>
      <c r="F55" s="293">
        <f>SUMIFS('7.  Persistence Report'!AW$27:AW$100000,'7.  Persistence Report'!$D$27:$D$100000,$B54,'7.  Persistence Report'!$H$27:$H$100000,$D$35,'7.  Persistence Report'!$J$27:$J$100000,"Adjustment")</f>
        <v>2775299</v>
      </c>
      <c r="G55" s="293">
        <f>SUMIFS('7.  Persistence Report'!AX$27:AX$100000,'7.  Persistence Report'!$D$27:$D$100000,$B54,'7.  Persistence Report'!$H$27:$H$100000,$D$35,'7.  Persistence Report'!$J$27:$J$100000,"Adjustment")</f>
        <v>2775299</v>
      </c>
      <c r="H55" s="293">
        <f>SUMIFS('7.  Persistence Report'!AY$27:AY$100000,'7.  Persistence Report'!$D$27:$D$100000,$B54,'7.  Persistence Report'!$H$27:$H$100000,$D$35,'7.  Persistence Report'!$J$27:$J$100000,"Adjustment")</f>
        <v>7005028</v>
      </c>
      <c r="I55" s="293">
        <f>SUMIFS('7.  Persistence Report'!AZ$27:AZ$100000,'7.  Persistence Report'!$D$27:$D$100000,$B54,'7.  Persistence Report'!$H$27:$H$100000,$D$35,'7.  Persistence Report'!$J$27:$J$100000,"Adjustment")</f>
        <v>7005028</v>
      </c>
      <c r="J55" s="293">
        <f>SUMIFS('7.  Persistence Report'!BA$27:BA$100000,'7.  Persistence Report'!$D$27:$D$100000,$B54,'7.  Persistence Report'!$H$27:$H$100000,$D$35,'7.  Persistence Report'!$J$27:$J$100000,"Adjustment")</f>
        <v>7005028</v>
      </c>
      <c r="K55" s="293">
        <f>SUMIFS('7.  Persistence Report'!BB$27:BB$100000,'7.  Persistence Report'!$D$27:$D$100000,$B54,'7.  Persistence Report'!$H$27:$H$100000,$D$35,'7.  Persistence Report'!$J$27:$J$100000,"Adjustment")</f>
        <v>7005028</v>
      </c>
      <c r="L55" s="293">
        <f>SUMIFS('7.  Persistence Report'!BC$27:BC$100000,'7.  Persistence Report'!$D$27:$D$100000,$B54,'7.  Persistence Report'!$H$27:$H$100000,$D$35,'7.  Persistence Report'!$J$27:$J$100000,"Adjustment")</f>
        <v>7005028</v>
      </c>
      <c r="M55" s="293">
        <f>SUMIFS('7.  Persistence Report'!BD$27:BD$100000,'7.  Persistence Report'!$D$27:$D$100000,$B54,'7.  Persistence Report'!$H$27:$H$100000,$D$35,'7.  Persistence Report'!$J$27:$J$100000,"Adjustment")</f>
        <v>7005028</v>
      </c>
      <c r="N55" s="293">
        <f>N54</f>
        <v>12</v>
      </c>
      <c r="O55" s="293">
        <f>SUMIFS('7.  Persistence Report'!P$27:P$100000,'7.  Persistence Report'!$D$27:$D$100000,$B54,'7.  Persistence Report'!$H$27:$H$100000,$O$35,'7.  Persistence Report'!$J$27:$J$100000,"Adjustment")</f>
        <v>591</v>
      </c>
      <c r="P55" s="293">
        <f>SUMIFS('7.  Persistence Report'!Q$27:Q$100000,'7.  Persistence Report'!$D$27:$D$100000,$B54,'7.  Persistence Report'!$H$27:$H$100000,$O$35,'7.  Persistence Report'!$J$27:$J$100000,"Adjustment")</f>
        <v>591</v>
      </c>
      <c r="Q55" s="293">
        <f>SUMIFS('7.  Persistence Report'!R$27:R$100000,'7.  Persistence Report'!$D$27:$D$100000,$B54,'7.  Persistence Report'!$H$27:$H$100000,$O$35,'7.  Persistence Report'!$J$27:$J$100000,"Adjustment")</f>
        <v>591</v>
      </c>
      <c r="R55" s="293">
        <f>SUMIFS('7.  Persistence Report'!S$27:S$100000,'7.  Persistence Report'!$D$27:$D$100000,$B54,'7.  Persistence Report'!$H$27:$H$100000,$O$35,'7.  Persistence Report'!$J$27:$J$100000,"Adjustment")</f>
        <v>591</v>
      </c>
      <c r="S55" s="293">
        <f>SUMIFS('7.  Persistence Report'!T$27:T$100000,'7.  Persistence Report'!$D$27:$D$100000,$B54,'7.  Persistence Report'!$H$27:$H$100000,$O$35,'7.  Persistence Report'!$J$27:$J$100000,"Adjustment")</f>
        <v>1554</v>
      </c>
      <c r="T55" s="293">
        <f>SUMIFS('7.  Persistence Report'!U$27:U$100000,'7.  Persistence Report'!$D$27:$D$100000,$B54,'7.  Persistence Report'!$H$27:$H$100000,$O$35,'7.  Persistence Report'!$J$27:$J$100000,"Adjustment")</f>
        <v>1554</v>
      </c>
      <c r="U55" s="293">
        <f>SUMIFS('7.  Persistence Report'!V$27:V$100000,'7.  Persistence Report'!$D$27:$D$100000,$B54,'7.  Persistence Report'!$H$27:$H$100000,$O$35,'7.  Persistence Report'!$J$27:$J$100000,"Adjustment")</f>
        <v>1554</v>
      </c>
      <c r="V55" s="293">
        <f>SUMIFS('7.  Persistence Report'!W$27:W$100000,'7.  Persistence Report'!$D$27:$D$100000,$B54,'7.  Persistence Report'!$H$27:$H$100000,$O$35,'7.  Persistence Report'!$J$27:$J$100000,"Adjustment")</f>
        <v>1554</v>
      </c>
      <c r="W55" s="293">
        <f>SUMIFS('7.  Persistence Report'!X$27:X$100000,'7.  Persistence Report'!$D$27:$D$100000,$B54,'7.  Persistence Report'!$H$27:$H$100000,$O$35,'7.  Persistence Report'!$J$27:$J$100000,"Adjustment")</f>
        <v>1554</v>
      </c>
      <c r="X55" s="293">
        <f>SUMIFS('7.  Persistence Report'!Y$27:Y$100000,'7.  Persistence Report'!$D$27:$D$100000,$B54,'7.  Persistence Report'!$H$27:$H$100000,$O$35,'7.  Persistence Report'!$J$27:$J$100000,"Adjustment")</f>
        <v>1554</v>
      </c>
      <c r="Y55" s="409">
        <f>Y54</f>
        <v>0</v>
      </c>
      <c r="Z55" s="409">
        <f t="shared" ref="Z55" si="53">Z54</f>
        <v>0</v>
      </c>
      <c r="AA55" s="409">
        <f t="shared" ref="AA55" si="54">AA54</f>
        <v>0.04</v>
      </c>
      <c r="AB55" s="409">
        <f t="shared" ref="AB55" si="55">AB54</f>
        <v>0.66400000000000003</v>
      </c>
      <c r="AC55" s="409">
        <f t="shared" ref="AC55" si="56">AC54</f>
        <v>0.24</v>
      </c>
      <c r="AD55" s="409">
        <f t="shared" ref="AD55" si="57">AD54</f>
        <v>5.6000000000000001E-2</v>
      </c>
      <c r="AE55" s="409">
        <f t="shared" ref="AE55" si="58">AE54</f>
        <v>0</v>
      </c>
      <c r="AF55" s="409">
        <f t="shared" ref="AF55" si="59">AF54</f>
        <v>0</v>
      </c>
      <c r="AG55" s="409">
        <f t="shared" ref="AG55" si="60">AG54</f>
        <v>0</v>
      </c>
      <c r="AH55" s="409">
        <f t="shared" ref="AH55" si="61">AH54</f>
        <v>0</v>
      </c>
      <c r="AI55" s="409">
        <f t="shared" ref="AI55" si="62">AI54</f>
        <v>0</v>
      </c>
      <c r="AJ55" s="409">
        <f t="shared" ref="AJ55" si="63">AJ54</f>
        <v>0</v>
      </c>
      <c r="AK55" s="409">
        <f t="shared" ref="AK55" si="64">AK54</f>
        <v>0</v>
      </c>
      <c r="AL55" s="409">
        <f t="shared" ref="AL55" si="65">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19">
        <v>7</v>
      </c>
      <c r="B57" s="517" t="s">
        <v>100</v>
      </c>
      <c r="C57" s="289" t="s">
        <v>25</v>
      </c>
      <c r="D57" s="293">
        <f>SUMIFS('7.  Persistence Report'!AU$27:AU$100000,'7.  Persistence Report'!$D$27:$D$100000,$B57,'7.  Persistence Report'!$H$27:$H$100000,$D$35,'7.  Persistence Report'!$J$27:$J$100000,"&lt;&gt;Adjustment")</f>
        <v>144998266</v>
      </c>
      <c r="E57" s="293">
        <f>SUMIFS('7.  Persistence Report'!AV$27:AV$100000,'7.  Persistence Report'!$D$27:$D$100000,$B57,'7.  Persistence Report'!$H$27:$H$100000,$D$35,'7.  Persistence Report'!$J$27:$J$100000,"&lt;&gt;Adjustment")</f>
        <v>144998266</v>
      </c>
      <c r="F57" s="293">
        <f>SUMIFS('7.  Persistence Report'!AW$27:AW$100000,'7.  Persistence Report'!$D$27:$D$100000,$B57,'7.  Persistence Report'!$H$27:$H$100000,$D$35,'7.  Persistence Report'!$J$27:$J$100000,"&lt;&gt;Adjustment")</f>
        <v>144164912</v>
      </c>
      <c r="G57" s="293">
        <f>SUMIFS('7.  Persistence Report'!AX$27:AX$100000,'7.  Persistence Report'!$D$27:$D$100000,$B57,'7.  Persistence Report'!$H$27:$H$100000,$D$35,'7.  Persistence Report'!$J$27:$J$100000,"&lt;&gt;Adjustment")</f>
        <v>144163141</v>
      </c>
      <c r="H57" s="293">
        <f>SUMIFS('7.  Persistence Report'!AY$27:AY$100000,'7.  Persistence Report'!$D$27:$D$100000,$B57,'7.  Persistence Report'!$H$27:$H$100000,$D$35,'7.  Persistence Report'!$J$27:$J$100000,"&lt;&gt;Adjustment")</f>
        <v>144163141</v>
      </c>
      <c r="I57" s="293">
        <f>SUMIFS('7.  Persistence Report'!AZ$27:AZ$100000,'7.  Persistence Report'!$D$27:$D$100000,$B57,'7.  Persistence Report'!$H$27:$H$100000,$D$35,'7.  Persistence Report'!$J$27:$J$100000,"&lt;&gt;Adjustment")</f>
        <v>144156647</v>
      </c>
      <c r="J57" s="293">
        <f>SUMIFS('7.  Persistence Report'!BA$27:BA$100000,'7.  Persistence Report'!$D$27:$D$100000,$B57,'7.  Persistence Report'!$H$27:$H$100000,$D$35,'7.  Persistence Report'!$J$27:$J$100000,"&lt;&gt;Adjustment")</f>
        <v>139082289</v>
      </c>
      <c r="K57" s="293">
        <f>SUMIFS('7.  Persistence Report'!BB$27:BB$100000,'7.  Persistence Report'!$D$27:$D$100000,$B57,'7.  Persistence Report'!$H$27:$H$100000,$D$35,'7.  Persistence Report'!$J$27:$J$100000,"&lt;&gt;Adjustment")</f>
        <v>139082289</v>
      </c>
      <c r="L57" s="293">
        <f>SUMIFS('7.  Persistence Report'!BC$27:BC$100000,'7.  Persistence Report'!$D$27:$D$100000,$B57,'7.  Persistence Report'!$H$27:$H$100000,$D$35,'7.  Persistence Report'!$J$27:$J$100000,"&lt;&gt;Adjustment")</f>
        <v>137719412</v>
      </c>
      <c r="M57" s="293">
        <f>SUMIFS('7.  Persistence Report'!BD$27:BD$100000,'7.  Persistence Report'!$D$27:$D$100000,$B57,'7.  Persistence Report'!$H$27:$H$100000,$D$35,'7.  Persistence Report'!$J$27:$J$100000,"&lt;&gt;Adjustment")</f>
        <v>120881623</v>
      </c>
      <c r="N57" s="293">
        <v>12</v>
      </c>
      <c r="O57" s="293">
        <f>SUMIFS('7.  Persistence Report'!P$27:P$100000,'7.  Persistence Report'!$D$27:$D$100000,$B57,'7.  Persistence Report'!$H$27:$H$100000,$O$35,'7.  Persistence Report'!$J$27:$J$100000,"&lt;&gt;Adjustment")</f>
        <v>21487</v>
      </c>
      <c r="P57" s="293">
        <f>SUMIFS('7.  Persistence Report'!Q$27:Q$100000,'7.  Persistence Report'!$D$27:$D$100000,$B57,'7.  Persistence Report'!$H$27:$H$100000,$O$35,'7.  Persistence Report'!$J$27:$J$100000,"&lt;&gt;Adjustment")</f>
        <v>21487</v>
      </c>
      <c r="Q57" s="293">
        <f>SUMIFS('7.  Persistence Report'!R$27:R$100000,'7.  Persistence Report'!$D$27:$D$100000,$B57,'7.  Persistence Report'!$H$27:$H$100000,$O$35,'7.  Persistence Report'!$J$27:$J$100000,"&lt;&gt;Adjustment")</f>
        <v>21230</v>
      </c>
      <c r="R57" s="293">
        <f>SUMIFS('7.  Persistence Report'!S$27:S$100000,'7.  Persistence Report'!$D$27:$D$100000,$B57,'7.  Persistence Report'!$H$27:$H$100000,$O$35,'7.  Persistence Report'!$J$27:$J$100000,"&lt;&gt;Adjustment")</f>
        <v>21230</v>
      </c>
      <c r="S57" s="293">
        <f>SUMIFS('7.  Persistence Report'!T$27:T$100000,'7.  Persistence Report'!$D$27:$D$100000,$B57,'7.  Persistence Report'!$H$27:$H$100000,$O$35,'7.  Persistence Report'!$J$27:$J$100000,"&lt;&gt;Adjustment")</f>
        <v>21230</v>
      </c>
      <c r="T57" s="293">
        <f>SUMIFS('7.  Persistence Report'!U$27:U$100000,'7.  Persistence Report'!$D$27:$D$100000,$B57,'7.  Persistence Report'!$H$27:$H$100000,$O$35,'7.  Persistence Report'!$J$27:$J$100000,"&lt;&gt;Adjustment")</f>
        <v>21228</v>
      </c>
      <c r="U57" s="293">
        <f>SUMIFS('7.  Persistence Report'!V$27:V$100000,'7.  Persistence Report'!$D$27:$D$100000,$B57,'7.  Persistence Report'!$H$27:$H$100000,$O$35,'7.  Persistence Report'!$J$27:$J$100000,"&lt;&gt;Adjustment")</f>
        <v>20531</v>
      </c>
      <c r="V57" s="293">
        <f>SUMIFS('7.  Persistence Report'!W$27:W$100000,'7.  Persistence Report'!$D$27:$D$100000,$B57,'7.  Persistence Report'!$H$27:$H$100000,$O$35,'7.  Persistence Report'!$J$27:$J$100000,"&lt;&gt;Adjustment")</f>
        <v>20531</v>
      </c>
      <c r="W57" s="293">
        <f>SUMIFS('7.  Persistence Report'!X$27:X$100000,'7.  Persistence Report'!$D$27:$D$100000,$B57,'7.  Persistence Report'!$H$27:$H$100000,$O$35,'7.  Persistence Report'!$J$27:$J$100000,"&lt;&gt;Adjustment")</f>
        <v>20251</v>
      </c>
      <c r="X57" s="293">
        <f>SUMIFS('7.  Persistence Report'!Y$27:Y$100000,'7.  Persistence Report'!$D$27:$D$100000,$B57,'7.  Persistence Report'!$H$27:$H$100000,$O$35,'7.  Persistence Report'!$J$27:$J$100000,"&lt;&gt;Adjustment")</f>
        <v>17978</v>
      </c>
      <c r="Y57" s="408">
        <f>VLOOKUP(B57,'3-a.  Rate Class Allocations'!$B$20:$AM$1009,4,FALSE)</f>
        <v>0</v>
      </c>
      <c r="Z57" s="408">
        <f>VLOOKUP(B57,'3-a.  Rate Class Allocations'!$B$20:$AM$1009,6,FALSE)</f>
        <v>0</v>
      </c>
      <c r="AA57" s="408">
        <f>VLOOKUP(B57,'3-a.  Rate Class Allocations'!$B$20:$AM$1009,8,FALSE)</f>
        <v>7.3403387062447367E-2</v>
      </c>
      <c r="AB57" s="408">
        <f>VLOOKUP(B57,'3-a.  Rate Class Allocations'!$B$20:$AM$1009,9,FALSE)</f>
        <v>0.48104458943387285</v>
      </c>
      <c r="AC57" s="408">
        <f>VLOOKUP(B57,'3-a.  Rate Class Allocations'!$B$20:$AM$1009,11,FALSE)</f>
        <v>0.25036743703654407</v>
      </c>
      <c r="AD57" s="408">
        <f>VLOOKUP(B57,'3-a.  Rate Class Allocations'!$B$20:$AM$1009,13,FALSE)</f>
        <v>0.16846062750891064</v>
      </c>
      <c r="AE57" s="408"/>
      <c r="AF57" s="413"/>
      <c r="AG57" s="413"/>
      <c r="AH57" s="413"/>
      <c r="AI57" s="413"/>
      <c r="AJ57" s="413"/>
      <c r="AK57" s="413"/>
      <c r="AL57" s="413"/>
      <c r="AM57" s="294">
        <f>SUM(Y57:AL57)</f>
        <v>0.9732760410417749</v>
      </c>
    </row>
    <row r="58" spans="1:39" outlineLevel="1">
      <c r="B58" s="292" t="s">
        <v>267</v>
      </c>
      <c r="C58" s="289" t="s">
        <v>163</v>
      </c>
      <c r="D58" s="293">
        <f>SUMIFS('7.  Persistence Report'!AU$27:AU$100000,'7.  Persistence Report'!$D$27:$D$100000,$B57,'7.  Persistence Report'!$H$27:$H$100000,$D$35,'7.  Persistence Report'!$J$27:$J$100000,"Adjustment")</f>
        <v>15766320</v>
      </c>
      <c r="E58" s="293">
        <f>SUMIFS('7.  Persistence Report'!AV$27:AV$100000,'7.  Persistence Report'!$D$27:$D$100000,$B57,'7.  Persistence Report'!$H$27:$H$100000,$D$35,'7.  Persistence Report'!$J$27:$J$100000,"Adjustment")</f>
        <v>15766319</v>
      </c>
      <c r="F58" s="293">
        <f>SUMIFS('7.  Persistence Report'!AW$27:AW$100000,'7.  Persistence Report'!$D$27:$D$100000,$B57,'7.  Persistence Report'!$H$27:$H$100000,$D$35,'7.  Persistence Report'!$J$27:$J$100000,"Adjustment")</f>
        <v>16599674</v>
      </c>
      <c r="G58" s="293">
        <f>SUMIFS('7.  Persistence Report'!AX$27:AX$100000,'7.  Persistence Report'!$D$27:$D$100000,$B57,'7.  Persistence Report'!$H$27:$H$100000,$D$35,'7.  Persistence Report'!$J$27:$J$100000,"Adjustment")</f>
        <v>16721896</v>
      </c>
      <c r="H58" s="293">
        <f>SUMIFS('7.  Persistence Report'!AY$27:AY$100000,'7.  Persistence Report'!$D$27:$D$100000,$B57,'7.  Persistence Report'!$H$27:$H$100000,$D$35,'7.  Persistence Report'!$J$27:$J$100000,"Adjustment")</f>
        <v>16721896</v>
      </c>
      <c r="I58" s="293">
        <f>SUMIFS('7.  Persistence Report'!AZ$27:AZ$100000,'7.  Persistence Report'!$D$27:$D$100000,$B57,'7.  Persistence Report'!$H$27:$H$100000,$D$35,'7.  Persistence Report'!$J$27:$J$100000,"Adjustment")</f>
        <v>16721896</v>
      </c>
      <c r="J58" s="293">
        <f>SUMIFS('7.  Persistence Report'!BA$27:BA$100000,'7.  Persistence Report'!$D$27:$D$100000,$B57,'7.  Persistence Report'!$H$27:$H$100000,$D$35,'7.  Persistence Report'!$J$27:$J$100000,"Adjustment")</f>
        <v>21796256</v>
      </c>
      <c r="K58" s="293">
        <f>SUMIFS('7.  Persistence Report'!BB$27:BB$100000,'7.  Persistence Report'!$D$27:$D$100000,$B57,'7.  Persistence Report'!$H$27:$H$100000,$D$35,'7.  Persistence Report'!$J$27:$J$100000,"Adjustment")</f>
        <v>21796256</v>
      </c>
      <c r="L58" s="293">
        <f>SUMIFS('7.  Persistence Report'!BC$27:BC$100000,'7.  Persistence Report'!$D$27:$D$100000,$B57,'7.  Persistence Report'!$H$27:$H$100000,$D$35,'7.  Persistence Report'!$J$27:$J$100000,"Adjustment")</f>
        <v>22478282</v>
      </c>
      <c r="M58" s="293">
        <f>SUMIFS('7.  Persistence Report'!BD$27:BD$100000,'7.  Persistence Report'!$D$27:$D$100000,$B57,'7.  Persistence Report'!$H$27:$H$100000,$D$35,'7.  Persistence Report'!$J$27:$J$100000,"Adjustment")</f>
        <v>17090814</v>
      </c>
      <c r="N58" s="293">
        <f>N57</f>
        <v>12</v>
      </c>
      <c r="O58" s="293">
        <f>SUMIFS('7.  Persistence Report'!P$27:P$100000,'7.  Persistence Report'!$D$27:$D$100000,$B57,'7.  Persistence Report'!$H$27:$H$100000,$O$35,'7.  Persistence Report'!$J$27:$J$100000,"Adjustment")</f>
        <v>2655</v>
      </c>
      <c r="P58" s="293">
        <f>SUMIFS('7.  Persistence Report'!Q$27:Q$100000,'7.  Persistence Report'!$D$27:$D$100000,$B57,'7.  Persistence Report'!$H$27:$H$100000,$O$35,'7.  Persistence Report'!$J$27:$J$100000,"Adjustment")</f>
        <v>2656</v>
      </c>
      <c r="Q58" s="293">
        <f>SUMIFS('7.  Persistence Report'!R$27:R$100000,'7.  Persistence Report'!$D$27:$D$100000,$B57,'7.  Persistence Report'!$H$27:$H$100000,$O$35,'7.  Persistence Report'!$J$27:$J$100000,"Adjustment")</f>
        <v>2912</v>
      </c>
      <c r="R58" s="293">
        <f>SUMIFS('7.  Persistence Report'!S$27:S$100000,'7.  Persistence Report'!$D$27:$D$100000,$B57,'7.  Persistence Report'!$H$27:$H$100000,$O$35,'7.  Persistence Report'!$J$27:$J$100000,"Adjustment")</f>
        <v>2950</v>
      </c>
      <c r="S58" s="293">
        <f>SUMIFS('7.  Persistence Report'!T$27:T$100000,'7.  Persistence Report'!$D$27:$D$100000,$B57,'7.  Persistence Report'!$H$27:$H$100000,$O$35,'7.  Persistence Report'!$J$27:$J$100000,"Adjustment")</f>
        <v>2950</v>
      </c>
      <c r="T58" s="293">
        <f>SUMIFS('7.  Persistence Report'!U$27:U$100000,'7.  Persistence Report'!$D$27:$D$100000,$B57,'7.  Persistence Report'!$H$27:$H$100000,$O$35,'7.  Persistence Report'!$J$27:$J$100000,"Adjustment")</f>
        <v>2950</v>
      </c>
      <c r="U58" s="293">
        <f>SUMIFS('7.  Persistence Report'!V$27:V$100000,'7.  Persistence Report'!$D$27:$D$100000,$B57,'7.  Persistence Report'!$H$27:$H$100000,$O$35,'7.  Persistence Report'!$J$27:$J$100000,"Adjustment")</f>
        <v>3647</v>
      </c>
      <c r="V58" s="293">
        <f>SUMIFS('7.  Persistence Report'!W$27:W$100000,'7.  Persistence Report'!$D$27:$D$100000,$B57,'7.  Persistence Report'!$H$27:$H$100000,$O$35,'7.  Persistence Report'!$J$27:$J$100000,"Adjustment")</f>
        <v>3647</v>
      </c>
      <c r="W58" s="293">
        <f>SUMIFS('7.  Persistence Report'!X$27:X$100000,'7.  Persistence Report'!$D$27:$D$100000,$B57,'7.  Persistence Report'!$H$27:$H$100000,$O$35,'7.  Persistence Report'!$J$27:$J$100000,"Adjustment")</f>
        <v>3713</v>
      </c>
      <c r="X58" s="293">
        <f>SUMIFS('7.  Persistence Report'!Y$27:Y$100000,'7.  Persistence Report'!$D$27:$D$100000,$B57,'7.  Persistence Report'!$H$27:$H$100000,$O$35,'7.  Persistence Report'!$J$27:$J$100000,"Adjustment")</f>
        <v>2989</v>
      </c>
      <c r="Y58" s="409">
        <f>Y57</f>
        <v>0</v>
      </c>
      <c r="Z58" s="409">
        <f>Z57</f>
        <v>0</v>
      </c>
      <c r="AA58" s="409">
        <f t="shared" ref="AA58" si="66">AA57</f>
        <v>7.3403387062447367E-2</v>
      </c>
      <c r="AB58" s="409">
        <f t="shared" ref="AB58" si="67">AB57</f>
        <v>0.48104458943387285</v>
      </c>
      <c r="AC58" s="409">
        <f t="shared" ref="AC58" si="68">AC57</f>
        <v>0.25036743703654407</v>
      </c>
      <c r="AD58" s="409">
        <f t="shared" ref="AD58" si="69">AD57</f>
        <v>0.16846062750891064</v>
      </c>
      <c r="AE58" s="409">
        <f t="shared" ref="AE58" si="70">AE57</f>
        <v>0</v>
      </c>
      <c r="AF58" s="409">
        <f t="shared" ref="AF58" si="71">AF57</f>
        <v>0</v>
      </c>
      <c r="AG58" s="409">
        <f t="shared" ref="AG58" si="72">AG57</f>
        <v>0</v>
      </c>
      <c r="AH58" s="409">
        <f t="shared" ref="AH58" si="73">AH57</f>
        <v>0</v>
      </c>
      <c r="AI58" s="409">
        <f t="shared" ref="AI58" si="74">AI57</f>
        <v>0</v>
      </c>
      <c r="AJ58" s="409">
        <f t="shared" ref="AJ58" si="75">AJ57</f>
        <v>0</v>
      </c>
      <c r="AK58" s="409">
        <f t="shared" ref="AK58" si="76">AK57</f>
        <v>0</v>
      </c>
      <c r="AL58" s="409">
        <f t="shared" ref="AL58" si="77">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19">
        <v>8</v>
      </c>
      <c r="B60" s="517" t="s">
        <v>101</v>
      </c>
      <c r="C60" s="289" t="s">
        <v>25</v>
      </c>
      <c r="D60" s="293">
        <f>SUMIFS('7.  Persistence Report'!AU$27:AU$100000,'7.  Persistence Report'!$D$27:$D$100000,$B60,'7.  Persistence Report'!$H$27:$H$100000,$D$35,'7.  Persistence Report'!$J$27:$J$100000,"&lt;&gt;Adjustment")</f>
        <v>9534129</v>
      </c>
      <c r="E60" s="293">
        <f>SUMIFS('7.  Persistence Report'!AV$27:AV$100000,'7.  Persistence Report'!$D$27:$D$100000,$B60,'7.  Persistence Report'!$H$27:$H$100000,$D$35,'7.  Persistence Report'!$J$27:$J$100000,"&lt;&gt;Adjustment")</f>
        <v>8635489</v>
      </c>
      <c r="F60" s="293">
        <f>SUMIFS('7.  Persistence Report'!AW$27:AW$100000,'7.  Persistence Report'!$D$27:$D$100000,$B60,'7.  Persistence Report'!$H$27:$H$100000,$D$35,'7.  Persistence Report'!$J$27:$J$100000,"&lt;&gt;Adjustment")</f>
        <v>6390743</v>
      </c>
      <c r="G60" s="293">
        <f>SUMIFS('7.  Persistence Report'!AX$27:AX$100000,'7.  Persistence Report'!$D$27:$D$100000,$B60,'7.  Persistence Report'!$H$27:$H$100000,$D$35,'7.  Persistence Report'!$J$27:$J$100000,"&lt;&gt;Adjustment")</f>
        <v>6382399</v>
      </c>
      <c r="H60" s="293">
        <f>SUMIFS('7.  Persistence Report'!AY$27:AY$100000,'7.  Persistence Report'!$D$27:$D$100000,$B60,'7.  Persistence Report'!$H$27:$H$100000,$D$35,'7.  Persistence Report'!$J$27:$J$100000,"&lt;&gt;Adjustment")</f>
        <v>6382399</v>
      </c>
      <c r="I60" s="293">
        <f>SUMIFS('7.  Persistence Report'!AZ$27:AZ$100000,'7.  Persistence Report'!$D$27:$D$100000,$B60,'7.  Persistence Report'!$H$27:$H$100000,$D$35,'7.  Persistence Report'!$J$27:$J$100000,"&lt;&gt;Adjustment")</f>
        <v>6382399</v>
      </c>
      <c r="J60" s="293">
        <f>SUMIFS('7.  Persistence Report'!BA$27:BA$100000,'7.  Persistence Report'!$D$27:$D$100000,$B60,'7.  Persistence Report'!$H$27:$H$100000,$D$35,'7.  Persistence Report'!$J$27:$J$100000,"&lt;&gt;Adjustment")</f>
        <v>6382399</v>
      </c>
      <c r="K60" s="293">
        <f>SUMIFS('7.  Persistence Report'!BB$27:BB$100000,'7.  Persistence Report'!$D$27:$D$100000,$B60,'7.  Persistence Report'!$H$27:$H$100000,$D$35,'7.  Persistence Report'!$J$27:$J$100000,"&lt;&gt;Adjustment")</f>
        <v>6382399</v>
      </c>
      <c r="L60" s="293">
        <f>SUMIFS('7.  Persistence Report'!BC$27:BC$100000,'7.  Persistence Report'!$D$27:$D$100000,$B60,'7.  Persistence Report'!$H$27:$H$100000,$D$35,'7.  Persistence Report'!$J$27:$J$100000,"&lt;&gt;Adjustment")</f>
        <v>6382399</v>
      </c>
      <c r="M60" s="293">
        <f>SUMIFS('7.  Persistence Report'!BD$27:BD$100000,'7.  Persistence Report'!$D$27:$D$100000,$B60,'7.  Persistence Report'!$H$27:$H$100000,$D$35,'7.  Persistence Report'!$J$27:$J$100000,"&lt;&gt;Adjustment")</f>
        <v>6382399</v>
      </c>
      <c r="N60" s="293">
        <v>12</v>
      </c>
      <c r="O60" s="293">
        <f>SUMIFS('7.  Persistence Report'!P$27:P$100000,'7.  Persistence Report'!$D$27:$D$100000,$B60,'7.  Persistence Report'!$H$27:$H$100000,$O$35,'7.  Persistence Report'!$J$27:$J$100000,"&lt;&gt;Adjustment")</f>
        <v>2198</v>
      </c>
      <c r="P60" s="293">
        <f>SUMIFS('7.  Persistence Report'!Q$27:Q$100000,'7.  Persistence Report'!$D$27:$D$100000,$B60,'7.  Persistence Report'!$H$27:$H$100000,$O$35,'7.  Persistence Report'!$J$27:$J$100000,"&lt;&gt;Adjustment")</f>
        <v>2005</v>
      </c>
      <c r="Q60" s="293">
        <f>SUMIFS('7.  Persistence Report'!R$27:R$100000,'7.  Persistence Report'!$D$27:$D$100000,$B60,'7.  Persistence Report'!$H$27:$H$100000,$O$35,'7.  Persistence Report'!$J$27:$J$100000,"&lt;&gt;Adjustment")</f>
        <v>1435</v>
      </c>
      <c r="R60" s="293">
        <f>SUMIFS('7.  Persistence Report'!S$27:S$100000,'7.  Persistence Report'!$D$27:$D$100000,$B60,'7.  Persistence Report'!$H$27:$H$100000,$O$35,'7.  Persistence Report'!$J$27:$J$100000,"&lt;&gt;Adjustment")</f>
        <v>1434</v>
      </c>
      <c r="S60" s="293">
        <f>SUMIFS('7.  Persistence Report'!T$27:T$100000,'7.  Persistence Report'!$D$27:$D$100000,$B60,'7.  Persistence Report'!$H$27:$H$100000,$O$35,'7.  Persistence Report'!$J$27:$J$100000,"&lt;&gt;Adjustment")</f>
        <v>1434</v>
      </c>
      <c r="T60" s="293">
        <f>SUMIFS('7.  Persistence Report'!U$27:U$100000,'7.  Persistence Report'!$D$27:$D$100000,$B60,'7.  Persistence Report'!$H$27:$H$100000,$O$35,'7.  Persistence Report'!$J$27:$J$100000,"&lt;&gt;Adjustment")</f>
        <v>1434</v>
      </c>
      <c r="U60" s="293">
        <f>SUMIFS('7.  Persistence Report'!V$27:V$100000,'7.  Persistence Report'!$D$27:$D$100000,$B60,'7.  Persistence Report'!$H$27:$H$100000,$O$35,'7.  Persistence Report'!$J$27:$J$100000,"&lt;&gt;Adjustment")</f>
        <v>1434</v>
      </c>
      <c r="V60" s="293">
        <f>SUMIFS('7.  Persistence Report'!W$27:W$100000,'7.  Persistence Report'!$D$27:$D$100000,$B60,'7.  Persistence Report'!$H$27:$H$100000,$O$35,'7.  Persistence Report'!$J$27:$J$100000,"&lt;&gt;Adjustment")</f>
        <v>1434</v>
      </c>
      <c r="W60" s="293">
        <f>SUMIFS('7.  Persistence Report'!X$27:X$100000,'7.  Persistence Report'!$D$27:$D$100000,$B60,'7.  Persistence Report'!$H$27:$H$100000,$O$35,'7.  Persistence Report'!$J$27:$J$100000,"&lt;&gt;Adjustment")</f>
        <v>1434</v>
      </c>
      <c r="X60" s="293">
        <f>SUMIFS('7.  Persistence Report'!Y$27:Y$100000,'7.  Persistence Report'!$D$27:$D$100000,$B60,'7.  Persistence Report'!$H$27:$H$100000,$O$35,'7.  Persistence Report'!$J$27:$J$100000,"&lt;&gt;Adjustment")</f>
        <v>1434</v>
      </c>
      <c r="Y60" s="408">
        <f>VLOOKUP(B60,'3-a.  Rate Class Allocations'!$B$20:$AM$1009,4,FALSE)</f>
        <v>0</v>
      </c>
      <c r="Z60" s="408">
        <f>VLOOKUP(B60,'3-a.  Rate Class Allocations'!$B$20:$AM$1009,6,FALSE)</f>
        <v>0</v>
      </c>
      <c r="AA60" s="408">
        <f>VLOOKUP(B60,'3-a.  Rate Class Allocations'!$B$20:$AM$1009,8,FALSE)</f>
        <v>1</v>
      </c>
      <c r="AB60" s="408">
        <f>VLOOKUP(B60,'3-a.  Rate Class Allocations'!$B$20:$AM$1009,9,FALSE)</f>
        <v>0</v>
      </c>
      <c r="AC60" s="408">
        <f>VLOOKUP(B60,'3-a.  Rate Class Allocations'!$B$20:$AM$1009,11,FALSE)</f>
        <v>0</v>
      </c>
      <c r="AD60" s="408">
        <f>VLOOKUP(B60,'3-a.  Rate Class Allocations'!$B$20:$AM$1009,13,FALSE)</f>
        <v>0</v>
      </c>
      <c r="AE60" s="408"/>
      <c r="AF60" s="413"/>
      <c r="AG60" s="413"/>
      <c r="AH60" s="413"/>
      <c r="AI60" s="413"/>
      <c r="AJ60" s="413"/>
      <c r="AK60" s="413"/>
      <c r="AL60" s="413"/>
      <c r="AM60" s="294">
        <f>SUM(Y60:AL60)</f>
        <v>1</v>
      </c>
    </row>
    <row r="61" spans="1:39" outlineLevel="1">
      <c r="B61" s="292" t="s">
        <v>267</v>
      </c>
      <c r="C61" s="289" t="s">
        <v>163</v>
      </c>
      <c r="D61" s="293">
        <f>SUMIFS('7.  Persistence Report'!AU$27:AU$100000,'7.  Persistence Report'!$D$27:$D$100000,$B60,'7.  Persistence Report'!$H$27:$H$100000,$D$35,'7.  Persistence Report'!$J$27:$J$100000,"Adjustment")</f>
        <v>-2643486</v>
      </c>
      <c r="E61" s="293">
        <f>SUMIFS('7.  Persistence Report'!AV$27:AV$100000,'7.  Persistence Report'!$D$27:$D$100000,$B60,'7.  Persistence Report'!$H$27:$H$100000,$D$35,'7.  Persistence Report'!$J$27:$J$100000,"Adjustment")</f>
        <v>-1744847</v>
      </c>
      <c r="F61" s="293">
        <f>SUMIFS('7.  Persistence Report'!AW$27:AW$100000,'7.  Persistence Report'!$D$27:$D$100000,$B60,'7.  Persistence Report'!$H$27:$H$100000,$D$35,'7.  Persistence Report'!$J$27:$J$100000,"Adjustment")</f>
        <v>499899</v>
      </c>
      <c r="G61" s="293">
        <f>SUMIFS('7.  Persistence Report'!AX$27:AX$100000,'7.  Persistence Report'!$D$27:$D$100000,$B60,'7.  Persistence Report'!$H$27:$H$100000,$D$35,'7.  Persistence Report'!$J$27:$J$100000,"Adjustment")</f>
        <v>806699</v>
      </c>
      <c r="H61" s="293">
        <f>SUMIFS('7.  Persistence Report'!AY$27:AY$100000,'7.  Persistence Report'!$D$27:$D$100000,$B60,'7.  Persistence Report'!$H$27:$H$100000,$D$35,'7.  Persistence Report'!$J$27:$J$100000,"Adjustment")</f>
        <v>806699</v>
      </c>
      <c r="I61" s="293">
        <f>SUMIFS('7.  Persistence Report'!AZ$27:AZ$100000,'7.  Persistence Report'!$D$27:$D$100000,$B60,'7.  Persistence Report'!$H$27:$H$100000,$D$35,'7.  Persistence Report'!$J$27:$J$100000,"Adjustment")</f>
        <v>806699</v>
      </c>
      <c r="J61" s="293">
        <f>SUMIFS('7.  Persistence Report'!BA$27:BA$100000,'7.  Persistence Report'!$D$27:$D$100000,$B60,'7.  Persistence Report'!$H$27:$H$100000,$D$35,'7.  Persistence Report'!$J$27:$J$100000,"Adjustment")</f>
        <v>806699</v>
      </c>
      <c r="K61" s="293">
        <f>SUMIFS('7.  Persistence Report'!BB$27:BB$100000,'7.  Persistence Report'!$D$27:$D$100000,$B60,'7.  Persistence Report'!$H$27:$H$100000,$D$35,'7.  Persistence Report'!$J$27:$J$100000,"Adjustment")</f>
        <v>806699</v>
      </c>
      <c r="L61" s="293">
        <f>SUMIFS('7.  Persistence Report'!BC$27:BC$100000,'7.  Persistence Report'!$D$27:$D$100000,$B60,'7.  Persistence Report'!$H$27:$H$100000,$D$35,'7.  Persistence Report'!$J$27:$J$100000,"Adjustment")</f>
        <v>806699</v>
      </c>
      <c r="M61" s="293">
        <f>SUMIFS('7.  Persistence Report'!BD$27:BD$100000,'7.  Persistence Report'!$D$27:$D$100000,$B60,'7.  Persistence Report'!$H$27:$H$100000,$D$35,'7.  Persistence Report'!$J$27:$J$100000,"Adjustment")</f>
        <v>806699</v>
      </c>
      <c r="N61" s="293">
        <f>N60</f>
        <v>12</v>
      </c>
      <c r="O61" s="293">
        <f>SUMIFS('7.  Persistence Report'!P$27:P$100000,'7.  Persistence Report'!$D$27:$D$100000,$B60,'7.  Persistence Report'!$H$27:$H$100000,$O$35,'7.  Persistence Report'!$J$27:$J$100000,"Adjustment")</f>
        <v>-628</v>
      </c>
      <c r="P61" s="293">
        <f>SUMIFS('7.  Persistence Report'!Q$27:Q$100000,'7.  Persistence Report'!$D$27:$D$100000,$B60,'7.  Persistence Report'!$H$27:$H$100000,$O$35,'7.  Persistence Report'!$J$27:$J$100000,"Adjustment")</f>
        <v>-436</v>
      </c>
      <c r="Q61" s="293">
        <f>SUMIFS('7.  Persistence Report'!R$27:R$100000,'7.  Persistence Report'!$D$27:$D$100000,$B60,'7.  Persistence Report'!$H$27:$H$100000,$O$35,'7.  Persistence Report'!$J$27:$J$100000,"Adjustment")</f>
        <v>135</v>
      </c>
      <c r="R61" s="293">
        <f>SUMIFS('7.  Persistence Report'!S$27:S$100000,'7.  Persistence Report'!$D$27:$D$100000,$B60,'7.  Persistence Report'!$H$27:$H$100000,$O$35,'7.  Persistence Report'!$J$27:$J$100000,"Adjustment")</f>
        <v>201</v>
      </c>
      <c r="S61" s="293">
        <f>SUMIFS('7.  Persistence Report'!T$27:T$100000,'7.  Persistence Report'!$D$27:$D$100000,$B60,'7.  Persistence Report'!$H$27:$H$100000,$O$35,'7.  Persistence Report'!$J$27:$J$100000,"Adjustment")</f>
        <v>201</v>
      </c>
      <c r="T61" s="293">
        <f>SUMIFS('7.  Persistence Report'!U$27:U$100000,'7.  Persistence Report'!$D$27:$D$100000,$B60,'7.  Persistence Report'!$H$27:$H$100000,$O$35,'7.  Persistence Report'!$J$27:$J$100000,"Adjustment")</f>
        <v>201</v>
      </c>
      <c r="U61" s="293">
        <f>SUMIFS('7.  Persistence Report'!V$27:V$100000,'7.  Persistence Report'!$D$27:$D$100000,$B60,'7.  Persistence Report'!$H$27:$H$100000,$O$35,'7.  Persistence Report'!$J$27:$J$100000,"Adjustment")</f>
        <v>201</v>
      </c>
      <c r="V61" s="293">
        <f>SUMIFS('7.  Persistence Report'!W$27:W$100000,'7.  Persistence Report'!$D$27:$D$100000,$B60,'7.  Persistence Report'!$H$27:$H$100000,$O$35,'7.  Persistence Report'!$J$27:$J$100000,"Adjustment")</f>
        <v>201</v>
      </c>
      <c r="W61" s="293">
        <f>SUMIFS('7.  Persistence Report'!X$27:X$100000,'7.  Persistence Report'!$D$27:$D$100000,$B60,'7.  Persistence Report'!$H$27:$H$100000,$O$35,'7.  Persistence Report'!$J$27:$J$100000,"Adjustment")</f>
        <v>201</v>
      </c>
      <c r="X61" s="293">
        <f>SUMIFS('7.  Persistence Report'!Y$27:Y$100000,'7.  Persistence Report'!$D$27:$D$100000,$B60,'7.  Persistence Report'!$H$27:$H$100000,$O$35,'7.  Persistence Report'!$J$27:$J$100000,"Adjustment")</f>
        <v>201</v>
      </c>
      <c r="Y61" s="409">
        <f>Y60</f>
        <v>0</v>
      </c>
      <c r="Z61" s="409">
        <f t="shared" ref="Z61" si="78">Z60</f>
        <v>0</v>
      </c>
      <c r="AA61" s="409">
        <f t="shared" ref="AA61" si="79">AA60</f>
        <v>1</v>
      </c>
      <c r="AB61" s="409">
        <f t="shared" ref="AB61" si="80">AB60</f>
        <v>0</v>
      </c>
      <c r="AC61" s="409">
        <f t="shared" ref="AC61" si="81">AC60</f>
        <v>0</v>
      </c>
      <c r="AD61" s="409">
        <f t="shared" ref="AD61" si="82">AD60</f>
        <v>0</v>
      </c>
      <c r="AE61" s="409">
        <f t="shared" ref="AE61" si="83">AE60</f>
        <v>0</v>
      </c>
      <c r="AF61" s="409">
        <f t="shared" ref="AF61" si="84">AF60</f>
        <v>0</v>
      </c>
      <c r="AG61" s="409">
        <f t="shared" ref="AG61" si="85">AG60</f>
        <v>0</v>
      </c>
      <c r="AH61" s="409">
        <f t="shared" ref="AH61" si="86">AH60</f>
        <v>0</v>
      </c>
      <c r="AI61" s="409">
        <f t="shared" ref="AI61" si="87">AI60</f>
        <v>0</v>
      </c>
      <c r="AJ61" s="409">
        <f t="shared" ref="AJ61" si="88">AJ60</f>
        <v>0</v>
      </c>
      <c r="AK61" s="409">
        <f t="shared" ref="AK61" si="89">AK60</f>
        <v>0</v>
      </c>
      <c r="AL61" s="409">
        <f t="shared" ref="AL61" si="90">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19">
        <v>9</v>
      </c>
      <c r="B63" s="517" t="s">
        <v>102</v>
      </c>
      <c r="C63" s="289" t="s">
        <v>25</v>
      </c>
      <c r="D63" s="293">
        <f>SUMIFS('7.  Persistence Report'!AU$27:AU$100000,'7.  Persistence Report'!$D$27:$D$100000,$B63,'7.  Persistence Report'!$H$27:$H$100000,$D$35,'7.  Persistence Report'!$J$27:$J$100000,"&lt;&gt;Adjustment")</f>
        <v>5139438</v>
      </c>
      <c r="E63" s="293">
        <f>SUMIFS('7.  Persistence Report'!AV$27:AV$100000,'7.  Persistence Report'!$D$27:$D$100000,$B63,'7.  Persistence Report'!$H$27:$H$100000,$D$35,'7.  Persistence Report'!$J$27:$J$100000,"&lt;&gt;Adjustment")</f>
        <v>5139438</v>
      </c>
      <c r="F63" s="293">
        <f>SUMIFS('7.  Persistence Report'!AW$27:AW$100000,'7.  Persistence Report'!$D$27:$D$100000,$B63,'7.  Persistence Report'!$H$27:$H$100000,$D$35,'7.  Persistence Report'!$J$27:$J$100000,"&lt;&gt;Adjustment")</f>
        <v>5139438</v>
      </c>
      <c r="G63" s="293">
        <f>SUMIFS('7.  Persistence Report'!AX$27:AX$100000,'7.  Persistence Report'!$D$27:$D$100000,$B63,'7.  Persistence Report'!$H$27:$H$100000,$D$35,'7.  Persistence Report'!$J$27:$J$100000,"&lt;&gt;Adjustment")</f>
        <v>5139438</v>
      </c>
      <c r="H63" s="293">
        <f>SUMIFS('7.  Persistence Report'!AY$27:AY$100000,'7.  Persistence Report'!$D$27:$D$100000,$B63,'7.  Persistence Report'!$H$27:$H$100000,$D$35,'7.  Persistence Report'!$J$27:$J$100000,"&lt;&gt;Adjustment")</f>
        <v>5128286</v>
      </c>
      <c r="I63" s="293">
        <f>SUMIFS('7.  Persistence Report'!AZ$27:AZ$100000,'7.  Persistence Report'!$D$27:$D$100000,$B63,'7.  Persistence Report'!$H$27:$H$100000,$D$35,'7.  Persistence Report'!$J$27:$J$100000,"&lt;&gt;Adjustment")</f>
        <v>5128286</v>
      </c>
      <c r="J63" s="293">
        <f>SUMIFS('7.  Persistence Report'!BA$27:BA$100000,'7.  Persistence Report'!$D$27:$D$100000,$B63,'7.  Persistence Report'!$H$27:$H$100000,$D$35,'7.  Persistence Report'!$J$27:$J$100000,"&lt;&gt;Adjustment")</f>
        <v>5128286</v>
      </c>
      <c r="K63" s="293">
        <f>SUMIFS('7.  Persistence Report'!BB$27:BB$100000,'7.  Persistence Report'!$D$27:$D$100000,$B63,'7.  Persistence Report'!$H$27:$H$100000,$D$35,'7.  Persistence Report'!$J$27:$J$100000,"&lt;&gt;Adjustment")</f>
        <v>5128286</v>
      </c>
      <c r="L63" s="293">
        <f>SUMIFS('7.  Persistence Report'!BC$27:BC$100000,'7.  Persistence Report'!$D$27:$D$100000,$B63,'7.  Persistence Report'!$H$27:$H$100000,$D$35,'7.  Persistence Report'!$J$27:$J$100000,"&lt;&gt;Adjustment")</f>
        <v>5051898</v>
      </c>
      <c r="M63" s="293">
        <f>SUMIFS('7.  Persistence Report'!BD$27:BD$100000,'7.  Persistence Report'!$D$27:$D$100000,$B63,'7.  Persistence Report'!$H$27:$H$100000,$D$35,'7.  Persistence Report'!$J$27:$J$100000,"&lt;&gt;Adjustment")</f>
        <v>5051898</v>
      </c>
      <c r="N63" s="293">
        <v>12</v>
      </c>
      <c r="O63" s="293">
        <f>SUMIFS('7.  Persistence Report'!P$27:P$100000,'7.  Persistence Report'!$D$27:$D$100000,$B63,'7.  Persistence Report'!$H$27:$H$100000,$O$35,'7.  Persistence Report'!$J$27:$J$100000,"&lt;&gt;Adjustment")</f>
        <v>1596</v>
      </c>
      <c r="P63" s="293">
        <f>SUMIFS('7.  Persistence Report'!Q$27:Q$100000,'7.  Persistence Report'!$D$27:$D$100000,$B63,'7.  Persistence Report'!$H$27:$H$100000,$O$35,'7.  Persistence Report'!$J$27:$J$100000,"&lt;&gt;Adjustment")</f>
        <v>1596</v>
      </c>
      <c r="Q63" s="293">
        <f>SUMIFS('7.  Persistence Report'!R$27:R$100000,'7.  Persistence Report'!$D$27:$D$100000,$B63,'7.  Persistence Report'!$H$27:$H$100000,$O$35,'7.  Persistence Report'!$J$27:$J$100000,"&lt;&gt;Adjustment")</f>
        <v>1596</v>
      </c>
      <c r="R63" s="293">
        <f>SUMIFS('7.  Persistence Report'!S$27:S$100000,'7.  Persistence Report'!$D$27:$D$100000,$B63,'7.  Persistence Report'!$H$27:$H$100000,$O$35,'7.  Persistence Report'!$J$27:$J$100000,"&lt;&gt;Adjustment")</f>
        <v>1596</v>
      </c>
      <c r="S63" s="293">
        <f>SUMIFS('7.  Persistence Report'!T$27:T$100000,'7.  Persistence Report'!$D$27:$D$100000,$B63,'7.  Persistence Report'!$H$27:$H$100000,$O$35,'7.  Persistence Report'!$J$27:$J$100000,"&lt;&gt;Adjustment")</f>
        <v>1594</v>
      </c>
      <c r="T63" s="293">
        <f>SUMIFS('7.  Persistence Report'!U$27:U$100000,'7.  Persistence Report'!$D$27:$D$100000,$B63,'7.  Persistence Report'!$H$27:$H$100000,$O$35,'7.  Persistence Report'!$J$27:$J$100000,"&lt;&gt;Adjustment")</f>
        <v>1594</v>
      </c>
      <c r="U63" s="293">
        <f>SUMIFS('7.  Persistence Report'!V$27:V$100000,'7.  Persistence Report'!$D$27:$D$100000,$B63,'7.  Persistence Report'!$H$27:$H$100000,$O$35,'7.  Persistence Report'!$J$27:$J$100000,"&lt;&gt;Adjustment")</f>
        <v>1594</v>
      </c>
      <c r="V63" s="293">
        <f>SUMIFS('7.  Persistence Report'!W$27:W$100000,'7.  Persistence Report'!$D$27:$D$100000,$B63,'7.  Persistence Report'!$H$27:$H$100000,$O$35,'7.  Persistence Report'!$J$27:$J$100000,"&lt;&gt;Adjustment")</f>
        <v>1594</v>
      </c>
      <c r="W63" s="293">
        <f>SUMIFS('7.  Persistence Report'!X$27:X$100000,'7.  Persistence Report'!$D$27:$D$100000,$B63,'7.  Persistence Report'!$H$27:$H$100000,$O$35,'7.  Persistence Report'!$J$27:$J$100000,"&lt;&gt;Adjustment")</f>
        <v>1571</v>
      </c>
      <c r="X63" s="293">
        <f>SUMIFS('7.  Persistence Report'!Y$27:Y$100000,'7.  Persistence Report'!$D$27:$D$100000,$B63,'7.  Persistence Report'!$H$27:$H$100000,$O$35,'7.  Persistence Report'!$J$27:$J$100000,"&lt;&gt;Adjustment")</f>
        <v>1571</v>
      </c>
      <c r="Y63" s="408">
        <f>VLOOKUP(B63,'3-a.  Rate Class Allocations'!$B$20:$AM$1009,4,FALSE)</f>
        <v>0</v>
      </c>
      <c r="Z63" s="408">
        <f>VLOOKUP(B63,'3-a.  Rate Class Allocations'!$B$20:$AM$1009,6,FALSE)</f>
        <v>0</v>
      </c>
      <c r="AA63" s="408">
        <f>VLOOKUP(B63,'3-a.  Rate Class Allocations'!$B$20:$AM$1009,8,FALSE)</f>
        <v>2.8167959637823508E-3</v>
      </c>
      <c r="AB63" s="408">
        <f>VLOOKUP(B63,'3-a.  Rate Class Allocations'!$B$20:$AM$1009,9,FALSE)</f>
        <v>0.45132922434504064</v>
      </c>
      <c r="AC63" s="408">
        <f>VLOOKUP(B63,'3-a.  Rate Class Allocations'!$B$20:$AM$1009,11,FALSE)</f>
        <v>5.993164397666171E-2</v>
      </c>
      <c r="AD63" s="408">
        <f>VLOOKUP(B63,'3-a.  Rate Class Allocations'!$B$20:$AM$1009,13,FALSE)</f>
        <v>0.48359741448346871</v>
      </c>
      <c r="AE63" s="408"/>
      <c r="AF63" s="413"/>
      <c r="AG63" s="413"/>
      <c r="AH63" s="413"/>
      <c r="AI63" s="413"/>
      <c r="AJ63" s="413"/>
      <c r="AK63" s="413"/>
      <c r="AL63" s="413"/>
      <c r="AM63" s="294">
        <f>SUM(Y63:AL63)</f>
        <v>0.99767507876895345</v>
      </c>
    </row>
    <row r="64" spans="1:39" outlineLevel="1">
      <c r="B64" s="292" t="s">
        <v>267</v>
      </c>
      <c r="C64" s="289" t="s">
        <v>163</v>
      </c>
      <c r="D64" s="293">
        <f>SUMIFS('7.  Persistence Report'!AU$27:AU$100000,'7.  Persistence Report'!$D$27:$D$100000,$B63,'7.  Persistence Report'!$H$27:$H$100000,$D$35,'7.  Persistence Report'!$J$27:$J$100000,"Adjustment")</f>
        <v>20332548</v>
      </c>
      <c r="E64" s="293">
        <f>SUMIFS('7.  Persistence Report'!AV$27:AV$100000,'7.  Persistence Report'!$D$27:$D$100000,$B63,'7.  Persistence Report'!$H$27:$H$100000,$D$35,'7.  Persistence Report'!$J$27:$J$100000,"Adjustment")</f>
        <v>20332548</v>
      </c>
      <c r="F64" s="293">
        <f>SUMIFS('7.  Persistence Report'!AW$27:AW$100000,'7.  Persistence Report'!$D$27:$D$100000,$B63,'7.  Persistence Report'!$H$27:$H$100000,$D$35,'7.  Persistence Report'!$J$27:$J$100000,"Adjustment")</f>
        <v>20332548</v>
      </c>
      <c r="G64" s="293">
        <f>SUMIFS('7.  Persistence Report'!AX$27:AX$100000,'7.  Persistence Report'!$D$27:$D$100000,$B63,'7.  Persistence Report'!$H$27:$H$100000,$D$35,'7.  Persistence Report'!$J$27:$J$100000,"Adjustment")</f>
        <v>20332548</v>
      </c>
      <c r="H64" s="293">
        <f>SUMIFS('7.  Persistence Report'!AY$27:AY$100000,'7.  Persistence Report'!$D$27:$D$100000,$B63,'7.  Persistence Report'!$H$27:$H$100000,$D$35,'7.  Persistence Report'!$J$27:$J$100000,"Adjustment")</f>
        <v>20332548</v>
      </c>
      <c r="I64" s="293">
        <f>SUMIFS('7.  Persistence Report'!AZ$27:AZ$100000,'7.  Persistence Report'!$D$27:$D$100000,$B63,'7.  Persistence Report'!$H$27:$H$100000,$D$35,'7.  Persistence Report'!$J$27:$J$100000,"Adjustment")</f>
        <v>20332548</v>
      </c>
      <c r="J64" s="293">
        <f>SUMIFS('7.  Persistence Report'!BA$27:BA$100000,'7.  Persistence Report'!$D$27:$D$100000,$B63,'7.  Persistence Report'!$H$27:$H$100000,$D$35,'7.  Persistence Report'!$J$27:$J$100000,"Adjustment")</f>
        <v>20332548</v>
      </c>
      <c r="K64" s="293">
        <f>SUMIFS('7.  Persistence Report'!BB$27:BB$100000,'7.  Persistence Report'!$D$27:$D$100000,$B63,'7.  Persistence Report'!$H$27:$H$100000,$D$35,'7.  Persistence Report'!$J$27:$J$100000,"Adjustment")</f>
        <v>20332548</v>
      </c>
      <c r="L64" s="293">
        <f>SUMIFS('7.  Persistence Report'!BC$27:BC$100000,'7.  Persistence Report'!$D$27:$D$100000,$B63,'7.  Persistence Report'!$H$27:$H$100000,$D$35,'7.  Persistence Report'!$J$27:$J$100000,"Adjustment")</f>
        <v>20332548</v>
      </c>
      <c r="M64" s="293">
        <f>SUMIFS('7.  Persistence Report'!BD$27:BD$100000,'7.  Persistence Report'!$D$27:$D$100000,$B63,'7.  Persistence Report'!$H$27:$H$100000,$D$35,'7.  Persistence Report'!$J$27:$J$100000,"Adjustment")</f>
        <v>20332548</v>
      </c>
      <c r="N64" s="293">
        <f>N63</f>
        <v>12</v>
      </c>
      <c r="O64" s="293">
        <f>SUMIFS('7.  Persistence Report'!P$27:P$100000,'7.  Persistence Report'!$D$27:$D$100000,$B63,'7.  Persistence Report'!$H$27:$H$100000,$O$35,'7.  Persistence Report'!$J$27:$J$100000,"Adjustment")</f>
        <v>5499</v>
      </c>
      <c r="P64" s="293">
        <f>SUMIFS('7.  Persistence Report'!Q$27:Q$100000,'7.  Persistence Report'!$D$27:$D$100000,$B63,'7.  Persistence Report'!$H$27:$H$100000,$O$35,'7.  Persistence Report'!$J$27:$J$100000,"Adjustment")</f>
        <v>5499</v>
      </c>
      <c r="Q64" s="293">
        <f>SUMIFS('7.  Persistence Report'!R$27:R$100000,'7.  Persistence Report'!$D$27:$D$100000,$B63,'7.  Persistence Report'!$H$27:$H$100000,$O$35,'7.  Persistence Report'!$J$27:$J$100000,"Adjustment")</f>
        <v>5499</v>
      </c>
      <c r="R64" s="293">
        <f>SUMIFS('7.  Persistence Report'!S$27:S$100000,'7.  Persistence Report'!$D$27:$D$100000,$B63,'7.  Persistence Report'!$H$27:$H$100000,$O$35,'7.  Persistence Report'!$J$27:$J$100000,"Adjustment")</f>
        <v>5499</v>
      </c>
      <c r="S64" s="293">
        <f>SUMIFS('7.  Persistence Report'!T$27:T$100000,'7.  Persistence Report'!$D$27:$D$100000,$B63,'7.  Persistence Report'!$H$27:$H$100000,$O$35,'7.  Persistence Report'!$J$27:$J$100000,"Adjustment")</f>
        <v>5499</v>
      </c>
      <c r="T64" s="293">
        <f>SUMIFS('7.  Persistence Report'!U$27:U$100000,'7.  Persistence Report'!$D$27:$D$100000,$B63,'7.  Persistence Report'!$H$27:$H$100000,$O$35,'7.  Persistence Report'!$J$27:$J$100000,"Adjustment")</f>
        <v>5499</v>
      </c>
      <c r="U64" s="293">
        <f>SUMIFS('7.  Persistence Report'!V$27:V$100000,'7.  Persistence Report'!$D$27:$D$100000,$B63,'7.  Persistence Report'!$H$27:$H$100000,$O$35,'7.  Persistence Report'!$J$27:$J$100000,"Adjustment")</f>
        <v>5499</v>
      </c>
      <c r="V64" s="293">
        <f>SUMIFS('7.  Persistence Report'!W$27:W$100000,'7.  Persistence Report'!$D$27:$D$100000,$B63,'7.  Persistence Report'!$H$27:$H$100000,$O$35,'7.  Persistence Report'!$J$27:$J$100000,"Adjustment")</f>
        <v>5499</v>
      </c>
      <c r="W64" s="293">
        <f>SUMIFS('7.  Persistence Report'!X$27:X$100000,'7.  Persistence Report'!$D$27:$D$100000,$B63,'7.  Persistence Report'!$H$27:$H$100000,$O$35,'7.  Persistence Report'!$J$27:$J$100000,"Adjustment")</f>
        <v>5499</v>
      </c>
      <c r="X64" s="293">
        <f>SUMIFS('7.  Persistence Report'!Y$27:Y$100000,'7.  Persistence Report'!$D$27:$D$100000,$B63,'7.  Persistence Report'!$H$27:$H$100000,$O$35,'7.  Persistence Report'!$J$27:$J$100000,"Adjustment")</f>
        <v>5499</v>
      </c>
      <c r="Y64" s="409">
        <f>Y63</f>
        <v>0</v>
      </c>
      <c r="Z64" s="409">
        <f t="shared" ref="Z64" si="91">Z63</f>
        <v>0</v>
      </c>
      <c r="AA64" s="409">
        <f t="shared" ref="AA64" si="92">AA63</f>
        <v>2.8167959637823508E-3</v>
      </c>
      <c r="AB64" s="409">
        <f t="shared" ref="AB64" si="93">AB63</f>
        <v>0.45132922434504064</v>
      </c>
      <c r="AC64" s="409">
        <f t="shared" ref="AC64" si="94">AC63</f>
        <v>5.993164397666171E-2</v>
      </c>
      <c r="AD64" s="409">
        <f t="shared" ref="AD64" si="95">AD63</f>
        <v>0.48359741448346871</v>
      </c>
      <c r="AE64" s="409">
        <f t="shared" ref="AE64" si="96">AE63</f>
        <v>0</v>
      </c>
      <c r="AF64" s="409">
        <f t="shared" ref="AF64" si="97">AF63</f>
        <v>0</v>
      </c>
      <c r="AG64" s="409">
        <f t="shared" ref="AG64" si="98">AG63</f>
        <v>0</v>
      </c>
      <c r="AH64" s="409">
        <f t="shared" ref="AH64" si="99">AH63</f>
        <v>0</v>
      </c>
      <c r="AI64" s="409">
        <f t="shared" ref="AI64" si="100">AI63</f>
        <v>0</v>
      </c>
      <c r="AJ64" s="409">
        <f t="shared" ref="AJ64" si="101">AJ63</f>
        <v>0</v>
      </c>
      <c r="AK64" s="409">
        <f t="shared" ref="AK64" si="102">AK63</f>
        <v>0</v>
      </c>
      <c r="AL64" s="409">
        <f t="shared" ref="AL64" si="103">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19">
        <v>10</v>
      </c>
      <c r="B66" s="517" t="s">
        <v>103</v>
      </c>
      <c r="C66" s="289" t="s">
        <v>25</v>
      </c>
      <c r="D66" s="293">
        <f>SUMIFS('7.  Persistence Report'!AU$27:AU$100000,'7.  Persistence Report'!$D$27:$D$100000,$B66,'7.  Persistence Report'!$H$27:$H$100000,$D$35,'7.  Persistence Report'!$J$27:$J$100000,"&lt;&gt;Adjustment")</f>
        <v>278667</v>
      </c>
      <c r="E66" s="293">
        <f>SUMIFS('7.  Persistence Report'!AV$27:AV$100000,'7.  Persistence Report'!$D$27:$D$100000,$B66,'7.  Persistence Report'!$H$27:$H$100000,$D$35,'7.  Persistence Report'!$J$27:$J$100000,"&lt;&gt;Adjustment")</f>
        <v>278667</v>
      </c>
      <c r="F66" s="293">
        <f>SUMIFS('7.  Persistence Report'!AW$27:AW$100000,'7.  Persistence Report'!$D$27:$D$100000,$B66,'7.  Persistence Report'!$H$27:$H$100000,$D$35,'7.  Persistence Report'!$J$27:$J$100000,"&lt;&gt;Adjustment")</f>
        <v>278667</v>
      </c>
      <c r="G66" s="293">
        <f>SUMIFS('7.  Persistence Report'!AX$27:AX$100000,'7.  Persistence Report'!$D$27:$D$100000,$B66,'7.  Persistence Report'!$H$27:$H$100000,$D$35,'7.  Persistence Report'!$J$27:$J$100000,"&lt;&gt;Adjustment")</f>
        <v>0</v>
      </c>
      <c r="H66" s="293">
        <f>SUMIFS('7.  Persistence Report'!AY$27:AY$100000,'7.  Persistence Report'!$D$27:$D$100000,$B66,'7.  Persistence Report'!$H$27:$H$100000,$D$35,'7.  Persistence Report'!$J$27:$J$100000,"&lt;&gt;Adjustment")</f>
        <v>0</v>
      </c>
      <c r="I66" s="293">
        <f>SUMIFS('7.  Persistence Report'!AZ$27:AZ$100000,'7.  Persistence Report'!$D$27:$D$100000,$B66,'7.  Persistence Report'!$H$27:$H$100000,$D$35,'7.  Persistence Report'!$J$27:$J$100000,"&lt;&gt;Adjustment")</f>
        <v>0</v>
      </c>
      <c r="J66" s="293">
        <f>SUMIFS('7.  Persistence Report'!BA$27:BA$100000,'7.  Persistence Report'!$D$27:$D$100000,$B66,'7.  Persistence Report'!$H$27:$H$100000,$D$35,'7.  Persistence Report'!$J$27:$J$100000,"&lt;&gt;Adjustment")</f>
        <v>0</v>
      </c>
      <c r="K66" s="293">
        <f>SUMIFS('7.  Persistence Report'!BB$27:BB$100000,'7.  Persistence Report'!$D$27:$D$100000,$B66,'7.  Persistence Report'!$H$27:$H$100000,$D$35,'7.  Persistence Report'!$J$27:$J$100000,"&lt;&gt;Adjustment")</f>
        <v>0</v>
      </c>
      <c r="L66" s="293">
        <f>SUMIFS('7.  Persistence Report'!BC$27:BC$100000,'7.  Persistence Report'!$D$27:$D$100000,$B66,'7.  Persistence Report'!$H$27:$H$100000,$D$35,'7.  Persistence Report'!$J$27:$J$100000,"&lt;&gt;Adjustment")</f>
        <v>0</v>
      </c>
      <c r="M66" s="293">
        <f>SUMIFS('7.  Persistence Report'!BD$27:BD$100000,'7.  Persistence Report'!$D$27:$D$100000,$B66,'7.  Persistence Report'!$H$27:$H$100000,$D$35,'7.  Persistence Report'!$J$27:$J$100000,"&lt;&gt;Adjustment")</f>
        <v>0</v>
      </c>
      <c r="N66" s="293">
        <v>3</v>
      </c>
      <c r="O66" s="293">
        <f>SUMIFS('7.  Persistence Report'!P$27:P$100000,'7.  Persistence Report'!$D$27:$D$100000,$B66,'7.  Persistence Report'!$H$27:$H$100000,$O$35,'7.  Persistence Report'!$J$27:$J$100000,"&lt;&gt;Adjustment")</f>
        <v>147</v>
      </c>
      <c r="P66" s="293">
        <f>SUMIFS('7.  Persistence Report'!Q$27:Q$100000,'7.  Persistence Report'!$D$27:$D$100000,$B66,'7.  Persistence Report'!$H$27:$H$100000,$O$35,'7.  Persistence Report'!$J$27:$J$100000,"&lt;&gt;Adjustment")</f>
        <v>147</v>
      </c>
      <c r="Q66" s="293">
        <f>SUMIFS('7.  Persistence Report'!R$27:R$100000,'7.  Persistence Report'!$D$27:$D$100000,$B66,'7.  Persistence Report'!$H$27:$H$100000,$O$35,'7.  Persistence Report'!$J$27:$J$100000,"&lt;&gt;Adjustment")</f>
        <v>147</v>
      </c>
      <c r="R66" s="293">
        <f>SUMIFS('7.  Persistence Report'!S$27:S$100000,'7.  Persistence Report'!$D$27:$D$100000,$B66,'7.  Persistence Report'!$H$27:$H$100000,$O$35,'7.  Persistence Report'!$J$27:$J$100000,"&lt;&gt;Adjustment")</f>
        <v>0</v>
      </c>
      <c r="S66" s="293">
        <f>SUMIFS('7.  Persistence Report'!T$27:T$100000,'7.  Persistence Report'!$D$27:$D$100000,$B66,'7.  Persistence Report'!$H$27:$H$100000,$O$35,'7.  Persistence Report'!$J$27:$J$100000,"&lt;&gt;Adjustment")</f>
        <v>0</v>
      </c>
      <c r="T66" s="293">
        <f>SUMIFS('7.  Persistence Report'!U$27:U$100000,'7.  Persistence Report'!$D$27:$D$100000,$B66,'7.  Persistence Report'!$H$27:$H$100000,$O$35,'7.  Persistence Report'!$J$27:$J$100000,"&lt;&gt;Adjustment")</f>
        <v>0</v>
      </c>
      <c r="U66" s="293">
        <f>SUMIFS('7.  Persistence Report'!V$27:V$100000,'7.  Persistence Report'!$D$27:$D$100000,$B66,'7.  Persistence Report'!$H$27:$H$100000,$O$35,'7.  Persistence Report'!$J$27:$J$100000,"&lt;&gt;Adjustment")</f>
        <v>0</v>
      </c>
      <c r="V66" s="293">
        <f>SUMIFS('7.  Persistence Report'!W$27:W$100000,'7.  Persistence Report'!$D$27:$D$100000,$B66,'7.  Persistence Report'!$H$27:$H$100000,$O$35,'7.  Persistence Report'!$J$27:$J$100000,"&lt;&gt;Adjustment")</f>
        <v>0</v>
      </c>
      <c r="W66" s="293">
        <f>SUMIFS('7.  Persistence Report'!X$27:X$100000,'7.  Persistence Report'!$D$27:$D$100000,$B66,'7.  Persistence Report'!$H$27:$H$100000,$O$35,'7.  Persistence Report'!$J$27:$J$100000,"&lt;&gt;Adjustment")</f>
        <v>0</v>
      </c>
      <c r="X66" s="293">
        <f>SUMIFS('7.  Persistence Report'!Y$27:Y$100000,'7.  Persistence Report'!$D$27:$D$100000,$B66,'7.  Persistence Report'!$H$27:$H$100000,$O$35,'7.  Persistence Report'!$J$27:$J$100000,"&lt;&gt;Adjustment")</f>
        <v>0</v>
      </c>
      <c r="Y66" s="408">
        <f>VLOOKUP(B66,'3-a.  Rate Class Allocations'!$B$20:$AM$1009,4,FALSE)</f>
        <v>0</v>
      </c>
      <c r="Z66" s="408">
        <f>VLOOKUP(B66,'3-a.  Rate Class Allocations'!$B$20:$AM$1009,6,FALSE)</f>
        <v>0</v>
      </c>
      <c r="AA66" s="408">
        <f>VLOOKUP(B66,'3-a.  Rate Class Allocations'!$B$20:$AM$1009,8,FALSE)</f>
        <v>0</v>
      </c>
      <c r="AB66" s="408">
        <f>VLOOKUP(B66,'3-a.  Rate Class Allocations'!$B$20:$AM$1009,9,FALSE)</f>
        <v>1</v>
      </c>
      <c r="AC66" s="408">
        <f>VLOOKUP(B66,'3-a.  Rate Class Allocations'!$B$20:$AM$1009,11,FALSE)</f>
        <v>0</v>
      </c>
      <c r="AD66" s="408">
        <f>VLOOKUP(B66,'3-a.  Rate Class Allocations'!$B$20:$AM$1009,13,FALSE)</f>
        <v>0</v>
      </c>
      <c r="AE66" s="408"/>
      <c r="AF66" s="413"/>
      <c r="AG66" s="413"/>
      <c r="AH66" s="413"/>
      <c r="AI66" s="413"/>
      <c r="AJ66" s="413"/>
      <c r="AK66" s="413"/>
      <c r="AL66" s="413"/>
      <c r="AM66" s="294">
        <f>SUM(Y66:AL66)</f>
        <v>1</v>
      </c>
    </row>
    <row r="67" spans="1:39" outlineLevel="1">
      <c r="B67" s="292" t="s">
        <v>267</v>
      </c>
      <c r="C67" s="289" t="s">
        <v>163</v>
      </c>
      <c r="D67" s="293">
        <f>SUMIFS('7.  Persistence Report'!AU$27:AU$100000,'7.  Persistence Report'!$D$27:$D$100000,$B66,'7.  Persistence Report'!$H$27:$H$100000,$D$35,'7.  Persistence Report'!$J$27:$J$100000,"Adjustment")</f>
        <v>243087</v>
      </c>
      <c r="E67" s="293">
        <f>SUMIFS('7.  Persistence Report'!AV$27:AV$100000,'7.  Persistence Report'!$D$27:$D$100000,$B66,'7.  Persistence Report'!$H$27:$H$100000,$D$35,'7.  Persistence Report'!$J$27:$J$100000,"Adjustment")</f>
        <v>243087</v>
      </c>
      <c r="F67" s="293">
        <f>SUMIFS('7.  Persistence Report'!AW$27:AW$100000,'7.  Persistence Report'!$D$27:$D$100000,$B66,'7.  Persistence Report'!$H$27:$H$100000,$D$35,'7.  Persistence Report'!$J$27:$J$100000,"Adjustment")</f>
        <v>243087</v>
      </c>
      <c r="G67" s="293">
        <f>SUMIFS('7.  Persistence Report'!AX$27:AX$100000,'7.  Persistence Report'!$D$27:$D$100000,$B66,'7.  Persistence Report'!$H$27:$H$100000,$D$35,'7.  Persistence Report'!$J$27:$J$100000,"Adjustment")</f>
        <v>243087</v>
      </c>
      <c r="H67" s="293">
        <f>SUMIFS('7.  Persistence Report'!AY$27:AY$100000,'7.  Persistence Report'!$D$27:$D$100000,$B66,'7.  Persistence Report'!$H$27:$H$100000,$D$35,'7.  Persistence Report'!$J$27:$J$100000,"Adjustment")</f>
        <v>243087</v>
      </c>
      <c r="I67" s="293">
        <f>SUMIFS('7.  Persistence Report'!AZ$27:AZ$100000,'7.  Persistence Report'!$D$27:$D$100000,$B66,'7.  Persistence Report'!$H$27:$H$100000,$D$35,'7.  Persistence Report'!$J$27:$J$100000,"Adjustment")</f>
        <v>243087</v>
      </c>
      <c r="J67" s="293">
        <f>SUMIFS('7.  Persistence Report'!BA$27:BA$100000,'7.  Persistence Report'!$D$27:$D$100000,$B66,'7.  Persistence Report'!$H$27:$H$100000,$D$35,'7.  Persistence Report'!$J$27:$J$100000,"Adjustment")</f>
        <v>243087</v>
      </c>
      <c r="K67" s="293">
        <f>SUMIFS('7.  Persistence Report'!BB$27:BB$100000,'7.  Persistence Report'!$D$27:$D$100000,$B66,'7.  Persistence Report'!$H$27:$H$100000,$D$35,'7.  Persistence Report'!$J$27:$J$100000,"Adjustment")</f>
        <v>243087</v>
      </c>
      <c r="L67" s="293">
        <f>SUMIFS('7.  Persistence Report'!BC$27:BC$100000,'7.  Persistence Report'!$D$27:$D$100000,$B66,'7.  Persistence Report'!$H$27:$H$100000,$D$35,'7.  Persistence Report'!$J$27:$J$100000,"Adjustment")</f>
        <v>243087</v>
      </c>
      <c r="M67" s="293">
        <f>SUMIFS('7.  Persistence Report'!BD$27:BD$100000,'7.  Persistence Report'!$D$27:$D$100000,$B66,'7.  Persistence Report'!$H$27:$H$100000,$D$35,'7.  Persistence Report'!$J$27:$J$100000,"Adjustment")</f>
        <v>243087</v>
      </c>
      <c r="N67" s="293">
        <f>N66</f>
        <v>3</v>
      </c>
      <c r="O67" s="293">
        <f>SUMIFS('7.  Persistence Report'!P$27:P$100000,'7.  Persistence Report'!$D$27:$D$100000,$B66,'7.  Persistence Report'!$H$27:$H$100000,$O$35,'7.  Persistence Report'!$J$27:$J$100000,"Adjustment")</f>
        <v>74</v>
      </c>
      <c r="P67" s="293">
        <f>SUMIFS('7.  Persistence Report'!Q$27:Q$100000,'7.  Persistence Report'!$D$27:$D$100000,$B66,'7.  Persistence Report'!$H$27:$H$100000,$O$35,'7.  Persistence Report'!$J$27:$J$100000,"Adjustment")</f>
        <v>74</v>
      </c>
      <c r="Q67" s="293">
        <f>SUMIFS('7.  Persistence Report'!R$27:R$100000,'7.  Persistence Report'!$D$27:$D$100000,$B66,'7.  Persistence Report'!$H$27:$H$100000,$O$35,'7.  Persistence Report'!$J$27:$J$100000,"Adjustment")</f>
        <v>74</v>
      </c>
      <c r="R67" s="293">
        <f>SUMIFS('7.  Persistence Report'!S$27:S$100000,'7.  Persistence Report'!$D$27:$D$100000,$B66,'7.  Persistence Report'!$H$27:$H$100000,$O$35,'7.  Persistence Report'!$J$27:$J$100000,"Adjustment")</f>
        <v>74</v>
      </c>
      <c r="S67" s="293">
        <f>SUMIFS('7.  Persistence Report'!T$27:T$100000,'7.  Persistence Report'!$D$27:$D$100000,$B66,'7.  Persistence Report'!$H$27:$H$100000,$O$35,'7.  Persistence Report'!$J$27:$J$100000,"Adjustment")</f>
        <v>74</v>
      </c>
      <c r="T67" s="293">
        <f>SUMIFS('7.  Persistence Report'!U$27:U$100000,'7.  Persistence Report'!$D$27:$D$100000,$B66,'7.  Persistence Report'!$H$27:$H$100000,$O$35,'7.  Persistence Report'!$J$27:$J$100000,"Adjustment")</f>
        <v>74</v>
      </c>
      <c r="U67" s="293">
        <f>SUMIFS('7.  Persistence Report'!V$27:V$100000,'7.  Persistence Report'!$D$27:$D$100000,$B66,'7.  Persistence Report'!$H$27:$H$100000,$O$35,'7.  Persistence Report'!$J$27:$J$100000,"Adjustment")</f>
        <v>74</v>
      </c>
      <c r="V67" s="293">
        <f>SUMIFS('7.  Persistence Report'!W$27:W$100000,'7.  Persistence Report'!$D$27:$D$100000,$B66,'7.  Persistence Report'!$H$27:$H$100000,$O$35,'7.  Persistence Report'!$J$27:$J$100000,"Adjustment")</f>
        <v>74</v>
      </c>
      <c r="W67" s="293">
        <f>SUMIFS('7.  Persistence Report'!X$27:X$100000,'7.  Persistence Report'!$D$27:$D$100000,$B66,'7.  Persistence Report'!$H$27:$H$100000,$O$35,'7.  Persistence Report'!$J$27:$J$100000,"Adjustment")</f>
        <v>74</v>
      </c>
      <c r="X67" s="293">
        <f>SUMIFS('7.  Persistence Report'!Y$27:Y$100000,'7.  Persistence Report'!$D$27:$D$100000,$B66,'7.  Persistence Report'!$H$27:$H$100000,$O$35,'7.  Persistence Report'!$J$27:$J$100000,"Adjustment")</f>
        <v>74</v>
      </c>
      <c r="Y67" s="409">
        <f>Y66</f>
        <v>0</v>
      </c>
      <c r="Z67" s="409">
        <f t="shared" ref="Z67" si="104">Z66</f>
        <v>0</v>
      </c>
      <c r="AA67" s="409">
        <f t="shared" ref="AA67" si="105">AA66</f>
        <v>0</v>
      </c>
      <c r="AB67" s="409">
        <f t="shared" ref="AB67" si="106">AB66</f>
        <v>1</v>
      </c>
      <c r="AC67" s="409">
        <f t="shared" ref="AC67" si="107">AC66</f>
        <v>0</v>
      </c>
      <c r="AD67" s="409">
        <f t="shared" ref="AD67" si="108">AD66</f>
        <v>0</v>
      </c>
      <c r="AE67" s="409">
        <f t="shared" ref="AE67" si="109">AE66</f>
        <v>0</v>
      </c>
      <c r="AF67" s="409">
        <f t="shared" ref="AF67" si="110">AF66</f>
        <v>0</v>
      </c>
      <c r="AG67" s="409">
        <f t="shared" ref="AG67" si="111">AG66</f>
        <v>0</v>
      </c>
      <c r="AH67" s="409">
        <f t="shared" ref="AH67" si="112">AH66</f>
        <v>0</v>
      </c>
      <c r="AI67" s="409">
        <f t="shared" ref="AI67" si="113">AI66</f>
        <v>0</v>
      </c>
      <c r="AJ67" s="409">
        <f t="shared" ref="AJ67" si="114">AJ66</f>
        <v>0</v>
      </c>
      <c r="AK67" s="409">
        <f t="shared" ref="AK67" si="115">AK66</f>
        <v>0</v>
      </c>
      <c r="AL67" s="409">
        <f t="shared" ref="AL67" si="116">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19">
        <v>11</v>
      </c>
      <c r="B70" s="517" t="s">
        <v>104</v>
      </c>
      <c r="C70" s="289" t="s">
        <v>25</v>
      </c>
      <c r="D70" s="293">
        <f>SUMIFS('7.  Persistence Report'!AU$27:AU$100000,'7.  Persistence Report'!$D$27:$D$100000,$B70,'7.  Persistence Report'!$H$27:$H$100000,$D$35,'7.  Persistence Report'!$J$27:$J$100000,"&lt;&gt;Adjustment")</f>
        <v>0</v>
      </c>
      <c r="E70" s="293">
        <f>SUMIFS('7.  Persistence Report'!AV$27:AV$100000,'7.  Persistence Report'!$D$27:$D$100000,$B70,'7.  Persistence Report'!$H$27:$H$100000,$D$35,'7.  Persistence Report'!$J$27:$J$100000,"&lt;&gt;Adjustment")</f>
        <v>0</v>
      </c>
      <c r="F70" s="293">
        <f>SUMIFS('7.  Persistence Report'!AW$27:AW$100000,'7.  Persistence Report'!$D$27:$D$100000,$B70,'7.  Persistence Report'!$H$27:$H$100000,$D$35,'7.  Persistence Report'!$J$27:$J$100000,"&lt;&gt;Adjustment")</f>
        <v>0</v>
      </c>
      <c r="G70" s="293">
        <f>SUMIFS('7.  Persistence Report'!AX$27:AX$100000,'7.  Persistence Report'!$D$27:$D$100000,$B70,'7.  Persistence Report'!$H$27:$H$100000,$D$35,'7.  Persistence Report'!$J$27:$J$100000,"&lt;&gt;Adjustment")</f>
        <v>0</v>
      </c>
      <c r="H70" s="293">
        <f>SUMIFS('7.  Persistence Report'!AY$27:AY$100000,'7.  Persistence Report'!$D$27:$D$100000,$B70,'7.  Persistence Report'!$H$27:$H$100000,$D$35,'7.  Persistence Report'!$J$27:$J$100000,"&lt;&gt;Adjustment")</f>
        <v>0</v>
      </c>
      <c r="I70" s="293">
        <f>SUMIFS('7.  Persistence Report'!AZ$27:AZ$100000,'7.  Persistence Report'!$D$27:$D$100000,$B70,'7.  Persistence Report'!$H$27:$H$100000,$D$35,'7.  Persistence Report'!$J$27:$J$100000,"&lt;&gt;Adjustment")</f>
        <v>0</v>
      </c>
      <c r="J70" s="293">
        <f>SUMIFS('7.  Persistence Report'!BA$27:BA$100000,'7.  Persistence Report'!$D$27:$D$100000,$B70,'7.  Persistence Report'!$H$27:$H$100000,$D$35,'7.  Persistence Report'!$J$27:$J$100000,"&lt;&gt;Adjustment")</f>
        <v>0</v>
      </c>
      <c r="K70" s="293">
        <f>SUMIFS('7.  Persistence Report'!BB$27:BB$100000,'7.  Persistence Report'!$D$27:$D$100000,$B70,'7.  Persistence Report'!$H$27:$H$100000,$D$35,'7.  Persistence Report'!$J$27:$J$100000,"&lt;&gt;Adjustment")</f>
        <v>0</v>
      </c>
      <c r="L70" s="293">
        <f>SUMIFS('7.  Persistence Report'!BC$27:BC$100000,'7.  Persistence Report'!$D$27:$D$100000,$B70,'7.  Persistence Report'!$H$27:$H$100000,$D$35,'7.  Persistence Report'!$J$27:$J$100000,"&lt;&gt;Adjustment")</f>
        <v>0</v>
      </c>
      <c r="M70" s="293">
        <f>SUMIFS('7.  Persistence Report'!BD$27:BD$100000,'7.  Persistence Report'!$D$27:$D$100000,$B70,'7.  Persistence Report'!$H$27:$H$100000,$D$35,'7.  Persistence Report'!$J$27:$J$100000,"&lt;&gt;Adjustment")</f>
        <v>0</v>
      </c>
      <c r="N70" s="293">
        <v>12</v>
      </c>
      <c r="O70" s="293">
        <f>SUMIFS('7.  Persistence Report'!P$27:P$100000,'7.  Persistence Report'!$D$27:$D$100000,$B70,'7.  Persistence Report'!$H$27:$H$100000,$O$35,'7.  Persistence Report'!$J$27:$J$100000,"&lt;&gt;Adjustment")</f>
        <v>0</v>
      </c>
      <c r="P70" s="293">
        <f>SUMIFS('7.  Persistence Report'!Q$27:Q$100000,'7.  Persistence Report'!$D$27:$D$100000,$B70,'7.  Persistence Report'!$H$27:$H$100000,$O$35,'7.  Persistence Report'!$J$27:$J$100000,"&lt;&gt;Adjustment")</f>
        <v>0</v>
      </c>
      <c r="Q70" s="293">
        <f>SUMIFS('7.  Persistence Report'!R$27:R$100000,'7.  Persistence Report'!$D$27:$D$100000,$B70,'7.  Persistence Report'!$H$27:$H$100000,$O$35,'7.  Persistence Report'!$J$27:$J$100000,"&lt;&gt;Adjustment")</f>
        <v>0</v>
      </c>
      <c r="R70" s="293">
        <f>SUMIFS('7.  Persistence Report'!S$27:S$100000,'7.  Persistence Report'!$D$27:$D$100000,$B70,'7.  Persistence Report'!$H$27:$H$100000,$O$35,'7.  Persistence Report'!$J$27:$J$100000,"&lt;&gt;Adjustment")</f>
        <v>0</v>
      </c>
      <c r="S70" s="293">
        <f>SUMIFS('7.  Persistence Report'!T$27:T$100000,'7.  Persistence Report'!$D$27:$D$100000,$B70,'7.  Persistence Report'!$H$27:$H$100000,$O$35,'7.  Persistence Report'!$J$27:$J$100000,"&lt;&gt;Adjustment")</f>
        <v>0</v>
      </c>
      <c r="T70" s="293">
        <f>SUMIFS('7.  Persistence Report'!U$27:U$100000,'7.  Persistence Report'!$D$27:$D$100000,$B70,'7.  Persistence Report'!$H$27:$H$100000,$O$35,'7.  Persistence Report'!$J$27:$J$100000,"&lt;&gt;Adjustment")</f>
        <v>0</v>
      </c>
      <c r="U70" s="293">
        <f>SUMIFS('7.  Persistence Report'!V$27:V$100000,'7.  Persistence Report'!$D$27:$D$100000,$B70,'7.  Persistence Report'!$H$27:$H$100000,$O$35,'7.  Persistence Report'!$J$27:$J$100000,"&lt;&gt;Adjustment")</f>
        <v>0</v>
      </c>
      <c r="V70" s="293">
        <f>SUMIFS('7.  Persistence Report'!W$27:W$100000,'7.  Persistence Report'!$D$27:$D$100000,$B70,'7.  Persistence Report'!$H$27:$H$100000,$O$35,'7.  Persistence Report'!$J$27:$J$100000,"&lt;&gt;Adjustment")</f>
        <v>0</v>
      </c>
      <c r="W70" s="293">
        <f>SUMIFS('7.  Persistence Report'!X$27:X$100000,'7.  Persistence Report'!$D$27:$D$100000,$B70,'7.  Persistence Report'!$H$27:$H$100000,$O$35,'7.  Persistence Report'!$J$27:$J$100000,"&lt;&gt;Adjustment")</f>
        <v>0</v>
      </c>
      <c r="X70" s="293">
        <f>SUMIFS('7.  Persistence Report'!Y$27:Y$100000,'7.  Persistence Report'!$D$27:$D$100000,$B70,'7.  Persistence Report'!$H$27:$H$100000,$O$35,'7.  Persistence Report'!$J$27:$J$100000,"&lt;&gt;Adjustment")</f>
        <v>0</v>
      </c>
      <c r="Y70" s="408">
        <f>VLOOKUP(B70,'3-a.  Rate Class Allocations'!$B$20:$AM$1009,4,FALSE)</f>
        <v>0</v>
      </c>
      <c r="Z70" s="408">
        <f>VLOOKUP(B70,'3-a.  Rate Class Allocations'!$B$20:$AM$1009,6,FALSE)</f>
        <v>0</v>
      </c>
      <c r="AA70" s="408">
        <f>VLOOKUP(B70,'3-a.  Rate Class Allocations'!$B$20:$AM$1009,8,FALSE)</f>
        <v>0</v>
      </c>
      <c r="AB70" s="408">
        <f>VLOOKUP(B70,'3-a.  Rate Class Allocations'!$B$20:$AM$1009,9,FALSE)</f>
        <v>0</v>
      </c>
      <c r="AC70" s="408">
        <f>VLOOKUP(B70,'3-a.  Rate Class Allocations'!$B$20:$AM$1009,11,FALSE)</f>
        <v>1</v>
      </c>
      <c r="AD70" s="408">
        <f>VLOOKUP(B70,'3-a.  Rate Class Allocations'!$B$20:$AM$1009,13,FALSE)</f>
        <v>0</v>
      </c>
      <c r="AE70" s="408"/>
      <c r="AF70" s="413"/>
      <c r="AG70" s="413"/>
      <c r="AH70" s="413"/>
      <c r="AI70" s="413"/>
      <c r="AJ70" s="413"/>
      <c r="AK70" s="413"/>
      <c r="AL70" s="413"/>
      <c r="AM70" s="294">
        <f>SUM(Y70:AL70)</f>
        <v>1</v>
      </c>
    </row>
    <row r="71" spans="1:39" outlineLevel="1">
      <c r="B71" s="292" t="s">
        <v>267</v>
      </c>
      <c r="C71" s="289" t="s">
        <v>163</v>
      </c>
      <c r="D71" s="293">
        <f>SUMIFS('7.  Persistence Report'!AU$27:AU$100000,'7.  Persistence Report'!$D$27:$D$100000,$B70,'7.  Persistence Report'!$H$27:$H$100000,$D$35,'7.  Persistence Report'!$J$27:$J$100000,"Adjustment")</f>
        <v>5326500</v>
      </c>
      <c r="E71" s="293">
        <f>SUMIFS('7.  Persistence Report'!AV$27:AV$100000,'7.  Persistence Report'!$D$27:$D$100000,$B70,'7.  Persistence Report'!$H$27:$H$100000,$D$35,'7.  Persistence Report'!$J$27:$J$100000,"Adjustment")</f>
        <v>5326500</v>
      </c>
      <c r="F71" s="293">
        <f>SUMIFS('7.  Persistence Report'!AW$27:AW$100000,'7.  Persistence Report'!$D$27:$D$100000,$B70,'7.  Persistence Report'!$H$27:$H$100000,$D$35,'7.  Persistence Report'!$J$27:$J$100000,"Adjustment")</f>
        <v>5326500</v>
      </c>
      <c r="G71" s="293">
        <f>SUMIFS('7.  Persistence Report'!AX$27:AX$100000,'7.  Persistence Report'!$D$27:$D$100000,$B70,'7.  Persistence Report'!$H$27:$H$100000,$D$35,'7.  Persistence Report'!$J$27:$J$100000,"Adjustment")</f>
        <v>5326500</v>
      </c>
      <c r="H71" s="293">
        <f>SUMIFS('7.  Persistence Report'!AY$27:AY$100000,'7.  Persistence Report'!$D$27:$D$100000,$B70,'7.  Persistence Report'!$H$27:$H$100000,$D$35,'7.  Persistence Report'!$J$27:$J$100000,"Adjustment")</f>
        <v>5326500</v>
      </c>
      <c r="I71" s="293">
        <f>SUMIFS('7.  Persistence Report'!AZ$27:AZ$100000,'7.  Persistence Report'!$D$27:$D$100000,$B70,'7.  Persistence Report'!$H$27:$H$100000,$D$35,'7.  Persistence Report'!$J$27:$J$100000,"Adjustment")</f>
        <v>5326500</v>
      </c>
      <c r="J71" s="293">
        <f>SUMIFS('7.  Persistence Report'!BA$27:BA$100000,'7.  Persistence Report'!$D$27:$D$100000,$B70,'7.  Persistence Report'!$H$27:$H$100000,$D$35,'7.  Persistence Report'!$J$27:$J$100000,"Adjustment")</f>
        <v>5326500</v>
      </c>
      <c r="K71" s="293">
        <f>SUMIFS('7.  Persistence Report'!BB$27:BB$100000,'7.  Persistence Report'!$D$27:$D$100000,$B70,'7.  Persistence Report'!$H$27:$H$100000,$D$35,'7.  Persistence Report'!$J$27:$J$100000,"Adjustment")</f>
        <v>5326500</v>
      </c>
      <c r="L71" s="293">
        <f>SUMIFS('7.  Persistence Report'!BC$27:BC$100000,'7.  Persistence Report'!$D$27:$D$100000,$B70,'7.  Persistence Report'!$H$27:$H$100000,$D$35,'7.  Persistence Report'!$J$27:$J$100000,"Adjustment")</f>
        <v>5326500</v>
      </c>
      <c r="M71" s="293">
        <f>SUMIFS('7.  Persistence Report'!BD$27:BD$100000,'7.  Persistence Report'!$D$27:$D$100000,$B70,'7.  Persistence Report'!$H$27:$H$100000,$D$35,'7.  Persistence Report'!$J$27:$J$100000,"Adjustment")</f>
        <v>5326500</v>
      </c>
      <c r="N71" s="293">
        <f>N70</f>
        <v>12</v>
      </c>
      <c r="O71" s="293">
        <f>SUMIFS('7.  Persistence Report'!P$27:P$100000,'7.  Persistence Report'!$D$27:$D$100000,$B70,'7.  Persistence Report'!$H$27:$H$100000,$O$35,'7.  Persistence Report'!$J$27:$J$100000,"Adjustment")</f>
        <v>0</v>
      </c>
      <c r="P71" s="293">
        <f>SUMIFS('7.  Persistence Report'!Q$27:Q$100000,'7.  Persistence Report'!$D$27:$D$100000,$B70,'7.  Persistence Report'!$H$27:$H$100000,$O$35,'7.  Persistence Report'!$J$27:$J$100000,"Adjustment")</f>
        <v>0</v>
      </c>
      <c r="Q71" s="293">
        <f>SUMIFS('7.  Persistence Report'!R$27:R$100000,'7.  Persistence Report'!$D$27:$D$100000,$B70,'7.  Persistence Report'!$H$27:$H$100000,$O$35,'7.  Persistence Report'!$J$27:$J$100000,"Adjustment")</f>
        <v>0</v>
      </c>
      <c r="R71" s="293">
        <f>SUMIFS('7.  Persistence Report'!S$27:S$100000,'7.  Persistence Report'!$D$27:$D$100000,$B70,'7.  Persistence Report'!$H$27:$H$100000,$O$35,'7.  Persistence Report'!$J$27:$J$100000,"Adjustment")</f>
        <v>0</v>
      </c>
      <c r="S71" s="293">
        <f>SUMIFS('7.  Persistence Report'!T$27:T$100000,'7.  Persistence Report'!$D$27:$D$100000,$B70,'7.  Persistence Report'!$H$27:$H$100000,$O$35,'7.  Persistence Report'!$J$27:$J$100000,"Adjustment")</f>
        <v>0</v>
      </c>
      <c r="T71" s="293">
        <f>SUMIFS('7.  Persistence Report'!U$27:U$100000,'7.  Persistence Report'!$D$27:$D$100000,$B70,'7.  Persistence Report'!$H$27:$H$100000,$O$35,'7.  Persistence Report'!$J$27:$J$100000,"Adjustment")</f>
        <v>0</v>
      </c>
      <c r="U71" s="293">
        <f>SUMIFS('7.  Persistence Report'!V$27:V$100000,'7.  Persistence Report'!$D$27:$D$100000,$B70,'7.  Persistence Report'!$H$27:$H$100000,$O$35,'7.  Persistence Report'!$J$27:$J$100000,"Adjustment")</f>
        <v>0</v>
      </c>
      <c r="V71" s="293">
        <f>SUMIFS('7.  Persistence Report'!W$27:W$100000,'7.  Persistence Report'!$D$27:$D$100000,$B70,'7.  Persistence Report'!$H$27:$H$100000,$O$35,'7.  Persistence Report'!$J$27:$J$100000,"Adjustment")</f>
        <v>0</v>
      </c>
      <c r="W71" s="293">
        <f>SUMIFS('7.  Persistence Report'!X$27:X$100000,'7.  Persistence Report'!$D$27:$D$100000,$B70,'7.  Persistence Report'!$H$27:$H$100000,$O$35,'7.  Persistence Report'!$J$27:$J$100000,"Adjustment")</f>
        <v>0</v>
      </c>
      <c r="X71" s="293">
        <f>SUMIFS('7.  Persistence Report'!Y$27:Y$100000,'7.  Persistence Report'!$D$27:$D$100000,$B70,'7.  Persistence Report'!$H$27:$H$100000,$O$35,'7.  Persistence Report'!$J$27:$J$100000,"Adjustment")</f>
        <v>0</v>
      </c>
      <c r="Y71" s="409">
        <f>Y70</f>
        <v>0</v>
      </c>
      <c r="Z71" s="409">
        <f t="shared" ref="Z71" si="117">Z70</f>
        <v>0</v>
      </c>
      <c r="AA71" s="409">
        <f t="shared" ref="AA71" si="118">AA70</f>
        <v>0</v>
      </c>
      <c r="AB71" s="409">
        <f t="shared" ref="AB71" si="119">AB70</f>
        <v>0</v>
      </c>
      <c r="AC71" s="409">
        <f t="shared" ref="AC71" si="120">AC70</f>
        <v>1</v>
      </c>
      <c r="AD71" s="409">
        <f t="shared" ref="AD71" si="121">AD70</f>
        <v>0</v>
      </c>
      <c r="AE71" s="409">
        <f t="shared" ref="AE71" si="122">AE70</f>
        <v>0</v>
      </c>
      <c r="AF71" s="409">
        <f t="shared" ref="AF71" si="123">AF70</f>
        <v>0</v>
      </c>
      <c r="AG71" s="409">
        <f t="shared" ref="AG71" si="124">AG70</f>
        <v>0</v>
      </c>
      <c r="AH71" s="409">
        <f t="shared" ref="AH71" si="125">AH70</f>
        <v>0</v>
      </c>
      <c r="AI71" s="409">
        <f t="shared" ref="AI71" si="126">AI70</f>
        <v>0</v>
      </c>
      <c r="AJ71" s="409">
        <f t="shared" ref="AJ71" si="127">AJ70</f>
        <v>0</v>
      </c>
      <c r="AK71" s="409">
        <f t="shared" ref="AK71" si="128">AK70</f>
        <v>0</v>
      </c>
      <c r="AL71" s="409">
        <f t="shared" ref="AL71" si="129">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19">
        <v>12</v>
      </c>
      <c r="B73" s="517" t="s">
        <v>105</v>
      </c>
      <c r="C73" s="289" t="s">
        <v>25</v>
      </c>
      <c r="D73" s="293">
        <f>SUMIFS('7.  Persistence Report'!AU$27:AU$100000,'7.  Persistence Report'!$D$27:$D$100000,$B73,'7.  Persistence Report'!$H$27:$H$100000,$D$35,'7.  Persistence Report'!$J$27:$J$100000,"&lt;&gt;Adjustment")</f>
        <v>0</v>
      </c>
      <c r="E73" s="293">
        <f>SUMIFS('7.  Persistence Report'!AV$27:AV$100000,'7.  Persistence Report'!$D$27:$D$100000,$B73,'7.  Persistence Report'!$H$27:$H$100000,$D$35,'7.  Persistence Report'!$J$27:$J$100000,"&lt;&gt;Adjustment")</f>
        <v>0</v>
      </c>
      <c r="F73" s="293">
        <f>SUMIFS('7.  Persistence Report'!AW$27:AW$100000,'7.  Persistence Report'!$D$27:$D$100000,$B73,'7.  Persistence Report'!$H$27:$H$100000,$D$35,'7.  Persistence Report'!$J$27:$J$100000,"&lt;&gt;Adjustment")</f>
        <v>0</v>
      </c>
      <c r="G73" s="293">
        <f>SUMIFS('7.  Persistence Report'!AX$27:AX$100000,'7.  Persistence Report'!$D$27:$D$100000,$B73,'7.  Persistence Report'!$H$27:$H$100000,$D$35,'7.  Persistence Report'!$J$27:$J$100000,"&lt;&gt;Adjustment")</f>
        <v>0</v>
      </c>
      <c r="H73" s="293">
        <f>SUMIFS('7.  Persistence Report'!AY$27:AY$100000,'7.  Persistence Report'!$D$27:$D$100000,$B73,'7.  Persistence Report'!$H$27:$H$100000,$D$35,'7.  Persistence Report'!$J$27:$J$100000,"&lt;&gt;Adjustment")</f>
        <v>0</v>
      </c>
      <c r="I73" s="293">
        <f>SUMIFS('7.  Persistence Report'!AZ$27:AZ$100000,'7.  Persistence Report'!$D$27:$D$100000,$B73,'7.  Persistence Report'!$H$27:$H$100000,$D$35,'7.  Persistence Report'!$J$27:$J$100000,"&lt;&gt;Adjustment")</f>
        <v>0</v>
      </c>
      <c r="J73" s="293">
        <f>SUMIFS('7.  Persistence Report'!BA$27:BA$100000,'7.  Persistence Report'!$D$27:$D$100000,$B73,'7.  Persistence Report'!$H$27:$H$100000,$D$35,'7.  Persistence Report'!$J$27:$J$100000,"&lt;&gt;Adjustment")</f>
        <v>0</v>
      </c>
      <c r="K73" s="293">
        <f>SUMIFS('7.  Persistence Report'!BB$27:BB$100000,'7.  Persistence Report'!$D$27:$D$100000,$B73,'7.  Persistence Report'!$H$27:$H$100000,$D$35,'7.  Persistence Report'!$J$27:$J$100000,"&lt;&gt;Adjustment")</f>
        <v>0</v>
      </c>
      <c r="L73" s="293">
        <f>SUMIFS('7.  Persistence Report'!BC$27:BC$100000,'7.  Persistence Report'!$D$27:$D$100000,$B73,'7.  Persistence Report'!$H$27:$H$100000,$D$35,'7.  Persistence Report'!$J$27:$J$100000,"&lt;&gt;Adjustment")</f>
        <v>0</v>
      </c>
      <c r="M73" s="293">
        <f>SUMIFS('7.  Persistence Report'!BD$27:BD$100000,'7.  Persistence Report'!$D$27:$D$100000,$B73,'7.  Persistence Report'!$H$27:$H$100000,$D$35,'7.  Persistence Report'!$J$27:$J$100000,"&lt;&gt;Adjustment")</f>
        <v>0</v>
      </c>
      <c r="N73" s="293">
        <v>12</v>
      </c>
      <c r="O73" s="293">
        <f>SUMIFS('7.  Persistence Report'!P$27:P$100000,'7.  Persistence Report'!$D$27:$D$100000,$B73,'7.  Persistence Report'!$H$27:$H$100000,$O$35,'7.  Persistence Report'!$J$27:$J$100000,"&lt;&gt;Adjustment")</f>
        <v>0</v>
      </c>
      <c r="P73" s="293">
        <f>SUMIFS('7.  Persistence Report'!Q$27:Q$100000,'7.  Persistence Report'!$D$27:$D$100000,$B73,'7.  Persistence Report'!$H$27:$H$100000,$O$35,'7.  Persistence Report'!$J$27:$J$100000,"&lt;&gt;Adjustment")</f>
        <v>0</v>
      </c>
      <c r="Q73" s="293">
        <f>SUMIFS('7.  Persistence Report'!R$27:R$100000,'7.  Persistence Report'!$D$27:$D$100000,$B73,'7.  Persistence Report'!$H$27:$H$100000,$O$35,'7.  Persistence Report'!$J$27:$J$100000,"&lt;&gt;Adjustment")</f>
        <v>0</v>
      </c>
      <c r="R73" s="293">
        <f>SUMIFS('7.  Persistence Report'!S$27:S$100000,'7.  Persistence Report'!$D$27:$D$100000,$B73,'7.  Persistence Report'!$H$27:$H$100000,$O$35,'7.  Persistence Report'!$J$27:$J$100000,"&lt;&gt;Adjustment")</f>
        <v>0</v>
      </c>
      <c r="S73" s="293">
        <f>SUMIFS('7.  Persistence Report'!T$27:T$100000,'7.  Persistence Report'!$D$27:$D$100000,$B73,'7.  Persistence Report'!$H$27:$H$100000,$O$35,'7.  Persistence Report'!$J$27:$J$100000,"&lt;&gt;Adjustment")</f>
        <v>0</v>
      </c>
      <c r="T73" s="293">
        <f>SUMIFS('7.  Persistence Report'!U$27:U$100000,'7.  Persistence Report'!$D$27:$D$100000,$B73,'7.  Persistence Report'!$H$27:$H$100000,$O$35,'7.  Persistence Report'!$J$27:$J$100000,"&lt;&gt;Adjustment")</f>
        <v>0</v>
      </c>
      <c r="U73" s="293">
        <f>SUMIFS('7.  Persistence Report'!V$27:V$100000,'7.  Persistence Report'!$D$27:$D$100000,$B73,'7.  Persistence Report'!$H$27:$H$100000,$O$35,'7.  Persistence Report'!$J$27:$J$100000,"&lt;&gt;Adjustment")</f>
        <v>0</v>
      </c>
      <c r="V73" s="293">
        <f>SUMIFS('7.  Persistence Report'!W$27:W$100000,'7.  Persistence Report'!$D$27:$D$100000,$B73,'7.  Persistence Report'!$H$27:$H$100000,$O$35,'7.  Persistence Report'!$J$27:$J$100000,"&lt;&gt;Adjustment")</f>
        <v>0</v>
      </c>
      <c r="W73" s="293">
        <f>SUMIFS('7.  Persistence Report'!X$27:X$100000,'7.  Persistence Report'!$D$27:$D$100000,$B73,'7.  Persistence Report'!$H$27:$H$100000,$O$35,'7.  Persistence Report'!$J$27:$J$100000,"&lt;&gt;Adjustment")</f>
        <v>0</v>
      </c>
      <c r="X73" s="293">
        <f>SUMIFS('7.  Persistence Report'!Y$27:Y$100000,'7.  Persistence Report'!$D$27:$D$100000,$B73,'7.  Persistence Report'!$H$27:$H$100000,$O$35,'7.  Persistence Report'!$J$27:$J$100000,"&lt;&gt;Adjustment")</f>
        <v>0</v>
      </c>
      <c r="Y73" s="408">
        <f>VLOOKUP(B73,'3-a.  Rate Class Allocations'!$B$20:$AM$1009,4,FALSE)</f>
        <v>0</v>
      </c>
      <c r="Z73" s="408">
        <f>VLOOKUP(B73,'3-a.  Rate Class Allocations'!$B$20:$AM$1009,6,FALSE)</f>
        <v>0</v>
      </c>
      <c r="AA73" s="408">
        <f>VLOOKUP(B73,'3-a.  Rate Class Allocations'!$B$20:$AM$1009,8,FALSE)</f>
        <v>0</v>
      </c>
      <c r="AB73" s="408">
        <f>VLOOKUP(B73,'3-a.  Rate Class Allocations'!$B$20:$AM$1009,9,FALSE)</f>
        <v>0</v>
      </c>
      <c r="AC73" s="408">
        <f>VLOOKUP(B73,'3-a.  Rate Class Allocations'!$B$20:$AM$1009,11,FALSE)</f>
        <v>0</v>
      </c>
      <c r="AD73" s="408">
        <f>VLOOKUP(B73,'3-a.  Rate Class Allocations'!$B$20:$AM$1009,13,FALSE)</f>
        <v>0</v>
      </c>
      <c r="AE73" s="408"/>
      <c r="AF73" s="413"/>
      <c r="AG73" s="413"/>
      <c r="AH73" s="413"/>
      <c r="AI73" s="413"/>
      <c r="AJ73" s="413"/>
      <c r="AK73" s="413"/>
      <c r="AL73" s="413"/>
      <c r="AM73" s="294">
        <f>SUM(Y73:AL73)</f>
        <v>0</v>
      </c>
    </row>
    <row r="74" spans="1:39" outlineLevel="1">
      <c r="B74" s="517" t="s">
        <v>267</v>
      </c>
      <c r="C74" s="289" t="s">
        <v>163</v>
      </c>
      <c r="D74" s="293">
        <f>SUMIFS('7.  Persistence Report'!AU$27:AU$100000,'7.  Persistence Report'!$D$27:$D$100000,$B73,'7.  Persistence Report'!$H$27:$H$100000,$D$35,'7.  Persistence Report'!$J$27:$J$100000,"Adjustment")</f>
        <v>0</v>
      </c>
      <c r="E74" s="293">
        <f>SUMIFS('7.  Persistence Report'!AV$27:AV$100000,'7.  Persistence Report'!$D$27:$D$100000,$B73,'7.  Persistence Report'!$H$27:$H$100000,$D$35,'7.  Persistence Report'!$J$27:$J$100000,"Adjustment")</f>
        <v>0</v>
      </c>
      <c r="F74" s="293">
        <f>SUMIFS('7.  Persistence Report'!AW$27:AW$100000,'7.  Persistence Report'!$D$27:$D$100000,$B73,'7.  Persistence Report'!$H$27:$H$100000,$D$35,'7.  Persistence Report'!$J$27:$J$100000,"Adjustment")</f>
        <v>0</v>
      </c>
      <c r="G74" s="293">
        <f>SUMIFS('7.  Persistence Report'!AX$27:AX$100000,'7.  Persistence Report'!$D$27:$D$100000,$B73,'7.  Persistence Report'!$H$27:$H$100000,$D$35,'7.  Persistence Report'!$J$27:$J$100000,"Adjustment")</f>
        <v>0</v>
      </c>
      <c r="H74" s="293">
        <f>SUMIFS('7.  Persistence Report'!AY$27:AY$100000,'7.  Persistence Report'!$D$27:$D$100000,$B73,'7.  Persistence Report'!$H$27:$H$100000,$D$35,'7.  Persistence Report'!$J$27:$J$100000,"Adjustment")</f>
        <v>0</v>
      </c>
      <c r="I74" s="293">
        <f>SUMIFS('7.  Persistence Report'!AZ$27:AZ$100000,'7.  Persistence Report'!$D$27:$D$100000,$B73,'7.  Persistence Report'!$H$27:$H$100000,$D$35,'7.  Persistence Report'!$J$27:$J$100000,"Adjustment")</f>
        <v>0</v>
      </c>
      <c r="J74" s="293">
        <f>SUMIFS('7.  Persistence Report'!BA$27:BA$100000,'7.  Persistence Report'!$D$27:$D$100000,$B73,'7.  Persistence Report'!$H$27:$H$100000,$D$35,'7.  Persistence Report'!$J$27:$J$100000,"Adjustment")</f>
        <v>0</v>
      </c>
      <c r="K74" s="293">
        <f>SUMIFS('7.  Persistence Report'!BB$27:BB$100000,'7.  Persistence Report'!$D$27:$D$100000,$B73,'7.  Persistence Report'!$H$27:$H$100000,$D$35,'7.  Persistence Report'!$J$27:$J$100000,"Adjustment")</f>
        <v>0</v>
      </c>
      <c r="L74" s="293">
        <f>SUMIFS('7.  Persistence Report'!BC$27:BC$100000,'7.  Persistence Report'!$D$27:$D$100000,$B73,'7.  Persistence Report'!$H$27:$H$100000,$D$35,'7.  Persistence Report'!$J$27:$J$100000,"Adjustment")</f>
        <v>0</v>
      </c>
      <c r="M74" s="293">
        <f>SUMIFS('7.  Persistence Report'!BD$27:BD$100000,'7.  Persistence Report'!$D$27:$D$100000,$B73,'7.  Persistence Report'!$H$27:$H$100000,$D$35,'7.  Persistence Report'!$J$27:$J$100000,"Adjustment")</f>
        <v>0</v>
      </c>
      <c r="N74" s="293">
        <f>N73</f>
        <v>12</v>
      </c>
      <c r="O74" s="293">
        <f>SUMIFS('7.  Persistence Report'!P$27:P$100000,'7.  Persistence Report'!$D$27:$D$100000,$B73,'7.  Persistence Report'!$H$27:$H$100000,$O$35,'7.  Persistence Report'!$J$27:$J$100000,"Adjustment")</f>
        <v>0</v>
      </c>
      <c r="P74" s="293">
        <f>SUMIFS('7.  Persistence Report'!Q$27:Q$100000,'7.  Persistence Report'!$D$27:$D$100000,$B73,'7.  Persistence Report'!$H$27:$H$100000,$O$35,'7.  Persistence Report'!$J$27:$J$100000,"Adjustment")</f>
        <v>0</v>
      </c>
      <c r="Q74" s="293">
        <f>SUMIFS('7.  Persistence Report'!R$27:R$100000,'7.  Persistence Report'!$D$27:$D$100000,$B73,'7.  Persistence Report'!$H$27:$H$100000,$O$35,'7.  Persistence Report'!$J$27:$J$100000,"Adjustment")</f>
        <v>0</v>
      </c>
      <c r="R74" s="293">
        <f>SUMIFS('7.  Persistence Report'!S$27:S$100000,'7.  Persistence Report'!$D$27:$D$100000,$B73,'7.  Persistence Report'!$H$27:$H$100000,$O$35,'7.  Persistence Report'!$J$27:$J$100000,"Adjustment")</f>
        <v>0</v>
      </c>
      <c r="S74" s="293">
        <f>SUMIFS('7.  Persistence Report'!T$27:T$100000,'7.  Persistence Report'!$D$27:$D$100000,$B73,'7.  Persistence Report'!$H$27:$H$100000,$O$35,'7.  Persistence Report'!$J$27:$J$100000,"Adjustment")</f>
        <v>0</v>
      </c>
      <c r="T74" s="293">
        <f>SUMIFS('7.  Persistence Report'!U$27:U$100000,'7.  Persistence Report'!$D$27:$D$100000,$B73,'7.  Persistence Report'!$H$27:$H$100000,$O$35,'7.  Persistence Report'!$J$27:$J$100000,"Adjustment")</f>
        <v>0</v>
      </c>
      <c r="U74" s="293">
        <f>SUMIFS('7.  Persistence Report'!V$27:V$100000,'7.  Persistence Report'!$D$27:$D$100000,$B73,'7.  Persistence Report'!$H$27:$H$100000,$O$35,'7.  Persistence Report'!$J$27:$J$100000,"Adjustment")</f>
        <v>0</v>
      </c>
      <c r="V74" s="293">
        <f>SUMIFS('7.  Persistence Report'!W$27:W$100000,'7.  Persistence Report'!$D$27:$D$100000,$B73,'7.  Persistence Report'!$H$27:$H$100000,$O$35,'7.  Persistence Report'!$J$27:$J$100000,"Adjustment")</f>
        <v>0</v>
      </c>
      <c r="W74" s="293">
        <f>SUMIFS('7.  Persistence Report'!X$27:X$100000,'7.  Persistence Report'!$D$27:$D$100000,$B73,'7.  Persistence Report'!$H$27:$H$100000,$O$35,'7.  Persistence Report'!$J$27:$J$100000,"Adjustment")</f>
        <v>0</v>
      </c>
      <c r="X74" s="293">
        <f>SUMIFS('7.  Persistence Report'!Y$27:Y$100000,'7.  Persistence Report'!$D$27:$D$100000,$B73,'7.  Persistence Report'!$H$27:$H$100000,$O$35,'7.  Persistence Report'!$J$27:$J$100000,"Adjustment")</f>
        <v>0</v>
      </c>
      <c r="Y74" s="409">
        <f>Y73</f>
        <v>0</v>
      </c>
      <c r="Z74" s="409">
        <f t="shared" ref="Z74" si="130">Z73</f>
        <v>0</v>
      </c>
      <c r="AA74" s="409">
        <f t="shared" ref="AA74" si="131">AA73</f>
        <v>0</v>
      </c>
      <c r="AB74" s="409">
        <f t="shared" ref="AB74" si="132">AB73</f>
        <v>0</v>
      </c>
      <c r="AC74" s="409">
        <f t="shared" ref="AC74" si="133">AC73</f>
        <v>0</v>
      </c>
      <c r="AD74" s="409">
        <f t="shared" ref="AD74" si="134">AD73</f>
        <v>0</v>
      </c>
      <c r="AE74" s="409">
        <f t="shared" ref="AE74" si="135">AE73</f>
        <v>0</v>
      </c>
      <c r="AF74" s="409">
        <f t="shared" ref="AF74" si="136">AF73</f>
        <v>0</v>
      </c>
      <c r="AG74" s="409">
        <f t="shared" ref="AG74" si="137">AG73</f>
        <v>0</v>
      </c>
      <c r="AH74" s="409">
        <f t="shared" ref="AH74" si="138">AH73</f>
        <v>0</v>
      </c>
      <c r="AI74" s="409">
        <f t="shared" ref="AI74" si="139">AI73</f>
        <v>0</v>
      </c>
      <c r="AJ74" s="409">
        <f t="shared" ref="AJ74" si="140">AJ73</f>
        <v>0</v>
      </c>
      <c r="AK74" s="409">
        <f t="shared" ref="AK74" si="141">AK73</f>
        <v>0</v>
      </c>
      <c r="AL74" s="409">
        <f t="shared" ref="AL74" si="142">AL73</f>
        <v>0</v>
      </c>
      <c r="AM74" s="295"/>
    </row>
    <row r="75" spans="1:39" outlineLevel="1">
      <c r="B75" s="517"/>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19">
        <v>13</v>
      </c>
      <c r="B76" s="517" t="s">
        <v>106</v>
      </c>
      <c r="C76" s="289" t="s">
        <v>25</v>
      </c>
      <c r="D76" s="293">
        <f>SUMIFS('7.  Persistence Report'!AU$27:AU$100000,'7.  Persistence Report'!$D$27:$D$100000,$B76,'7.  Persistence Report'!$H$27:$H$100000,$D$35,'7.  Persistence Report'!$J$27:$J$100000,"&lt;&gt;Adjustment")</f>
        <v>8278171</v>
      </c>
      <c r="E76" s="293">
        <f>SUMIFS('7.  Persistence Report'!AV$27:AV$100000,'7.  Persistence Report'!$D$27:$D$100000,$B76,'7.  Persistence Report'!$H$27:$H$100000,$D$35,'7.  Persistence Report'!$J$27:$J$100000,"&lt;&gt;Adjustment")</f>
        <v>5798837</v>
      </c>
      <c r="F76" s="293">
        <f>SUMIFS('7.  Persistence Report'!AW$27:AW$100000,'7.  Persistence Report'!$D$27:$D$100000,$B76,'7.  Persistence Report'!$H$27:$H$100000,$D$35,'7.  Persistence Report'!$J$27:$J$100000,"&lt;&gt;Adjustment")</f>
        <v>5118624</v>
      </c>
      <c r="G76" s="293">
        <f>SUMIFS('7.  Persistence Report'!AX$27:AX$100000,'7.  Persistence Report'!$D$27:$D$100000,$B76,'7.  Persistence Report'!$H$27:$H$100000,$D$35,'7.  Persistence Report'!$J$27:$J$100000,"&lt;&gt;Adjustment")</f>
        <v>5118624</v>
      </c>
      <c r="H76" s="293">
        <f>SUMIFS('7.  Persistence Report'!AY$27:AY$100000,'7.  Persistence Report'!$D$27:$D$100000,$B76,'7.  Persistence Report'!$H$27:$H$100000,$D$35,'7.  Persistence Report'!$J$27:$J$100000,"&lt;&gt;Adjustment")</f>
        <v>5012537</v>
      </c>
      <c r="I76" s="293">
        <f>SUMIFS('7.  Persistence Report'!AZ$27:AZ$100000,'7.  Persistence Report'!$D$27:$D$100000,$B76,'7.  Persistence Report'!$H$27:$H$100000,$D$35,'7.  Persistence Report'!$J$27:$J$100000,"&lt;&gt;Adjustment")</f>
        <v>5012537</v>
      </c>
      <c r="J76" s="293">
        <f>SUMIFS('7.  Persistence Report'!BA$27:BA$100000,'7.  Persistence Report'!$D$27:$D$100000,$B76,'7.  Persistence Report'!$H$27:$H$100000,$D$35,'7.  Persistence Report'!$J$27:$J$100000,"&lt;&gt;Adjustment")</f>
        <v>5012537</v>
      </c>
      <c r="K76" s="293">
        <f>SUMIFS('7.  Persistence Report'!BB$27:BB$100000,'7.  Persistence Report'!$D$27:$D$100000,$B76,'7.  Persistence Report'!$H$27:$H$100000,$D$35,'7.  Persistence Report'!$J$27:$J$100000,"&lt;&gt;Adjustment")</f>
        <v>4955357</v>
      </c>
      <c r="L76" s="293">
        <f>SUMIFS('7.  Persistence Report'!BC$27:BC$100000,'7.  Persistence Report'!$D$27:$D$100000,$B76,'7.  Persistence Report'!$H$27:$H$100000,$D$35,'7.  Persistence Report'!$J$27:$J$100000,"&lt;&gt;Adjustment")</f>
        <v>4659602</v>
      </c>
      <c r="M76" s="293">
        <f>SUMIFS('7.  Persistence Report'!BD$27:BD$100000,'7.  Persistence Report'!$D$27:$D$100000,$B76,'7.  Persistence Report'!$H$27:$H$100000,$D$35,'7.  Persistence Report'!$J$27:$J$100000,"&lt;&gt;Adjustment")</f>
        <v>3829660</v>
      </c>
      <c r="N76" s="293">
        <v>12</v>
      </c>
      <c r="O76" s="293">
        <f>SUMIFS('7.  Persistence Report'!P$27:P$100000,'7.  Persistence Report'!$D$27:$D$100000,$B76,'7.  Persistence Report'!$H$27:$H$100000,$O$35,'7.  Persistence Report'!$J$27:$J$100000,"&lt;&gt;Adjustment")</f>
        <v>2711</v>
      </c>
      <c r="P76" s="293">
        <f>SUMIFS('7.  Persistence Report'!Q$27:Q$100000,'7.  Persistence Report'!$D$27:$D$100000,$B76,'7.  Persistence Report'!$H$27:$H$100000,$O$35,'7.  Persistence Report'!$J$27:$J$100000,"&lt;&gt;Adjustment")</f>
        <v>1899</v>
      </c>
      <c r="Q76" s="293">
        <f>SUMIFS('7.  Persistence Report'!R$27:R$100000,'7.  Persistence Report'!$D$27:$D$100000,$B76,'7.  Persistence Report'!$H$27:$H$100000,$O$35,'7.  Persistence Report'!$J$27:$J$100000,"&lt;&gt;Adjustment")</f>
        <v>1665</v>
      </c>
      <c r="R76" s="293">
        <f>SUMIFS('7.  Persistence Report'!S$27:S$100000,'7.  Persistence Report'!$D$27:$D$100000,$B76,'7.  Persistence Report'!$H$27:$H$100000,$O$35,'7.  Persistence Report'!$J$27:$J$100000,"&lt;&gt;Adjustment")</f>
        <v>1665</v>
      </c>
      <c r="S76" s="293">
        <f>SUMIFS('7.  Persistence Report'!T$27:T$100000,'7.  Persistence Report'!$D$27:$D$100000,$B76,'7.  Persistence Report'!$H$27:$H$100000,$O$35,'7.  Persistence Report'!$J$27:$J$100000,"&lt;&gt;Adjustment")</f>
        <v>1640</v>
      </c>
      <c r="T76" s="293">
        <f>SUMIFS('7.  Persistence Report'!U$27:U$100000,'7.  Persistence Report'!$D$27:$D$100000,$B76,'7.  Persistence Report'!$H$27:$H$100000,$O$35,'7.  Persistence Report'!$J$27:$J$100000,"&lt;&gt;Adjustment")</f>
        <v>1640</v>
      </c>
      <c r="U76" s="293">
        <f>SUMIFS('7.  Persistence Report'!V$27:V$100000,'7.  Persistence Report'!$D$27:$D$100000,$B76,'7.  Persistence Report'!$H$27:$H$100000,$O$35,'7.  Persistence Report'!$J$27:$J$100000,"&lt;&gt;Adjustment")</f>
        <v>1640</v>
      </c>
      <c r="V76" s="293">
        <f>SUMIFS('7.  Persistence Report'!W$27:W$100000,'7.  Persistence Report'!$D$27:$D$100000,$B76,'7.  Persistence Report'!$H$27:$H$100000,$O$35,'7.  Persistence Report'!$J$27:$J$100000,"&lt;&gt;Adjustment")</f>
        <v>1640</v>
      </c>
      <c r="W76" s="293">
        <f>SUMIFS('7.  Persistence Report'!X$27:X$100000,'7.  Persistence Report'!$D$27:$D$100000,$B76,'7.  Persistence Report'!$H$27:$H$100000,$O$35,'7.  Persistence Report'!$J$27:$J$100000,"&lt;&gt;Adjustment")</f>
        <v>1589</v>
      </c>
      <c r="X76" s="293">
        <f>SUMIFS('7.  Persistence Report'!Y$27:Y$100000,'7.  Persistence Report'!$D$27:$D$100000,$B76,'7.  Persistence Report'!$H$27:$H$100000,$O$35,'7.  Persistence Report'!$J$27:$J$100000,"&lt;&gt;Adjustment")</f>
        <v>1292</v>
      </c>
      <c r="Y76" s="408">
        <f>VLOOKUP(B76,'3-a.  Rate Class Allocations'!$B$20:$AM$1009,4,FALSE)</f>
        <v>0</v>
      </c>
      <c r="Z76" s="408">
        <f>VLOOKUP(B76,'3-a.  Rate Class Allocations'!$B$20:$AM$1009,6,FALSE)</f>
        <v>0</v>
      </c>
      <c r="AA76" s="408">
        <f>VLOOKUP(B76,'3-a.  Rate Class Allocations'!$B$20:$AM$1009,8,FALSE)</f>
        <v>4.5590421665809991E-3</v>
      </c>
      <c r="AB76" s="408">
        <f>VLOOKUP(B76,'3-a.  Rate Class Allocations'!$B$20:$AM$1009,9,FALSE)</f>
        <v>3.1388044266773683E-2</v>
      </c>
      <c r="AC76" s="408">
        <f>VLOOKUP(B76,'3-a.  Rate Class Allocations'!$B$20:$AM$1009,11,FALSE)</f>
        <v>1.6451866829245706E-2</v>
      </c>
      <c r="AD76" s="408">
        <f>VLOOKUP(B76,'3-a.  Rate Class Allocations'!$B$20:$AM$1009,13,FALSE)</f>
        <v>0.95216008890398063</v>
      </c>
      <c r="AE76" s="408"/>
      <c r="AF76" s="413"/>
      <c r="AG76" s="413"/>
      <c r="AH76" s="413"/>
      <c r="AI76" s="413"/>
      <c r="AJ76" s="413"/>
      <c r="AK76" s="413"/>
      <c r="AL76" s="413"/>
      <c r="AM76" s="294">
        <f>SUM(Y76:AL76)</f>
        <v>1.0045590421665811</v>
      </c>
    </row>
    <row r="77" spans="1:39" outlineLevel="1">
      <c r="B77" s="517" t="s">
        <v>267</v>
      </c>
      <c r="C77" s="289" t="s">
        <v>163</v>
      </c>
      <c r="D77" s="293">
        <f>SUMIFS('7.  Persistence Report'!AU$27:AU$100000,'7.  Persistence Report'!$D$27:$D$100000,$B76,'7.  Persistence Report'!$H$27:$H$100000,$D$35,'7.  Persistence Report'!$J$27:$J$100000,"Adjustment")</f>
        <v>125317</v>
      </c>
      <c r="E77" s="293">
        <f>SUMIFS('7.  Persistence Report'!AV$27:AV$100000,'7.  Persistence Report'!$D$27:$D$100000,$B76,'7.  Persistence Report'!$H$27:$H$100000,$D$35,'7.  Persistence Report'!$J$27:$J$100000,"Adjustment")</f>
        <v>125317</v>
      </c>
      <c r="F77" s="293">
        <f>SUMIFS('7.  Persistence Report'!AW$27:AW$100000,'7.  Persistence Report'!$D$27:$D$100000,$B76,'7.  Persistence Report'!$H$27:$H$100000,$D$35,'7.  Persistence Report'!$J$27:$J$100000,"Adjustment")</f>
        <v>125317</v>
      </c>
      <c r="G77" s="293">
        <f>SUMIFS('7.  Persistence Report'!AX$27:AX$100000,'7.  Persistence Report'!$D$27:$D$100000,$B76,'7.  Persistence Report'!$H$27:$H$100000,$D$35,'7.  Persistence Report'!$J$27:$J$100000,"Adjustment")</f>
        <v>125317</v>
      </c>
      <c r="H77" s="293">
        <f>SUMIFS('7.  Persistence Report'!AY$27:AY$100000,'7.  Persistence Report'!$D$27:$D$100000,$B76,'7.  Persistence Report'!$H$27:$H$100000,$D$35,'7.  Persistence Report'!$J$27:$J$100000,"Adjustment")</f>
        <v>125317</v>
      </c>
      <c r="I77" s="293">
        <f>SUMIFS('7.  Persistence Report'!AZ$27:AZ$100000,'7.  Persistence Report'!$D$27:$D$100000,$B76,'7.  Persistence Report'!$H$27:$H$100000,$D$35,'7.  Persistence Report'!$J$27:$J$100000,"Adjustment")</f>
        <v>0</v>
      </c>
      <c r="J77" s="293">
        <f>SUMIFS('7.  Persistence Report'!BA$27:BA$100000,'7.  Persistence Report'!$D$27:$D$100000,$B76,'7.  Persistence Report'!$H$27:$H$100000,$D$35,'7.  Persistence Report'!$J$27:$J$100000,"Adjustment")</f>
        <v>0</v>
      </c>
      <c r="K77" s="293">
        <f>SUMIFS('7.  Persistence Report'!BB$27:BB$100000,'7.  Persistence Report'!$D$27:$D$100000,$B76,'7.  Persistence Report'!$H$27:$H$100000,$D$35,'7.  Persistence Report'!$J$27:$J$100000,"Adjustment")</f>
        <v>0</v>
      </c>
      <c r="L77" s="293">
        <f>SUMIFS('7.  Persistence Report'!BC$27:BC$100000,'7.  Persistence Report'!$D$27:$D$100000,$B76,'7.  Persistence Report'!$H$27:$H$100000,$D$35,'7.  Persistence Report'!$J$27:$J$100000,"Adjustment")</f>
        <v>0</v>
      </c>
      <c r="M77" s="293">
        <f>SUMIFS('7.  Persistence Report'!BD$27:BD$100000,'7.  Persistence Report'!$D$27:$D$100000,$B76,'7.  Persistence Report'!$H$27:$H$100000,$D$35,'7.  Persistence Report'!$J$27:$J$100000,"Adjustment")</f>
        <v>0</v>
      </c>
      <c r="N77" s="293">
        <f>N76</f>
        <v>12</v>
      </c>
      <c r="O77" s="293">
        <f>SUMIFS('7.  Persistence Report'!P$27:P$100000,'7.  Persistence Report'!$D$27:$D$100000,$B76,'7.  Persistence Report'!$H$27:$H$100000,$O$35,'7.  Persistence Report'!$J$27:$J$100000,"Adjustment")</f>
        <v>0</v>
      </c>
      <c r="P77" s="293">
        <f>SUMIFS('7.  Persistence Report'!Q$27:Q$100000,'7.  Persistence Report'!$D$27:$D$100000,$B76,'7.  Persistence Report'!$H$27:$H$100000,$O$35,'7.  Persistence Report'!$J$27:$J$100000,"Adjustment")</f>
        <v>0</v>
      </c>
      <c r="Q77" s="293">
        <f>SUMIFS('7.  Persistence Report'!R$27:R$100000,'7.  Persistence Report'!$D$27:$D$100000,$B76,'7.  Persistence Report'!$H$27:$H$100000,$O$35,'7.  Persistence Report'!$J$27:$J$100000,"Adjustment")</f>
        <v>0</v>
      </c>
      <c r="R77" s="293">
        <f>SUMIFS('7.  Persistence Report'!S$27:S$100000,'7.  Persistence Report'!$D$27:$D$100000,$B76,'7.  Persistence Report'!$H$27:$H$100000,$O$35,'7.  Persistence Report'!$J$27:$J$100000,"Adjustment")</f>
        <v>0</v>
      </c>
      <c r="S77" s="293">
        <f>SUMIFS('7.  Persistence Report'!T$27:T$100000,'7.  Persistence Report'!$D$27:$D$100000,$B76,'7.  Persistence Report'!$H$27:$H$100000,$O$35,'7.  Persistence Report'!$J$27:$J$100000,"Adjustment")</f>
        <v>0</v>
      </c>
      <c r="T77" s="293">
        <f>SUMIFS('7.  Persistence Report'!U$27:U$100000,'7.  Persistence Report'!$D$27:$D$100000,$B76,'7.  Persistence Report'!$H$27:$H$100000,$O$35,'7.  Persistence Report'!$J$27:$J$100000,"Adjustment")</f>
        <v>0</v>
      </c>
      <c r="U77" s="293">
        <f>SUMIFS('7.  Persistence Report'!V$27:V$100000,'7.  Persistence Report'!$D$27:$D$100000,$B76,'7.  Persistence Report'!$H$27:$H$100000,$O$35,'7.  Persistence Report'!$J$27:$J$100000,"Adjustment")</f>
        <v>0</v>
      </c>
      <c r="V77" s="293">
        <f>SUMIFS('7.  Persistence Report'!W$27:W$100000,'7.  Persistence Report'!$D$27:$D$100000,$B76,'7.  Persistence Report'!$H$27:$H$100000,$O$35,'7.  Persistence Report'!$J$27:$J$100000,"Adjustment")</f>
        <v>0</v>
      </c>
      <c r="W77" s="293">
        <f>SUMIFS('7.  Persistence Report'!X$27:X$100000,'7.  Persistence Report'!$D$27:$D$100000,$B76,'7.  Persistence Report'!$H$27:$H$100000,$O$35,'7.  Persistence Report'!$J$27:$J$100000,"Adjustment")</f>
        <v>0</v>
      </c>
      <c r="X77" s="293">
        <f>SUMIFS('7.  Persistence Report'!Y$27:Y$100000,'7.  Persistence Report'!$D$27:$D$100000,$B76,'7.  Persistence Report'!$H$27:$H$100000,$O$35,'7.  Persistence Report'!$J$27:$J$100000,"Adjustment")</f>
        <v>0</v>
      </c>
      <c r="Y77" s="409">
        <f>Y76</f>
        <v>0</v>
      </c>
      <c r="Z77" s="409">
        <f t="shared" ref="Z77:AL77" si="143">Z76</f>
        <v>0</v>
      </c>
      <c r="AA77" s="409">
        <f t="shared" si="143"/>
        <v>4.5590421665809991E-3</v>
      </c>
      <c r="AB77" s="409">
        <f t="shared" si="143"/>
        <v>3.1388044266773683E-2</v>
      </c>
      <c r="AC77" s="409">
        <f t="shared" si="143"/>
        <v>1.6451866829245706E-2</v>
      </c>
      <c r="AD77" s="409">
        <f t="shared" si="143"/>
        <v>0.95216008890398063</v>
      </c>
      <c r="AE77" s="409">
        <f t="shared" si="143"/>
        <v>0</v>
      </c>
      <c r="AF77" s="409">
        <f t="shared" si="143"/>
        <v>0</v>
      </c>
      <c r="AG77" s="409">
        <f t="shared" si="143"/>
        <v>0</v>
      </c>
      <c r="AH77" s="409">
        <f t="shared" si="143"/>
        <v>0</v>
      </c>
      <c r="AI77" s="409">
        <f t="shared" si="143"/>
        <v>0</v>
      </c>
      <c r="AJ77" s="409">
        <f t="shared" si="143"/>
        <v>0</v>
      </c>
      <c r="AK77" s="409">
        <f t="shared" si="143"/>
        <v>0</v>
      </c>
      <c r="AL77" s="409">
        <f t="shared" si="143"/>
        <v>0</v>
      </c>
      <c r="AM77" s="304"/>
    </row>
    <row r="78" spans="1:39" outlineLevel="1">
      <c r="B78" s="517"/>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19">
        <v>14</v>
      </c>
      <c r="B80" s="313" t="s">
        <v>108</v>
      </c>
      <c r="C80" s="289" t="s">
        <v>25</v>
      </c>
      <c r="D80" s="293">
        <f>SUMIFS('7.  Persistence Report'!AU$27:AU$100000,'7.  Persistence Report'!$D$27:$D$100000,$B80,'7.  Persistence Report'!$H$27:$H$100000,$D$35,'7.  Persistence Report'!$J$27:$J$100000,"&lt;&gt;Adjustment")</f>
        <v>1664203</v>
      </c>
      <c r="E80" s="293">
        <f>SUMIFS('7.  Persistence Report'!AV$27:AV$100000,'7.  Persistence Report'!$D$27:$D$100000,$B80,'7.  Persistence Report'!$H$27:$H$100000,$D$35,'7.  Persistence Report'!$J$27:$J$100000,"&lt;&gt;Adjustment")</f>
        <v>1344143</v>
      </c>
      <c r="F80" s="293">
        <f>SUMIFS('7.  Persistence Report'!AW$27:AW$100000,'7.  Persistence Report'!$D$27:$D$100000,$B80,'7.  Persistence Report'!$H$27:$H$100000,$D$35,'7.  Persistence Report'!$J$27:$J$100000,"&lt;&gt;Adjustment")</f>
        <v>1297217</v>
      </c>
      <c r="G80" s="293">
        <f>SUMIFS('7.  Persistence Report'!AX$27:AX$100000,'7.  Persistence Report'!$D$27:$D$100000,$B80,'7.  Persistence Report'!$H$27:$H$100000,$D$35,'7.  Persistence Report'!$J$27:$J$100000,"&lt;&gt;Adjustment")</f>
        <v>1250334</v>
      </c>
      <c r="H80" s="293">
        <f>SUMIFS('7.  Persistence Report'!AY$27:AY$100000,'7.  Persistence Report'!$D$27:$D$100000,$B80,'7.  Persistence Report'!$H$27:$H$100000,$D$35,'7.  Persistence Report'!$J$27:$J$100000,"&lt;&gt;Adjustment")</f>
        <v>1233358</v>
      </c>
      <c r="I80" s="293">
        <f>SUMIFS('7.  Persistence Report'!AZ$27:AZ$100000,'7.  Persistence Report'!$D$27:$D$100000,$B80,'7.  Persistence Report'!$H$27:$H$100000,$D$35,'7.  Persistence Report'!$J$27:$J$100000,"&lt;&gt;Adjustment")</f>
        <v>1233358</v>
      </c>
      <c r="J80" s="293">
        <f>SUMIFS('7.  Persistence Report'!BA$27:BA$100000,'7.  Persistence Report'!$D$27:$D$100000,$B80,'7.  Persistence Report'!$H$27:$H$100000,$D$35,'7.  Persistence Report'!$J$27:$J$100000,"&lt;&gt;Adjustment")</f>
        <v>1211645</v>
      </c>
      <c r="K80" s="293">
        <f>SUMIFS('7.  Persistence Report'!BB$27:BB$100000,'7.  Persistence Report'!$D$27:$D$100000,$B80,'7.  Persistence Report'!$H$27:$H$100000,$D$35,'7.  Persistence Report'!$J$27:$J$100000,"&lt;&gt;Adjustment")</f>
        <v>1196604</v>
      </c>
      <c r="L80" s="293">
        <f>SUMIFS('7.  Persistence Report'!BC$27:BC$100000,'7.  Persistence Report'!$D$27:$D$100000,$B80,'7.  Persistence Report'!$H$27:$H$100000,$D$35,'7.  Persistence Report'!$J$27:$J$100000,"&lt;&gt;Adjustment")</f>
        <v>708624</v>
      </c>
      <c r="M80" s="293">
        <f>SUMIFS('7.  Persistence Report'!BD$27:BD$100000,'7.  Persistence Report'!$D$27:$D$100000,$B80,'7.  Persistence Report'!$H$27:$H$100000,$D$35,'7.  Persistence Report'!$J$27:$J$100000,"&lt;&gt;Adjustment")</f>
        <v>706663</v>
      </c>
      <c r="N80" s="293">
        <v>12</v>
      </c>
      <c r="O80" s="293">
        <f>SUMIFS('7.  Persistence Report'!P$27:P$100000,'7.  Persistence Report'!$D$27:$D$100000,$B80,'7.  Persistence Report'!$H$27:$H$100000,$O$35,'7.  Persistence Report'!$J$27:$J$100000,"&lt;&gt;Adjustment")</f>
        <v>148</v>
      </c>
      <c r="P80" s="293">
        <f>SUMIFS('7.  Persistence Report'!Q$27:Q$100000,'7.  Persistence Report'!$D$27:$D$100000,$B80,'7.  Persistence Report'!$H$27:$H$100000,$O$35,'7.  Persistence Report'!$J$27:$J$100000,"&lt;&gt;Adjustment")</f>
        <v>132</v>
      </c>
      <c r="Q80" s="293">
        <f>SUMIFS('7.  Persistence Report'!R$27:R$100000,'7.  Persistence Report'!$D$27:$D$100000,$B80,'7.  Persistence Report'!$H$27:$H$100000,$O$35,'7.  Persistence Report'!$J$27:$J$100000,"&lt;&gt;Adjustment")</f>
        <v>130</v>
      </c>
      <c r="R80" s="293">
        <f>SUMIFS('7.  Persistence Report'!S$27:S$100000,'7.  Persistence Report'!$D$27:$D$100000,$B80,'7.  Persistence Report'!$H$27:$H$100000,$O$35,'7.  Persistence Report'!$J$27:$J$100000,"&lt;&gt;Adjustment")</f>
        <v>127</v>
      </c>
      <c r="S80" s="293">
        <f>SUMIFS('7.  Persistence Report'!T$27:T$100000,'7.  Persistence Report'!$D$27:$D$100000,$B80,'7.  Persistence Report'!$H$27:$H$100000,$O$35,'7.  Persistence Report'!$J$27:$J$100000,"&lt;&gt;Adjustment")</f>
        <v>126</v>
      </c>
      <c r="T80" s="293">
        <f>SUMIFS('7.  Persistence Report'!U$27:U$100000,'7.  Persistence Report'!$D$27:$D$100000,$B80,'7.  Persistence Report'!$H$27:$H$100000,$O$35,'7.  Persistence Report'!$J$27:$J$100000,"&lt;&gt;Adjustment")</f>
        <v>126</v>
      </c>
      <c r="U80" s="293">
        <f>SUMIFS('7.  Persistence Report'!V$27:V$100000,'7.  Persistence Report'!$D$27:$D$100000,$B80,'7.  Persistence Report'!$H$27:$H$100000,$O$35,'7.  Persistence Report'!$J$27:$J$100000,"&lt;&gt;Adjustment")</f>
        <v>125</v>
      </c>
      <c r="V80" s="293">
        <f>SUMIFS('7.  Persistence Report'!W$27:W$100000,'7.  Persistence Report'!$D$27:$D$100000,$B80,'7.  Persistence Report'!$H$27:$H$100000,$O$35,'7.  Persistence Report'!$J$27:$J$100000,"&lt;&gt;Adjustment")</f>
        <v>125</v>
      </c>
      <c r="W80" s="293">
        <f>SUMIFS('7.  Persistence Report'!X$27:X$100000,'7.  Persistence Report'!$D$27:$D$100000,$B80,'7.  Persistence Report'!$H$27:$H$100000,$O$35,'7.  Persistence Report'!$J$27:$J$100000,"&lt;&gt;Adjustment")</f>
        <v>100</v>
      </c>
      <c r="X80" s="293">
        <f>SUMIFS('7.  Persistence Report'!Y$27:Y$100000,'7.  Persistence Report'!$D$27:$D$100000,$B80,'7.  Persistence Report'!$H$27:$H$100000,$O$35,'7.  Persistence Report'!$J$27:$J$100000,"&lt;&gt;Adjustment")</f>
        <v>98</v>
      </c>
      <c r="Y80" s="408">
        <f>VLOOKUP(B80,'3-a.  Rate Class Allocations'!$B$20:$AM$1009,4,FALSE)</f>
        <v>0.6</v>
      </c>
      <c r="Z80" s="408">
        <f>VLOOKUP(B80,'3-a.  Rate Class Allocations'!$B$20:$AM$1009,6,FALSE)</f>
        <v>0</v>
      </c>
      <c r="AA80" s="408">
        <f>VLOOKUP(B80,'3-a.  Rate Class Allocations'!$B$20:$AM$1009,8,FALSE)</f>
        <v>0.26</v>
      </c>
      <c r="AB80" s="408">
        <f>VLOOKUP(B80,'3-a.  Rate Class Allocations'!$B$20:$AM$1009,9,FALSE)</f>
        <v>0.14000000000000001</v>
      </c>
      <c r="AC80" s="408">
        <f>VLOOKUP(B80,'3-a.  Rate Class Allocations'!$B$20:$AM$1009,11,FALSE)</f>
        <v>0</v>
      </c>
      <c r="AD80" s="408">
        <f>VLOOKUP(B80,'3-a.  Rate Class Allocations'!$B$20:$AM$1009,13,FALSE)</f>
        <v>0</v>
      </c>
      <c r="AE80" s="408"/>
      <c r="AF80" s="408"/>
      <c r="AG80" s="408"/>
      <c r="AH80" s="408"/>
      <c r="AI80" s="408"/>
      <c r="AJ80" s="408"/>
      <c r="AK80" s="408"/>
      <c r="AL80" s="408"/>
      <c r="AM80" s="294">
        <f>SUM(Y80:AL80)</f>
        <v>1</v>
      </c>
    </row>
    <row r="81" spans="1:40" outlineLevel="1">
      <c r="B81" s="292" t="s">
        <v>267</v>
      </c>
      <c r="C81" s="289" t="s">
        <v>163</v>
      </c>
      <c r="D81" s="293">
        <f>SUMIFS('7.  Persistence Report'!AU$27:AU$100000,'7.  Persistence Report'!$D$27:$D$100000,$B80,'7.  Persistence Report'!$H$27:$H$100000,$D$35,'7.  Persistence Report'!$J$27:$J$100000,"Adjustment")</f>
        <v>15871</v>
      </c>
      <c r="E81" s="293">
        <f>SUMIFS('7.  Persistence Report'!AV$27:AV$100000,'7.  Persistence Report'!$D$27:$D$100000,$B80,'7.  Persistence Report'!$H$27:$H$100000,$D$35,'7.  Persistence Report'!$J$27:$J$100000,"Adjustment")</f>
        <v>15220</v>
      </c>
      <c r="F81" s="293">
        <f>SUMIFS('7.  Persistence Report'!AW$27:AW$100000,'7.  Persistence Report'!$D$27:$D$100000,$B80,'7.  Persistence Report'!$H$27:$H$100000,$D$35,'7.  Persistence Report'!$J$27:$J$100000,"Adjustment")</f>
        <v>15155</v>
      </c>
      <c r="G81" s="293">
        <f>SUMIFS('7.  Persistence Report'!AX$27:AX$100000,'7.  Persistence Report'!$D$27:$D$100000,$B80,'7.  Persistence Report'!$H$27:$H$100000,$D$35,'7.  Persistence Report'!$J$27:$J$100000,"Adjustment")</f>
        <v>15090</v>
      </c>
      <c r="H81" s="293">
        <f>SUMIFS('7.  Persistence Report'!AY$27:AY$100000,'7.  Persistence Report'!$D$27:$D$100000,$B80,'7.  Persistence Report'!$H$27:$H$100000,$D$35,'7.  Persistence Report'!$J$27:$J$100000,"Adjustment")</f>
        <v>14941</v>
      </c>
      <c r="I81" s="293">
        <f>SUMIFS('7.  Persistence Report'!AZ$27:AZ$100000,'7.  Persistence Report'!$D$27:$D$100000,$B80,'7.  Persistence Report'!$H$27:$H$100000,$D$35,'7.  Persistence Report'!$J$27:$J$100000,"Adjustment")</f>
        <v>14941</v>
      </c>
      <c r="J81" s="293">
        <f>SUMIFS('7.  Persistence Report'!BA$27:BA$100000,'7.  Persistence Report'!$D$27:$D$100000,$B80,'7.  Persistence Report'!$H$27:$H$100000,$D$35,'7.  Persistence Report'!$J$27:$J$100000,"Adjustment")</f>
        <v>14690</v>
      </c>
      <c r="K81" s="293">
        <f>SUMIFS('7.  Persistence Report'!BB$27:BB$100000,'7.  Persistence Report'!$D$27:$D$100000,$B80,'7.  Persistence Report'!$H$27:$H$100000,$D$35,'7.  Persistence Report'!$J$27:$J$100000,"Adjustment")</f>
        <v>14582</v>
      </c>
      <c r="L81" s="293">
        <f>SUMIFS('7.  Persistence Report'!BC$27:BC$100000,'7.  Persistence Report'!$D$27:$D$100000,$B80,'7.  Persistence Report'!$H$27:$H$100000,$D$35,'7.  Persistence Report'!$J$27:$J$100000,"Adjustment")</f>
        <v>13700</v>
      </c>
      <c r="M81" s="293">
        <f>SUMIFS('7.  Persistence Report'!BD$27:BD$100000,'7.  Persistence Report'!$D$27:$D$100000,$B80,'7.  Persistence Report'!$H$27:$H$100000,$D$35,'7.  Persistence Report'!$J$27:$J$100000,"Adjustment")</f>
        <v>13700</v>
      </c>
      <c r="N81" s="293">
        <f>N80</f>
        <v>12</v>
      </c>
      <c r="O81" s="293">
        <f>SUMIFS('7.  Persistence Report'!P$27:P$100000,'7.  Persistence Report'!$D$27:$D$100000,$B80,'7.  Persistence Report'!$H$27:$H$100000,$O$35,'7.  Persistence Report'!$J$27:$J$100000,"Adjustment")</f>
        <v>3</v>
      </c>
      <c r="P81" s="293">
        <f>SUMIFS('7.  Persistence Report'!Q$27:Q$100000,'7.  Persistence Report'!$D$27:$D$100000,$B80,'7.  Persistence Report'!$H$27:$H$100000,$O$35,'7.  Persistence Report'!$J$27:$J$100000,"Adjustment")</f>
        <v>3</v>
      </c>
      <c r="Q81" s="293">
        <f>SUMIFS('7.  Persistence Report'!R$27:R$100000,'7.  Persistence Report'!$D$27:$D$100000,$B80,'7.  Persistence Report'!$H$27:$H$100000,$O$35,'7.  Persistence Report'!$J$27:$J$100000,"Adjustment")</f>
        <v>3</v>
      </c>
      <c r="R81" s="293">
        <f>SUMIFS('7.  Persistence Report'!S$27:S$100000,'7.  Persistence Report'!$D$27:$D$100000,$B80,'7.  Persistence Report'!$H$27:$H$100000,$O$35,'7.  Persistence Report'!$J$27:$J$100000,"Adjustment")</f>
        <v>3</v>
      </c>
      <c r="S81" s="293">
        <f>SUMIFS('7.  Persistence Report'!T$27:T$100000,'7.  Persistence Report'!$D$27:$D$100000,$B80,'7.  Persistence Report'!$H$27:$H$100000,$O$35,'7.  Persistence Report'!$J$27:$J$100000,"Adjustment")</f>
        <v>3</v>
      </c>
      <c r="T81" s="293">
        <f>SUMIFS('7.  Persistence Report'!U$27:U$100000,'7.  Persistence Report'!$D$27:$D$100000,$B80,'7.  Persistence Report'!$H$27:$H$100000,$O$35,'7.  Persistence Report'!$J$27:$J$100000,"Adjustment")</f>
        <v>3</v>
      </c>
      <c r="U81" s="293">
        <f>SUMIFS('7.  Persistence Report'!V$27:V$100000,'7.  Persistence Report'!$D$27:$D$100000,$B80,'7.  Persistence Report'!$H$27:$H$100000,$O$35,'7.  Persistence Report'!$J$27:$J$100000,"Adjustment")</f>
        <v>3</v>
      </c>
      <c r="V81" s="293">
        <f>SUMIFS('7.  Persistence Report'!W$27:W$100000,'7.  Persistence Report'!$D$27:$D$100000,$B80,'7.  Persistence Report'!$H$27:$H$100000,$O$35,'7.  Persistence Report'!$J$27:$J$100000,"Adjustment")</f>
        <v>3</v>
      </c>
      <c r="W81" s="293">
        <f>SUMIFS('7.  Persistence Report'!X$27:X$100000,'7.  Persistence Report'!$D$27:$D$100000,$B80,'7.  Persistence Report'!$H$27:$H$100000,$O$35,'7.  Persistence Report'!$J$27:$J$100000,"Adjustment")</f>
        <v>3</v>
      </c>
      <c r="X81" s="293">
        <f>SUMIFS('7.  Persistence Report'!Y$27:Y$100000,'7.  Persistence Report'!$D$27:$D$100000,$B80,'7.  Persistence Report'!$H$27:$H$100000,$O$35,'7.  Persistence Report'!$J$27:$J$100000,"Adjustment")</f>
        <v>3</v>
      </c>
      <c r="Y81" s="409">
        <f>Y80</f>
        <v>0.6</v>
      </c>
      <c r="Z81" s="409">
        <f t="shared" ref="Z81" si="144">Z80</f>
        <v>0</v>
      </c>
      <c r="AA81" s="409">
        <f t="shared" ref="AA81" si="145">AA80</f>
        <v>0.26</v>
      </c>
      <c r="AB81" s="409">
        <f t="shared" ref="AB81" si="146">AB80</f>
        <v>0.14000000000000001</v>
      </c>
      <c r="AC81" s="409">
        <f t="shared" ref="AC81" si="147">AC80</f>
        <v>0</v>
      </c>
      <c r="AD81" s="409">
        <f>AD80</f>
        <v>0</v>
      </c>
      <c r="AE81" s="409">
        <f t="shared" ref="AE81" si="148">AE80</f>
        <v>0</v>
      </c>
      <c r="AF81" s="409">
        <f t="shared" ref="AF81" si="149">AF80</f>
        <v>0</v>
      </c>
      <c r="AG81" s="409">
        <f t="shared" ref="AG81" si="150">AG80</f>
        <v>0</v>
      </c>
      <c r="AH81" s="409">
        <f t="shared" ref="AH81" si="151">AH80</f>
        <v>0</v>
      </c>
      <c r="AI81" s="409">
        <f t="shared" ref="AI81" si="152">AI80</f>
        <v>0</v>
      </c>
      <c r="AJ81" s="409">
        <f t="shared" ref="AJ81" si="153">AJ80</f>
        <v>0</v>
      </c>
      <c r="AK81" s="409">
        <f t="shared" ref="AK81" si="154">AK80</f>
        <v>0</v>
      </c>
      <c r="AL81" s="409">
        <f t="shared" ref="AL81" si="155">AL80</f>
        <v>0</v>
      </c>
      <c r="AM81" s="295"/>
    </row>
    <row r="82" spans="1:40" s="512" customFormat="1" outlineLevel="1">
      <c r="A82" s="520"/>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3"/>
      <c r="AN82" s="624"/>
    </row>
    <row r="83" spans="1:40" s="307" customFormat="1" ht="15.75" outlineLevel="1">
      <c r="A83" s="520"/>
      <c r="B83" s="286" t="s">
        <v>490</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4"/>
      <c r="AN83" s="625"/>
    </row>
    <row r="84" spans="1:40" outlineLevel="1">
      <c r="A84" s="519">
        <v>15</v>
      </c>
      <c r="B84" s="292" t="s">
        <v>495</v>
      </c>
      <c r="C84" s="289" t="s">
        <v>25</v>
      </c>
      <c r="D84" s="293">
        <f>SUMIFS('7.  Persistence Report'!AU$27:AU$100000,'7.  Persistence Report'!$D$27:$D$100000,$B84,'7.  Persistence Report'!$H$27:$H$100000,$D$35,'7.  Persistence Report'!$J$27:$J$100000,"&lt;&gt;Adjustment")</f>
        <v>0</v>
      </c>
      <c r="E84" s="293">
        <f>SUMIFS('7.  Persistence Report'!AV$27:AV$100000,'7.  Persistence Report'!$D$27:$D$100000,$B84,'7.  Persistence Report'!$H$27:$H$100000,$D$35,'7.  Persistence Report'!$J$27:$J$100000,"&lt;&gt;Adjustment")</f>
        <v>0</v>
      </c>
      <c r="F84" s="293">
        <f>SUMIFS('7.  Persistence Report'!AW$27:AW$100000,'7.  Persistence Report'!$D$27:$D$100000,$B84,'7.  Persistence Report'!$H$27:$H$100000,$D$35,'7.  Persistence Report'!$J$27:$J$100000,"&lt;&gt;Adjustment")</f>
        <v>0</v>
      </c>
      <c r="G84" s="293">
        <f>SUMIFS('7.  Persistence Report'!AX$27:AX$100000,'7.  Persistence Report'!$D$27:$D$100000,$B84,'7.  Persistence Report'!$H$27:$H$100000,$D$35,'7.  Persistence Report'!$J$27:$J$100000,"&lt;&gt;Adjustment")</f>
        <v>0</v>
      </c>
      <c r="H84" s="293">
        <f>SUMIFS('7.  Persistence Report'!AY$27:AY$100000,'7.  Persistence Report'!$D$27:$D$100000,$B84,'7.  Persistence Report'!$H$27:$H$100000,$D$35,'7.  Persistence Report'!$J$27:$J$100000,"&lt;&gt;Adjustment")</f>
        <v>0</v>
      </c>
      <c r="I84" s="293">
        <f>SUMIFS('7.  Persistence Report'!AZ$27:AZ$100000,'7.  Persistence Report'!$D$27:$D$100000,$B84,'7.  Persistence Report'!$H$27:$H$100000,$D$35,'7.  Persistence Report'!$J$27:$J$100000,"&lt;&gt;Adjustment")</f>
        <v>0</v>
      </c>
      <c r="J84" s="293">
        <f>SUMIFS('7.  Persistence Report'!BA$27:BA$100000,'7.  Persistence Report'!$D$27:$D$100000,$B84,'7.  Persistence Report'!$H$27:$H$100000,$D$35,'7.  Persistence Report'!$J$27:$J$100000,"&lt;&gt;Adjustment")</f>
        <v>0</v>
      </c>
      <c r="K84" s="293">
        <f>SUMIFS('7.  Persistence Report'!BB$27:BB$100000,'7.  Persistence Report'!$D$27:$D$100000,$B84,'7.  Persistence Report'!$H$27:$H$100000,$D$35,'7.  Persistence Report'!$J$27:$J$100000,"&lt;&gt;Adjustment")</f>
        <v>0</v>
      </c>
      <c r="L84" s="293">
        <f>SUMIFS('7.  Persistence Report'!BC$27:BC$100000,'7.  Persistence Report'!$D$27:$D$100000,$B84,'7.  Persistence Report'!$H$27:$H$100000,$D$35,'7.  Persistence Report'!$J$27:$J$100000,"&lt;&gt;Adjustment")</f>
        <v>0</v>
      </c>
      <c r="M84" s="293">
        <f>SUMIFS('7.  Persistence Report'!BD$27:BD$100000,'7.  Persistence Report'!$D$27:$D$100000,$B84,'7.  Persistence Report'!$H$27:$H$100000,$D$35,'7.  Persistence Report'!$J$27:$J$100000,"&lt;&gt;Adjustment")</f>
        <v>0</v>
      </c>
      <c r="N84" s="293">
        <v>0</v>
      </c>
      <c r="O84" s="293">
        <f>SUMIFS('7.  Persistence Report'!P$27:P$100000,'7.  Persistence Report'!$D$27:$D$100000,$B84,'7.  Persistence Report'!$H$27:$H$100000,$O$35,'7.  Persistence Report'!$J$27:$J$100000,"&lt;&gt;Adjustment")</f>
        <v>0</v>
      </c>
      <c r="P84" s="293">
        <f>SUMIFS('7.  Persistence Report'!Q$27:Q$100000,'7.  Persistence Report'!$D$27:$D$100000,$B84,'7.  Persistence Report'!$H$27:$H$100000,$O$35,'7.  Persistence Report'!$J$27:$J$100000,"&lt;&gt;Adjustment")</f>
        <v>0</v>
      </c>
      <c r="Q84" s="293">
        <f>SUMIFS('7.  Persistence Report'!R$27:R$100000,'7.  Persistence Report'!$D$27:$D$100000,$B84,'7.  Persistence Report'!$H$27:$H$100000,$O$35,'7.  Persistence Report'!$J$27:$J$100000,"&lt;&gt;Adjustment")</f>
        <v>0</v>
      </c>
      <c r="R84" s="293">
        <f>SUMIFS('7.  Persistence Report'!S$27:S$100000,'7.  Persistence Report'!$D$27:$D$100000,$B84,'7.  Persistence Report'!$H$27:$H$100000,$O$35,'7.  Persistence Report'!$J$27:$J$100000,"&lt;&gt;Adjustment")</f>
        <v>0</v>
      </c>
      <c r="S84" s="293">
        <f>SUMIFS('7.  Persistence Report'!T$27:T$100000,'7.  Persistence Report'!$D$27:$D$100000,$B84,'7.  Persistence Report'!$H$27:$H$100000,$O$35,'7.  Persistence Report'!$J$27:$J$100000,"&lt;&gt;Adjustment")</f>
        <v>0</v>
      </c>
      <c r="T84" s="293">
        <f>SUMIFS('7.  Persistence Report'!U$27:U$100000,'7.  Persistence Report'!$D$27:$D$100000,$B84,'7.  Persistence Report'!$H$27:$H$100000,$O$35,'7.  Persistence Report'!$J$27:$J$100000,"&lt;&gt;Adjustment")</f>
        <v>0</v>
      </c>
      <c r="U84" s="293">
        <f>SUMIFS('7.  Persistence Report'!V$27:V$100000,'7.  Persistence Report'!$D$27:$D$100000,$B84,'7.  Persistence Report'!$H$27:$H$100000,$O$35,'7.  Persistence Report'!$J$27:$J$100000,"&lt;&gt;Adjustment")</f>
        <v>0</v>
      </c>
      <c r="V84" s="293">
        <f>SUMIFS('7.  Persistence Report'!W$27:W$100000,'7.  Persistence Report'!$D$27:$D$100000,$B84,'7.  Persistence Report'!$H$27:$H$100000,$O$35,'7.  Persistence Report'!$J$27:$J$100000,"&lt;&gt;Adjustment")</f>
        <v>0</v>
      </c>
      <c r="W84" s="293">
        <f>SUMIFS('7.  Persistence Report'!X$27:X$100000,'7.  Persistence Report'!$D$27:$D$100000,$B84,'7.  Persistence Report'!$H$27:$H$100000,$O$35,'7.  Persistence Report'!$J$27:$J$100000,"&lt;&gt;Adjustment")</f>
        <v>0</v>
      </c>
      <c r="X84" s="293">
        <f>SUMIFS('7.  Persistence Report'!Y$27:Y$100000,'7.  Persistence Report'!$D$27:$D$100000,$B84,'7.  Persistence Report'!$H$27:$H$100000,$O$35,'7.  Persistence Report'!$J$27:$J$100000,"&lt;&gt;Adjustment")</f>
        <v>0</v>
      </c>
      <c r="Y84" s="408">
        <f>VLOOKUP(B84,'3-a.  Rate Class Allocations'!$B$20:$AM$1009,4,FALSE)</f>
        <v>0</v>
      </c>
      <c r="Z84" s="408">
        <f>VLOOKUP(B84,'3-a.  Rate Class Allocations'!$B$20:$AM$1009,6,FALSE)</f>
        <v>0</v>
      </c>
      <c r="AA84" s="408">
        <f>VLOOKUP(B84,'3-a.  Rate Class Allocations'!$B$20:$AM$1009,8,FALSE)</f>
        <v>0</v>
      </c>
      <c r="AB84" s="408">
        <f>VLOOKUP(B84,'3-a.  Rate Class Allocations'!$B$20:$AM$1009,9,FALSE)</f>
        <v>0</v>
      </c>
      <c r="AC84" s="408">
        <f>VLOOKUP(B84,'3-a.  Rate Class Allocations'!$B$20:$AM$1009,11,FALSE)</f>
        <v>0</v>
      </c>
      <c r="AD84" s="408">
        <f>VLOOKUP(B84,'3-a.  Rate Class Allocations'!$B$20:$AM$1009,13,FALSE)</f>
        <v>0</v>
      </c>
      <c r="AE84" s="408"/>
      <c r="AF84" s="408"/>
      <c r="AG84" s="408"/>
      <c r="AH84" s="408"/>
      <c r="AI84" s="408"/>
      <c r="AJ84" s="408"/>
      <c r="AK84" s="408"/>
      <c r="AL84" s="408"/>
      <c r="AM84" s="294">
        <f>SUM(Y84:AL84)</f>
        <v>0</v>
      </c>
    </row>
    <row r="85" spans="1:40" outlineLevel="1">
      <c r="B85" s="292" t="s">
        <v>267</v>
      </c>
      <c r="C85" s="289" t="s">
        <v>163</v>
      </c>
      <c r="D85" s="293">
        <f>SUMIFS('7.  Persistence Report'!AU$27:AU$100000,'7.  Persistence Report'!$D$27:$D$100000,$B84,'7.  Persistence Report'!$H$27:$H$100000,$D$35,'7.  Persistence Report'!$J$27:$J$100000,"Adjustment")</f>
        <v>0</v>
      </c>
      <c r="E85" s="293">
        <f>SUMIFS('7.  Persistence Report'!AV$27:AV$100000,'7.  Persistence Report'!$D$27:$D$100000,$B84,'7.  Persistence Report'!$H$27:$H$100000,$D$35,'7.  Persistence Report'!$J$27:$J$100000,"Adjustment")</f>
        <v>0</v>
      </c>
      <c r="F85" s="293">
        <f>SUMIFS('7.  Persistence Report'!AW$27:AW$100000,'7.  Persistence Report'!$D$27:$D$100000,$B84,'7.  Persistence Report'!$H$27:$H$100000,$D$35,'7.  Persistence Report'!$J$27:$J$100000,"Adjustment")</f>
        <v>0</v>
      </c>
      <c r="G85" s="293">
        <f>SUMIFS('7.  Persistence Report'!AX$27:AX$100000,'7.  Persistence Report'!$D$27:$D$100000,$B84,'7.  Persistence Report'!$H$27:$H$100000,$D$35,'7.  Persistence Report'!$J$27:$J$100000,"Adjustment")</f>
        <v>0</v>
      </c>
      <c r="H85" s="293">
        <f>SUMIFS('7.  Persistence Report'!AY$27:AY$100000,'7.  Persistence Report'!$D$27:$D$100000,$B84,'7.  Persistence Report'!$H$27:$H$100000,$D$35,'7.  Persistence Report'!$J$27:$J$100000,"Adjustment")</f>
        <v>0</v>
      </c>
      <c r="I85" s="293">
        <f>SUMIFS('7.  Persistence Report'!AZ$27:AZ$100000,'7.  Persistence Report'!$D$27:$D$100000,$B84,'7.  Persistence Report'!$H$27:$H$100000,$D$35,'7.  Persistence Report'!$J$27:$J$100000,"Adjustment")</f>
        <v>0</v>
      </c>
      <c r="J85" s="293">
        <f>SUMIFS('7.  Persistence Report'!BA$27:BA$100000,'7.  Persistence Report'!$D$27:$D$100000,$B84,'7.  Persistence Report'!$H$27:$H$100000,$D$35,'7.  Persistence Report'!$J$27:$J$100000,"Adjustment")</f>
        <v>0</v>
      </c>
      <c r="K85" s="293">
        <f>SUMIFS('7.  Persistence Report'!BB$27:BB$100000,'7.  Persistence Report'!$D$27:$D$100000,$B84,'7.  Persistence Report'!$H$27:$H$100000,$D$35,'7.  Persistence Report'!$J$27:$J$100000,"Adjustment")</f>
        <v>0</v>
      </c>
      <c r="L85" s="293">
        <f>SUMIFS('7.  Persistence Report'!BC$27:BC$100000,'7.  Persistence Report'!$D$27:$D$100000,$B84,'7.  Persistence Report'!$H$27:$H$100000,$D$35,'7.  Persistence Report'!$J$27:$J$100000,"Adjustment")</f>
        <v>0</v>
      </c>
      <c r="M85" s="293">
        <f>SUMIFS('7.  Persistence Report'!BD$27:BD$100000,'7.  Persistence Report'!$D$27:$D$100000,$B84,'7.  Persistence Report'!$H$27:$H$100000,$D$35,'7.  Persistence Report'!$J$27:$J$100000,"Adjustment")</f>
        <v>0</v>
      </c>
      <c r="N85" s="293">
        <f>N84</f>
        <v>0</v>
      </c>
      <c r="O85" s="293">
        <f>SUMIFS('7.  Persistence Report'!P$27:P$100000,'7.  Persistence Report'!$D$27:$D$100000,$B84,'7.  Persistence Report'!$H$27:$H$100000,$O$35,'7.  Persistence Report'!$J$27:$J$100000,"Adjustment")</f>
        <v>0</v>
      </c>
      <c r="P85" s="293">
        <f>SUMIFS('7.  Persistence Report'!Q$27:Q$100000,'7.  Persistence Report'!$D$27:$D$100000,$B84,'7.  Persistence Report'!$H$27:$H$100000,$O$35,'7.  Persistence Report'!$J$27:$J$100000,"Adjustment")</f>
        <v>0</v>
      </c>
      <c r="Q85" s="293">
        <f>SUMIFS('7.  Persistence Report'!R$27:R$100000,'7.  Persistence Report'!$D$27:$D$100000,$B84,'7.  Persistence Report'!$H$27:$H$100000,$O$35,'7.  Persistence Report'!$J$27:$J$100000,"Adjustment")</f>
        <v>0</v>
      </c>
      <c r="R85" s="293">
        <f>SUMIFS('7.  Persistence Report'!S$27:S$100000,'7.  Persistence Report'!$D$27:$D$100000,$B84,'7.  Persistence Report'!$H$27:$H$100000,$O$35,'7.  Persistence Report'!$J$27:$J$100000,"Adjustment")</f>
        <v>0</v>
      </c>
      <c r="S85" s="293">
        <f>SUMIFS('7.  Persistence Report'!T$27:T$100000,'7.  Persistence Report'!$D$27:$D$100000,$B84,'7.  Persistence Report'!$H$27:$H$100000,$O$35,'7.  Persistence Report'!$J$27:$J$100000,"Adjustment")</f>
        <v>0</v>
      </c>
      <c r="T85" s="293">
        <f>SUMIFS('7.  Persistence Report'!U$27:U$100000,'7.  Persistence Report'!$D$27:$D$100000,$B84,'7.  Persistence Report'!$H$27:$H$100000,$O$35,'7.  Persistence Report'!$J$27:$J$100000,"Adjustment")</f>
        <v>0</v>
      </c>
      <c r="U85" s="293">
        <f>SUMIFS('7.  Persistence Report'!V$27:V$100000,'7.  Persistence Report'!$D$27:$D$100000,$B84,'7.  Persistence Report'!$H$27:$H$100000,$O$35,'7.  Persistence Report'!$J$27:$J$100000,"Adjustment")</f>
        <v>0</v>
      </c>
      <c r="V85" s="293">
        <f>SUMIFS('7.  Persistence Report'!W$27:W$100000,'7.  Persistence Report'!$D$27:$D$100000,$B84,'7.  Persistence Report'!$H$27:$H$100000,$O$35,'7.  Persistence Report'!$J$27:$J$100000,"Adjustment")</f>
        <v>0</v>
      </c>
      <c r="W85" s="293">
        <f>SUMIFS('7.  Persistence Report'!X$27:X$100000,'7.  Persistence Report'!$D$27:$D$100000,$B84,'7.  Persistence Report'!$H$27:$H$100000,$O$35,'7.  Persistence Report'!$J$27:$J$100000,"Adjustment")</f>
        <v>0</v>
      </c>
      <c r="X85" s="293">
        <f>SUMIFS('7.  Persistence Report'!Y$27:Y$100000,'7.  Persistence Report'!$D$27:$D$100000,$B84,'7.  Persistence Report'!$H$27:$H$100000,$O$35,'7.  Persistence Report'!$J$27:$J$100000,"Adjustment")</f>
        <v>0</v>
      </c>
      <c r="Y85" s="409">
        <f>Y84</f>
        <v>0</v>
      </c>
      <c r="Z85" s="409">
        <f t="shared" ref="Z85:AC85" si="156">Z84</f>
        <v>0</v>
      </c>
      <c r="AA85" s="409">
        <f t="shared" si="156"/>
        <v>0</v>
      </c>
      <c r="AB85" s="409">
        <f t="shared" si="156"/>
        <v>0</v>
      </c>
      <c r="AC85" s="409">
        <f t="shared" si="156"/>
        <v>0</v>
      </c>
      <c r="AD85" s="409">
        <f>AD84</f>
        <v>0</v>
      </c>
      <c r="AE85" s="409">
        <f t="shared" ref="AE85:AL85" si="157">AE84</f>
        <v>0</v>
      </c>
      <c r="AF85" s="409">
        <f t="shared" si="157"/>
        <v>0</v>
      </c>
      <c r="AG85" s="409">
        <f t="shared" si="157"/>
        <v>0</v>
      </c>
      <c r="AH85" s="409">
        <f t="shared" si="157"/>
        <v>0</v>
      </c>
      <c r="AI85" s="409">
        <f t="shared" si="157"/>
        <v>0</v>
      </c>
      <c r="AJ85" s="409">
        <f t="shared" si="157"/>
        <v>0</v>
      </c>
      <c r="AK85" s="409">
        <f t="shared" si="157"/>
        <v>0</v>
      </c>
      <c r="AL85" s="409">
        <f t="shared" si="15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19">
        <v>16</v>
      </c>
      <c r="B87" s="322" t="s">
        <v>491</v>
      </c>
      <c r="C87" s="289" t="s">
        <v>25</v>
      </c>
      <c r="D87" s="293">
        <f>SUMIFS('7.  Persistence Report'!AU$27:AU$100000,'7.  Persistence Report'!$D$27:$D$100000,$B87,'7.  Persistence Report'!$H$27:$H$100000,$D$35,'7.  Persistence Report'!$J$27:$J$100000,"&lt;&gt;Adjustment")</f>
        <v>311368</v>
      </c>
      <c r="E87" s="293">
        <f>SUMIFS('7.  Persistence Report'!AV$27:AV$100000,'7.  Persistence Report'!$D$27:$D$100000,$B87,'7.  Persistence Report'!$H$27:$H$100000,$D$35,'7.  Persistence Report'!$J$27:$J$100000,"&lt;&gt;Adjustment")</f>
        <v>311368</v>
      </c>
      <c r="F87" s="293">
        <f>SUMIFS('7.  Persistence Report'!AW$27:AW$100000,'7.  Persistence Report'!$D$27:$D$100000,$B87,'7.  Persistence Report'!$H$27:$H$100000,$D$35,'7.  Persistence Report'!$J$27:$J$100000,"&lt;&gt;Adjustment")</f>
        <v>311368</v>
      </c>
      <c r="G87" s="293">
        <f>SUMIFS('7.  Persistence Report'!AX$27:AX$100000,'7.  Persistence Report'!$D$27:$D$100000,$B87,'7.  Persistence Report'!$H$27:$H$100000,$D$35,'7.  Persistence Report'!$J$27:$J$100000,"&lt;&gt;Adjustment")</f>
        <v>311368</v>
      </c>
      <c r="H87" s="293">
        <f>SUMIFS('7.  Persistence Report'!AY$27:AY$100000,'7.  Persistence Report'!$D$27:$D$100000,$B87,'7.  Persistence Report'!$H$27:$H$100000,$D$35,'7.  Persistence Report'!$J$27:$J$100000,"&lt;&gt;Adjustment")</f>
        <v>311368</v>
      </c>
      <c r="I87" s="293">
        <f>SUMIFS('7.  Persistence Report'!AZ$27:AZ$100000,'7.  Persistence Report'!$D$27:$D$100000,$B87,'7.  Persistence Report'!$H$27:$H$100000,$D$35,'7.  Persistence Report'!$J$27:$J$100000,"&lt;&gt;Adjustment")</f>
        <v>311368</v>
      </c>
      <c r="J87" s="293">
        <f>SUMIFS('7.  Persistence Report'!BA$27:BA$100000,'7.  Persistence Report'!$D$27:$D$100000,$B87,'7.  Persistence Report'!$H$27:$H$100000,$D$35,'7.  Persistence Report'!$J$27:$J$100000,"&lt;&gt;Adjustment")</f>
        <v>311368</v>
      </c>
      <c r="K87" s="293">
        <f>SUMIFS('7.  Persistence Report'!BB$27:BB$100000,'7.  Persistence Report'!$D$27:$D$100000,$B87,'7.  Persistence Report'!$H$27:$H$100000,$D$35,'7.  Persistence Report'!$J$27:$J$100000,"&lt;&gt;Adjustment")</f>
        <v>311368</v>
      </c>
      <c r="L87" s="293">
        <f>SUMIFS('7.  Persistence Report'!BC$27:BC$100000,'7.  Persistence Report'!$D$27:$D$100000,$B87,'7.  Persistence Report'!$H$27:$H$100000,$D$35,'7.  Persistence Report'!$J$27:$J$100000,"&lt;&gt;Adjustment")</f>
        <v>311368</v>
      </c>
      <c r="M87" s="293">
        <f>SUMIFS('7.  Persistence Report'!BD$27:BD$100000,'7.  Persistence Report'!$D$27:$D$100000,$B87,'7.  Persistence Report'!$H$27:$H$100000,$D$35,'7.  Persistence Report'!$J$27:$J$100000,"&lt;&gt;Adjustment")</f>
        <v>311368</v>
      </c>
      <c r="N87" s="293">
        <v>12</v>
      </c>
      <c r="O87" s="293">
        <f>SUMIFS('7.  Persistence Report'!P$27:P$100000,'7.  Persistence Report'!$D$27:$D$100000,$B87,'7.  Persistence Report'!$H$27:$H$100000,$O$35,'7.  Persistence Report'!$J$27:$J$100000,"&lt;&gt;Adjustment")</f>
        <v>26</v>
      </c>
      <c r="P87" s="293">
        <f>SUMIFS('7.  Persistence Report'!Q$27:Q$100000,'7.  Persistence Report'!$D$27:$D$100000,$B87,'7.  Persistence Report'!$H$27:$H$100000,$O$35,'7.  Persistence Report'!$J$27:$J$100000,"&lt;&gt;Adjustment")</f>
        <v>26</v>
      </c>
      <c r="Q87" s="293">
        <f>SUMIFS('7.  Persistence Report'!R$27:R$100000,'7.  Persistence Report'!$D$27:$D$100000,$B87,'7.  Persistence Report'!$H$27:$H$100000,$O$35,'7.  Persistence Report'!$J$27:$J$100000,"&lt;&gt;Adjustment")</f>
        <v>26</v>
      </c>
      <c r="R87" s="293">
        <f>SUMIFS('7.  Persistence Report'!S$27:S$100000,'7.  Persistence Report'!$D$27:$D$100000,$B87,'7.  Persistence Report'!$H$27:$H$100000,$O$35,'7.  Persistence Report'!$J$27:$J$100000,"&lt;&gt;Adjustment")</f>
        <v>26</v>
      </c>
      <c r="S87" s="293">
        <f>SUMIFS('7.  Persistence Report'!T$27:T$100000,'7.  Persistence Report'!$D$27:$D$100000,$B87,'7.  Persistence Report'!$H$27:$H$100000,$O$35,'7.  Persistence Report'!$J$27:$J$100000,"&lt;&gt;Adjustment")</f>
        <v>26</v>
      </c>
      <c r="T87" s="293">
        <f>SUMIFS('7.  Persistence Report'!U$27:U$100000,'7.  Persistence Report'!$D$27:$D$100000,$B87,'7.  Persistence Report'!$H$27:$H$100000,$O$35,'7.  Persistence Report'!$J$27:$J$100000,"&lt;&gt;Adjustment")</f>
        <v>26</v>
      </c>
      <c r="U87" s="293">
        <f>SUMIFS('7.  Persistence Report'!V$27:V$100000,'7.  Persistence Report'!$D$27:$D$100000,$B87,'7.  Persistence Report'!$H$27:$H$100000,$O$35,'7.  Persistence Report'!$J$27:$J$100000,"&lt;&gt;Adjustment")</f>
        <v>26</v>
      </c>
      <c r="V87" s="293">
        <f>SUMIFS('7.  Persistence Report'!W$27:W$100000,'7.  Persistence Report'!$D$27:$D$100000,$B87,'7.  Persistence Report'!$H$27:$H$100000,$O$35,'7.  Persistence Report'!$J$27:$J$100000,"&lt;&gt;Adjustment")</f>
        <v>26</v>
      </c>
      <c r="W87" s="293">
        <f>SUMIFS('7.  Persistence Report'!X$27:X$100000,'7.  Persistence Report'!$D$27:$D$100000,$B87,'7.  Persistence Report'!$H$27:$H$100000,$O$35,'7.  Persistence Report'!$J$27:$J$100000,"&lt;&gt;Adjustment")</f>
        <v>26</v>
      </c>
      <c r="X87" s="293">
        <f>SUMIFS('7.  Persistence Report'!Y$27:Y$100000,'7.  Persistence Report'!$D$27:$D$100000,$B87,'7.  Persistence Report'!$H$27:$H$100000,$O$35,'7.  Persistence Report'!$J$27:$J$100000,"&lt;&gt;Adjustment")</f>
        <v>26</v>
      </c>
      <c r="Y87" s="408">
        <f>VLOOKUP(B87,'3-a.  Rate Class Allocations'!$B$20:$AM$1009,4,FALSE)</f>
        <v>0</v>
      </c>
      <c r="Z87" s="408">
        <f>VLOOKUP(B87,'3-a.  Rate Class Allocations'!$B$20:$AM$1009,6,FALSE)</f>
        <v>0</v>
      </c>
      <c r="AA87" s="408">
        <f>VLOOKUP(B87,'3-a.  Rate Class Allocations'!$B$20:$AM$1009,8,FALSE)</f>
        <v>0</v>
      </c>
      <c r="AB87" s="408">
        <f>VLOOKUP(B87,'3-a.  Rate Class Allocations'!$B$20:$AM$1009,9,FALSE)</f>
        <v>1</v>
      </c>
      <c r="AC87" s="408">
        <f>VLOOKUP(B87,'3-a.  Rate Class Allocations'!$B$20:$AM$1009,11,FALSE)</f>
        <v>0</v>
      </c>
      <c r="AD87" s="408">
        <f>VLOOKUP(B87,'3-a.  Rate Class Allocations'!$B$20:$AM$1009,13,FALSE)</f>
        <v>0</v>
      </c>
      <c r="AE87" s="408"/>
      <c r="AF87" s="408"/>
      <c r="AG87" s="408"/>
      <c r="AH87" s="408"/>
      <c r="AI87" s="408"/>
      <c r="AJ87" s="408"/>
      <c r="AK87" s="408"/>
      <c r="AL87" s="408"/>
      <c r="AM87" s="294">
        <f>SUM(Y87:AL87)</f>
        <v>1</v>
      </c>
    </row>
    <row r="88" spans="1:40" s="281" customFormat="1" outlineLevel="1">
      <c r="A88" s="519"/>
      <c r="B88" s="322" t="s">
        <v>267</v>
      </c>
      <c r="C88" s="289" t="s">
        <v>163</v>
      </c>
      <c r="D88" s="293">
        <f>SUMIFS('7.  Persistence Report'!AU$27:AU$100000,'7.  Persistence Report'!$D$27:$D$100000,$B87,'7.  Persistence Report'!$H$27:$H$100000,$D$35,'7.  Persistence Report'!$J$27:$J$100000,"Adjustment")</f>
        <v>0</v>
      </c>
      <c r="E88" s="293">
        <f>SUMIFS('7.  Persistence Report'!AV$27:AV$100000,'7.  Persistence Report'!$D$27:$D$100000,$B87,'7.  Persistence Report'!$H$27:$H$100000,$D$35,'7.  Persistence Report'!$J$27:$J$100000,"Adjustment")</f>
        <v>0</v>
      </c>
      <c r="F88" s="293">
        <f>SUMIFS('7.  Persistence Report'!AW$27:AW$100000,'7.  Persistence Report'!$D$27:$D$100000,$B87,'7.  Persistence Report'!$H$27:$H$100000,$D$35,'7.  Persistence Report'!$J$27:$J$100000,"Adjustment")</f>
        <v>0</v>
      </c>
      <c r="G88" s="293">
        <f>SUMIFS('7.  Persistence Report'!AX$27:AX$100000,'7.  Persistence Report'!$D$27:$D$100000,$B87,'7.  Persistence Report'!$H$27:$H$100000,$D$35,'7.  Persistence Report'!$J$27:$J$100000,"Adjustment")</f>
        <v>0</v>
      </c>
      <c r="H88" s="293">
        <f>SUMIFS('7.  Persistence Report'!AY$27:AY$100000,'7.  Persistence Report'!$D$27:$D$100000,$B87,'7.  Persistence Report'!$H$27:$H$100000,$D$35,'7.  Persistence Report'!$J$27:$J$100000,"Adjustment")</f>
        <v>0</v>
      </c>
      <c r="I88" s="293">
        <f>SUMIFS('7.  Persistence Report'!AZ$27:AZ$100000,'7.  Persistence Report'!$D$27:$D$100000,$B87,'7.  Persistence Report'!$H$27:$H$100000,$D$35,'7.  Persistence Report'!$J$27:$J$100000,"Adjustment")</f>
        <v>0</v>
      </c>
      <c r="J88" s="293">
        <f>SUMIFS('7.  Persistence Report'!BA$27:BA$100000,'7.  Persistence Report'!$D$27:$D$100000,$B87,'7.  Persistence Report'!$H$27:$H$100000,$D$35,'7.  Persistence Report'!$J$27:$J$100000,"Adjustment")</f>
        <v>0</v>
      </c>
      <c r="K88" s="293">
        <f>SUMIFS('7.  Persistence Report'!BB$27:BB$100000,'7.  Persistence Report'!$D$27:$D$100000,$B87,'7.  Persistence Report'!$H$27:$H$100000,$D$35,'7.  Persistence Report'!$J$27:$J$100000,"Adjustment")</f>
        <v>0</v>
      </c>
      <c r="L88" s="293">
        <f>SUMIFS('7.  Persistence Report'!BC$27:BC$100000,'7.  Persistence Report'!$D$27:$D$100000,$B87,'7.  Persistence Report'!$H$27:$H$100000,$D$35,'7.  Persistence Report'!$J$27:$J$100000,"Adjustment")</f>
        <v>0</v>
      </c>
      <c r="M88" s="293">
        <f>SUMIFS('7.  Persistence Report'!BD$27:BD$100000,'7.  Persistence Report'!$D$27:$D$100000,$B87,'7.  Persistence Report'!$H$27:$H$100000,$D$35,'7.  Persistence Report'!$J$27:$J$100000,"Adjustment")</f>
        <v>0</v>
      </c>
      <c r="N88" s="293">
        <f>N87</f>
        <v>12</v>
      </c>
      <c r="O88" s="293">
        <f>SUMIFS('7.  Persistence Report'!P$27:P$100000,'7.  Persistence Report'!$D$27:$D$100000,$B87,'7.  Persistence Report'!$H$27:$H$100000,$O$35,'7.  Persistence Report'!$J$27:$J$100000,"Adjustment")</f>
        <v>0</v>
      </c>
      <c r="P88" s="293">
        <f>SUMIFS('7.  Persistence Report'!Q$27:Q$100000,'7.  Persistence Report'!$D$27:$D$100000,$B87,'7.  Persistence Report'!$H$27:$H$100000,$O$35,'7.  Persistence Report'!$J$27:$J$100000,"Adjustment")</f>
        <v>0</v>
      </c>
      <c r="Q88" s="293">
        <f>SUMIFS('7.  Persistence Report'!R$27:R$100000,'7.  Persistence Report'!$D$27:$D$100000,$B87,'7.  Persistence Report'!$H$27:$H$100000,$O$35,'7.  Persistence Report'!$J$27:$J$100000,"Adjustment")</f>
        <v>0</v>
      </c>
      <c r="R88" s="293">
        <f>SUMIFS('7.  Persistence Report'!S$27:S$100000,'7.  Persistence Report'!$D$27:$D$100000,$B87,'7.  Persistence Report'!$H$27:$H$100000,$O$35,'7.  Persistence Report'!$J$27:$J$100000,"Adjustment")</f>
        <v>0</v>
      </c>
      <c r="S88" s="293">
        <f>SUMIFS('7.  Persistence Report'!T$27:T$100000,'7.  Persistence Report'!$D$27:$D$100000,$B87,'7.  Persistence Report'!$H$27:$H$100000,$O$35,'7.  Persistence Report'!$J$27:$J$100000,"Adjustment")</f>
        <v>0</v>
      </c>
      <c r="T88" s="293">
        <f>SUMIFS('7.  Persistence Report'!U$27:U$100000,'7.  Persistence Report'!$D$27:$D$100000,$B87,'7.  Persistence Report'!$H$27:$H$100000,$O$35,'7.  Persistence Report'!$J$27:$J$100000,"Adjustment")</f>
        <v>0</v>
      </c>
      <c r="U88" s="293">
        <f>SUMIFS('7.  Persistence Report'!V$27:V$100000,'7.  Persistence Report'!$D$27:$D$100000,$B87,'7.  Persistence Report'!$H$27:$H$100000,$O$35,'7.  Persistence Report'!$J$27:$J$100000,"Adjustment")</f>
        <v>0</v>
      </c>
      <c r="V88" s="293">
        <f>SUMIFS('7.  Persistence Report'!W$27:W$100000,'7.  Persistence Report'!$D$27:$D$100000,$B87,'7.  Persistence Report'!$H$27:$H$100000,$O$35,'7.  Persistence Report'!$J$27:$J$100000,"Adjustment")</f>
        <v>0</v>
      </c>
      <c r="W88" s="293">
        <f>SUMIFS('7.  Persistence Report'!X$27:X$100000,'7.  Persistence Report'!$D$27:$D$100000,$B87,'7.  Persistence Report'!$H$27:$H$100000,$O$35,'7.  Persistence Report'!$J$27:$J$100000,"Adjustment")</f>
        <v>0</v>
      </c>
      <c r="X88" s="293">
        <f>SUMIFS('7.  Persistence Report'!Y$27:Y$100000,'7.  Persistence Report'!$D$27:$D$100000,$B87,'7.  Persistence Report'!$H$27:$H$100000,$O$35,'7.  Persistence Report'!$J$27:$J$100000,"Adjustment")</f>
        <v>0</v>
      </c>
      <c r="Y88" s="409">
        <f>Y87</f>
        <v>0</v>
      </c>
      <c r="Z88" s="409">
        <f t="shared" ref="Z88:AC88" si="158">Z87</f>
        <v>0</v>
      </c>
      <c r="AA88" s="409">
        <f t="shared" si="158"/>
        <v>0</v>
      </c>
      <c r="AB88" s="409">
        <f t="shared" si="158"/>
        <v>1</v>
      </c>
      <c r="AC88" s="409">
        <f t="shared" si="158"/>
        <v>0</v>
      </c>
      <c r="AD88" s="409">
        <f>AD87</f>
        <v>0</v>
      </c>
      <c r="AE88" s="409">
        <f t="shared" ref="AE88:AL88" si="159">AE87</f>
        <v>0</v>
      </c>
      <c r="AF88" s="409">
        <f t="shared" si="159"/>
        <v>0</v>
      </c>
      <c r="AG88" s="409">
        <f t="shared" si="159"/>
        <v>0</v>
      </c>
      <c r="AH88" s="409">
        <f t="shared" si="159"/>
        <v>0</v>
      </c>
      <c r="AI88" s="409">
        <f t="shared" si="159"/>
        <v>0</v>
      </c>
      <c r="AJ88" s="409">
        <f t="shared" si="159"/>
        <v>0</v>
      </c>
      <c r="AK88" s="409">
        <f t="shared" si="159"/>
        <v>0</v>
      </c>
      <c r="AL88" s="409">
        <f t="shared" si="159"/>
        <v>0</v>
      </c>
      <c r="AM88" s="295"/>
    </row>
    <row r="89" spans="1:40" s="281" customFormat="1" outlineLevel="1">
      <c r="A89" s="519"/>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6" t="s">
        <v>496</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ht="30" outlineLevel="1">
      <c r="A91" s="519">
        <v>17</v>
      </c>
      <c r="B91" s="517" t="s">
        <v>759</v>
      </c>
      <c r="C91" s="289" t="s">
        <v>25</v>
      </c>
      <c r="D91" s="293">
        <f>SUMIFS('7.  Persistence Report'!AU$27:AU$100000,'7.  Persistence Report'!$D$27:$D$100000,$B91,'7.  Persistence Report'!$H$27:$H$100000,$D$35,'7.  Persistence Report'!$J$27:$J$100000,"&lt;&gt;Adjustment")</f>
        <v>198755</v>
      </c>
      <c r="E91" s="293">
        <f>SUMIFS('7.  Persistence Report'!AV$27:AV$100000,'7.  Persistence Report'!$D$27:$D$100000,$B91,'7.  Persistence Report'!$H$27:$H$100000,$D$35,'7.  Persistence Report'!$J$27:$J$100000,"&lt;&gt;Adjustment")</f>
        <v>0</v>
      </c>
      <c r="F91" s="293">
        <f>SUMIFS('7.  Persistence Report'!AW$27:AW$100000,'7.  Persistence Report'!$D$27:$D$100000,$B91,'7.  Persistence Report'!$H$27:$H$100000,$D$35,'7.  Persistence Report'!$J$27:$J$100000,"&lt;&gt;Adjustment")</f>
        <v>0</v>
      </c>
      <c r="G91" s="293">
        <f>SUMIFS('7.  Persistence Report'!AX$27:AX$100000,'7.  Persistence Report'!$D$27:$D$100000,$B91,'7.  Persistence Report'!$H$27:$H$100000,$D$35,'7.  Persistence Report'!$J$27:$J$100000,"&lt;&gt;Adjustment")</f>
        <v>0</v>
      </c>
      <c r="H91" s="293">
        <f>SUMIFS('7.  Persistence Report'!AY$27:AY$100000,'7.  Persistence Report'!$D$27:$D$100000,$B91,'7.  Persistence Report'!$H$27:$H$100000,$D$35,'7.  Persistence Report'!$J$27:$J$100000,"&lt;&gt;Adjustment")</f>
        <v>0</v>
      </c>
      <c r="I91" s="293">
        <f>SUMIFS('7.  Persistence Report'!AZ$27:AZ$100000,'7.  Persistence Report'!$D$27:$D$100000,$B91,'7.  Persistence Report'!$H$27:$H$100000,$D$35,'7.  Persistence Report'!$J$27:$J$100000,"&lt;&gt;Adjustment")</f>
        <v>0</v>
      </c>
      <c r="J91" s="293">
        <f>SUMIFS('7.  Persistence Report'!BA$27:BA$100000,'7.  Persistence Report'!$D$27:$D$100000,$B91,'7.  Persistence Report'!$H$27:$H$100000,$D$35,'7.  Persistence Report'!$J$27:$J$100000,"&lt;&gt;Adjustment")</f>
        <v>0</v>
      </c>
      <c r="K91" s="293">
        <f>SUMIFS('7.  Persistence Report'!BB$27:BB$100000,'7.  Persistence Report'!$D$27:$D$100000,$B91,'7.  Persistence Report'!$H$27:$H$100000,$D$35,'7.  Persistence Report'!$J$27:$J$100000,"&lt;&gt;Adjustment")</f>
        <v>0</v>
      </c>
      <c r="L91" s="293">
        <f>SUMIFS('7.  Persistence Report'!BC$27:BC$100000,'7.  Persistence Report'!$D$27:$D$100000,$B91,'7.  Persistence Report'!$H$27:$H$100000,$D$35,'7.  Persistence Report'!$J$27:$J$100000,"&lt;&gt;Adjustment")</f>
        <v>0</v>
      </c>
      <c r="M91" s="293">
        <f>SUMIFS('7.  Persistence Report'!BD$27:BD$100000,'7.  Persistence Report'!$D$27:$D$100000,$B91,'7.  Persistence Report'!$H$27:$H$100000,$D$35,'7.  Persistence Report'!$J$27:$J$100000,"&lt;&gt;Adjustment")</f>
        <v>0</v>
      </c>
      <c r="N91" s="293">
        <v>12</v>
      </c>
      <c r="O91" s="293">
        <f>SUMIFS('7.  Persistence Report'!P$27:P$100000,'7.  Persistence Report'!$D$27:$D$100000,$B91,'7.  Persistence Report'!$H$27:$H$100000,$O$35,'7.  Persistence Report'!$J$27:$J$100000,"&lt;&gt;Adjustment")</f>
        <v>0</v>
      </c>
      <c r="P91" s="293">
        <f>SUMIFS('7.  Persistence Report'!Q$27:Q$100000,'7.  Persistence Report'!$D$27:$D$100000,$B91,'7.  Persistence Report'!$H$27:$H$100000,$O$35,'7.  Persistence Report'!$J$27:$J$100000,"&lt;&gt;Adjustment")</f>
        <v>0</v>
      </c>
      <c r="Q91" s="293">
        <f>SUMIFS('7.  Persistence Report'!R$27:R$100000,'7.  Persistence Report'!$D$27:$D$100000,$B91,'7.  Persistence Report'!$H$27:$H$100000,$O$35,'7.  Persistence Report'!$J$27:$J$100000,"&lt;&gt;Adjustment")</f>
        <v>0</v>
      </c>
      <c r="R91" s="293">
        <f>SUMIFS('7.  Persistence Report'!S$27:S$100000,'7.  Persistence Report'!$D$27:$D$100000,$B91,'7.  Persistence Report'!$H$27:$H$100000,$O$35,'7.  Persistence Report'!$J$27:$J$100000,"&lt;&gt;Adjustment")</f>
        <v>0</v>
      </c>
      <c r="S91" s="293">
        <f>SUMIFS('7.  Persistence Report'!T$27:T$100000,'7.  Persistence Report'!$D$27:$D$100000,$B91,'7.  Persistence Report'!$H$27:$H$100000,$O$35,'7.  Persistence Report'!$J$27:$J$100000,"&lt;&gt;Adjustment")</f>
        <v>0</v>
      </c>
      <c r="T91" s="293">
        <f>SUMIFS('7.  Persistence Report'!U$27:U$100000,'7.  Persistence Report'!$D$27:$D$100000,$B91,'7.  Persistence Report'!$H$27:$H$100000,$O$35,'7.  Persistence Report'!$J$27:$J$100000,"&lt;&gt;Adjustment")</f>
        <v>0</v>
      </c>
      <c r="U91" s="293">
        <f>SUMIFS('7.  Persistence Report'!V$27:V$100000,'7.  Persistence Report'!$D$27:$D$100000,$B91,'7.  Persistence Report'!$H$27:$H$100000,$O$35,'7.  Persistence Report'!$J$27:$J$100000,"&lt;&gt;Adjustment")</f>
        <v>0</v>
      </c>
      <c r="V91" s="293">
        <f>SUMIFS('7.  Persistence Report'!W$27:W$100000,'7.  Persistence Report'!$D$27:$D$100000,$B91,'7.  Persistence Report'!$H$27:$H$100000,$O$35,'7.  Persistence Report'!$J$27:$J$100000,"&lt;&gt;Adjustment")</f>
        <v>0</v>
      </c>
      <c r="W91" s="293">
        <f>SUMIFS('7.  Persistence Report'!X$27:X$100000,'7.  Persistence Report'!$D$27:$D$100000,$B91,'7.  Persistence Report'!$H$27:$H$100000,$O$35,'7.  Persistence Report'!$J$27:$J$100000,"&lt;&gt;Adjustment")</f>
        <v>0</v>
      </c>
      <c r="X91" s="293">
        <f>SUMIFS('7.  Persistence Report'!Y$27:Y$100000,'7.  Persistence Report'!$D$27:$D$100000,$B91,'7.  Persistence Report'!$H$27:$H$100000,$O$35,'7.  Persistence Report'!$J$27:$J$100000,"&lt;&gt;Adjustment")</f>
        <v>0</v>
      </c>
      <c r="Y91" s="408">
        <f>VLOOKUP(B91,'3-a.  Rate Class Allocations'!$B$20:$AM$1009,4,FALSE)</f>
        <v>0</v>
      </c>
      <c r="Z91" s="408">
        <f>VLOOKUP(B91,'3-a.  Rate Class Allocations'!$B$20:$AM$1009,6,FALSE)</f>
        <v>0</v>
      </c>
      <c r="AA91" s="408">
        <f>VLOOKUP(B91,'3-a.  Rate Class Allocations'!$B$20:$AM$1009,8,FALSE)</f>
        <v>0</v>
      </c>
      <c r="AB91" s="408">
        <f>VLOOKUP(B91,'3-a.  Rate Class Allocations'!$B$20:$AM$1009,9,FALSE)</f>
        <v>0</v>
      </c>
      <c r="AC91" s="408">
        <f>VLOOKUP(B91,'3-a.  Rate Class Allocations'!$B$20:$AM$1009,11,FALSE)</f>
        <v>0</v>
      </c>
      <c r="AD91" s="408">
        <f>VLOOKUP(B91,'3-a.  Rate Class Allocations'!$B$20:$AM$1009,13,FALSE)</f>
        <v>0</v>
      </c>
      <c r="AE91" s="408"/>
      <c r="AF91" s="413"/>
      <c r="AG91" s="413"/>
      <c r="AH91" s="413"/>
      <c r="AI91" s="413"/>
      <c r="AJ91" s="413"/>
      <c r="AK91" s="413"/>
      <c r="AL91" s="413"/>
      <c r="AM91" s="294">
        <f>SUM(Y91:AL91)</f>
        <v>0</v>
      </c>
    </row>
    <row r="92" spans="1:40" outlineLevel="1">
      <c r="B92" s="292" t="s">
        <v>267</v>
      </c>
      <c r="C92" s="289" t="s">
        <v>163</v>
      </c>
      <c r="D92" s="293">
        <f>SUMIFS('7.  Persistence Report'!AU$27:AU$100000,'7.  Persistence Report'!$D$27:$D$100000,$B91,'7.  Persistence Report'!$H$27:$H$100000,$D$35,'7.  Persistence Report'!$J$27:$J$100000,"Adjustment")</f>
        <v>0</v>
      </c>
      <c r="E92" s="293">
        <f>SUMIFS('7.  Persistence Report'!AV$27:AV$100000,'7.  Persistence Report'!$D$27:$D$100000,$B91,'7.  Persistence Report'!$H$27:$H$100000,$D$35,'7.  Persistence Report'!$J$27:$J$100000,"Adjustment")</f>
        <v>0</v>
      </c>
      <c r="F92" s="293">
        <f>SUMIFS('7.  Persistence Report'!AW$27:AW$100000,'7.  Persistence Report'!$D$27:$D$100000,$B91,'7.  Persistence Report'!$H$27:$H$100000,$D$35,'7.  Persistence Report'!$J$27:$J$100000,"Adjustment")</f>
        <v>0</v>
      </c>
      <c r="G92" s="293">
        <f>SUMIFS('7.  Persistence Report'!AX$27:AX$100000,'7.  Persistence Report'!$D$27:$D$100000,$B91,'7.  Persistence Report'!$H$27:$H$100000,$D$35,'7.  Persistence Report'!$J$27:$J$100000,"Adjustment")</f>
        <v>0</v>
      </c>
      <c r="H92" s="293">
        <f>SUMIFS('7.  Persistence Report'!AY$27:AY$100000,'7.  Persistence Report'!$D$27:$D$100000,$B91,'7.  Persistence Report'!$H$27:$H$100000,$D$35,'7.  Persistence Report'!$J$27:$J$100000,"Adjustment")</f>
        <v>0</v>
      </c>
      <c r="I92" s="293">
        <f>SUMIFS('7.  Persistence Report'!AZ$27:AZ$100000,'7.  Persistence Report'!$D$27:$D$100000,$B91,'7.  Persistence Report'!$H$27:$H$100000,$D$35,'7.  Persistence Report'!$J$27:$J$100000,"Adjustment")</f>
        <v>0</v>
      </c>
      <c r="J92" s="293">
        <f>SUMIFS('7.  Persistence Report'!BA$27:BA$100000,'7.  Persistence Report'!$D$27:$D$100000,$B91,'7.  Persistence Report'!$H$27:$H$100000,$D$35,'7.  Persistence Report'!$J$27:$J$100000,"Adjustment")</f>
        <v>0</v>
      </c>
      <c r="K92" s="293">
        <f>SUMIFS('7.  Persistence Report'!BB$27:BB$100000,'7.  Persistence Report'!$D$27:$D$100000,$B91,'7.  Persistence Report'!$H$27:$H$100000,$D$35,'7.  Persistence Report'!$J$27:$J$100000,"Adjustment")</f>
        <v>0</v>
      </c>
      <c r="L92" s="293">
        <f>SUMIFS('7.  Persistence Report'!BC$27:BC$100000,'7.  Persistence Report'!$D$27:$D$100000,$B91,'7.  Persistence Report'!$H$27:$H$100000,$D$35,'7.  Persistence Report'!$J$27:$J$100000,"Adjustment")</f>
        <v>0</v>
      </c>
      <c r="M92" s="293">
        <f>SUMIFS('7.  Persistence Report'!BD$27:BD$100000,'7.  Persistence Report'!$D$27:$D$100000,$B91,'7.  Persistence Report'!$H$27:$H$100000,$D$35,'7.  Persistence Report'!$J$27:$J$100000,"Adjustment")</f>
        <v>0</v>
      </c>
      <c r="N92" s="293">
        <f>N91</f>
        <v>12</v>
      </c>
      <c r="O92" s="293">
        <f>SUMIFS('7.  Persistence Report'!P$27:P$100000,'7.  Persistence Report'!$D$27:$D$100000,$B91,'7.  Persistence Report'!$H$27:$H$100000,$O$35,'7.  Persistence Report'!$J$27:$J$100000,"Adjustment")</f>
        <v>0</v>
      </c>
      <c r="P92" s="293">
        <f>SUMIFS('7.  Persistence Report'!Q$27:Q$100000,'7.  Persistence Report'!$D$27:$D$100000,$B91,'7.  Persistence Report'!$H$27:$H$100000,$O$35,'7.  Persistence Report'!$J$27:$J$100000,"Adjustment")</f>
        <v>0</v>
      </c>
      <c r="Q92" s="293">
        <f>SUMIFS('7.  Persistence Report'!R$27:R$100000,'7.  Persistence Report'!$D$27:$D$100000,$B91,'7.  Persistence Report'!$H$27:$H$100000,$O$35,'7.  Persistence Report'!$J$27:$J$100000,"Adjustment")</f>
        <v>0</v>
      </c>
      <c r="R92" s="293">
        <f>SUMIFS('7.  Persistence Report'!S$27:S$100000,'7.  Persistence Report'!$D$27:$D$100000,$B91,'7.  Persistence Report'!$H$27:$H$100000,$O$35,'7.  Persistence Report'!$J$27:$J$100000,"Adjustment")</f>
        <v>0</v>
      </c>
      <c r="S92" s="293">
        <f>SUMIFS('7.  Persistence Report'!T$27:T$100000,'7.  Persistence Report'!$D$27:$D$100000,$B91,'7.  Persistence Report'!$H$27:$H$100000,$O$35,'7.  Persistence Report'!$J$27:$J$100000,"Adjustment")</f>
        <v>0</v>
      </c>
      <c r="T92" s="293">
        <f>SUMIFS('7.  Persistence Report'!U$27:U$100000,'7.  Persistence Report'!$D$27:$D$100000,$B91,'7.  Persistence Report'!$H$27:$H$100000,$O$35,'7.  Persistence Report'!$J$27:$J$100000,"Adjustment")</f>
        <v>0</v>
      </c>
      <c r="U92" s="293">
        <f>SUMIFS('7.  Persistence Report'!V$27:V$100000,'7.  Persistence Report'!$D$27:$D$100000,$B91,'7.  Persistence Report'!$H$27:$H$100000,$O$35,'7.  Persistence Report'!$J$27:$J$100000,"Adjustment")</f>
        <v>0</v>
      </c>
      <c r="V92" s="293">
        <f>SUMIFS('7.  Persistence Report'!W$27:W$100000,'7.  Persistence Report'!$D$27:$D$100000,$B91,'7.  Persistence Report'!$H$27:$H$100000,$O$35,'7.  Persistence Report'!$J$27:$J$100000,"Adjustment")</f>
        <v>0</v>
      </c>
      <c r="W92" s="293">
        <f>SUMIFS('7.  Persistence Report'!X$27:X$100000,'7.  Persistence Report'!$D$27:$D$100000,$B91,'7.  Persistence Report'!$H$27:$H$100000,$O$35,'7.  Persistence Report'!$J$27:$J$100000,"Adjustment")</f>
        <v>0</v>
      </c>
      <c r="X92" s="293">
        <f>SUMIFS('7.  Persistence Report'!Y$27:Y$100000,'7.  Persistence Report'!$D$27:$D$100000,$B91,'7.  Persistence Report'!$H$27:$H$100000,$O$35,'7.  Persistence Report'!$J$27:$J$100000,"Adjustment")</f>
        <v>0</v>
      </c>
      <c r="Y92" s="409">
        <f>Y91</f>
        <v>0</v>
      </c>
      <c r="Z92" s="409">
        <f t="shared" ref="Z92:AL92" si="160">Z91</f>
        <v>0</v>
      </c>
      <c r="AA92" s="409">
        <f t="shared" si="160"/>
        <v>0</v>
      </c>
      <c r="AB92" s="409">
        <f t="shared" si="160"/>
        <v>0</v>
      </c>
      <c r="AC92" s="409">
        <f t="shared" si="160"/>
        <v>0</v>
      </c>
      <c r="AD92" s="409">
        <f t="shared" si="160"/>
        <v>0</v>
      </c>
      <c r="AE92" s="409">
        <f t="shared" si="160"/>
        <v>0</v>
      </c>
      <c r="AF92" s="409">
        <f t="shared" si="160"/>
        <v>0</v>
      </c>
      <c r="AG92" s="409">
        <f t="shared" si="160"/>
        <v>0</v>
      </c>
      <c r="AH92" s="409">
        <f t="shared" si="160"/>
        <v>0</v>
      </c>
      <c r="AI92" s="409">
        <f t="shared" si="160"/>
        <v>0</v>
      </c>
      <c r="AJ92" s="409">
        <f t="shared" si="160"/>
        <v>0</v>
      </c>
      <c r="AK92" s="409">
        <f t="shared" si="160"/>
        <v>0</v>
      </c>
      <c r="AL92" s="409">
        <f t="shared" si="16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ht="30" outlineLevel="1">
      <c r="A94" s="519">
        <v>18</v>
      </c>
      <c r="B94" s="517" t="s">
        <v>761</v>
      </c>
      <c r="C94" s="289" t="s">
        <v>25</v>
      </c>
      <c r="D94" s="293">
        <f>SUMIFS('7.  Persistence Report'!AU$27:AU$100000,'7.  Persistence Report'!$D$27:$D$100000,$B94,'7.  Persistence Report'!$H$27:$H$100000,$D$35,'7.  Persistence Report'!$J$27:$J$100000,"&lt;&gt;Adjustment")</f>
        <v>2469300</v>
      </c>
      <c r="E94" s="293">
        <f>SUMIFS('7.  Persistence Report'!AV$27:AV$100000,'7.  Persistence Report'!$D$27:$D$100000,$B94,'7.  Persistence Report'!$H$27:$H$100000,$D$35,'7.  Persistence Report'!$J$27:$J$100000,"&lt;&gt;Adjustment")</f>
        <v>2469300</v>
      </c>
      <c r="F94" s="293">
        <f>SUMIFS('7.  Persistence Report'!AW$27:AW$100000,'7.  Persistence Report'!$D$27:$D$100000,$B94,'7.  Persistence Report'!$H$27:$H$100000,$D$35,'7.  Persistence Report'!$J$27:$J$100000,"&lt;&gt;Adjustment")</f>
        <v>2469300</v>
      </c>
      <c r="G94" s="293">
        <f>SUMIFS('7.  Persistence Report'!AX$27:AX$100000,'7.  Persistence Report'!$D$27:$D$100000,$B94,'7.  Persistence Report'!$H$27:$H$100000,$D$35,'7.  Persistence Report'!$J$27:$J$100000,"&lt;&gt;Adjustment")</f>
        <v>2469300</v>
      </c>
      <c r="H94" s="293">
        <f>SUMIFS('7.  Persistence Report'!AY$27:AY$100000,'7.  Persistence Report'!$D$27:$D$100000,$B94,'7.  Persistence Report'!$H$27:$H$100000,$D$35,'7.  Persistence Report'!$J$27:$J$100000,"&lt;&gt;Adjustment")</f>
        <v>2469300</v>
      </c>
      <c r="I94" s="293">
        <f>SUMIFS('7.  Persistence Report'!AZ$27:AZ$100000,'7.  Persistence Report'!$D$27:$D$100000,$B94,'7.  Persistence Report'!$H$27:$H$100000,$D$35,'7.  Persistence Report'!$J$27:$J$100000,"&lt;&gt;Adjustment")</f>
        <v>2469300</v>
      </c>
      <c r="J94" s="293">
        <f>SUMIFS('7.  Persistence Report'!BA$27:BA$100000,'7.  Persistence Report'!$D$27:$D$100000,$B94,'7.  Persistence Report'!$H$27:$H$100000,$D$35,'7.  Persistence Report'!$J$27:$J$100000,"&lt;&gt;Adjustment")</f>
        <v>2469300</v>
      </c>
      <c r="K94" s="293">
        <f>SUMIFS('7.  Persistence Report'!BB$27:BB$100000,'7.  Persistence Report'!$D$27:$D$100000,$B94,'7.  Persistence Report'!$H$27:$H$100000,$D$35,'7.  Persistence Report'!$J$27:$J$100000,"&lt;&gt;Adjustment")</f>
        <v>2469300</v>
      </c>
      <c r="L94" s="293">
        <f>SUMIFS('7.  Persistence Report'!BC$27:BC$100000,'7.  Persistence Report'!$D$27:$D$100000,$B94,'7.  Persistence Report'!$H$27:$H$100000,$D$35,'7.  Persistence Report'!$J$27:$J$100000,"&lt;&gt;Adjustment")</f>
        <v>2469300</v>
      </c>
      <c r="M94" s="293">
        <f>SUMIFS('7.  Persistence Report'!BD$27:BD$100000,'7.  Persistence Report'!$D$27:$D$100000,$B94,'7.  Persistence Report'!$H$27:$H$100000,$D$35,'7.  Persistence Report'!$J$27:$J$100000,"&lt;&gt;Adjustment")</f>
        <v>2469300</v>
      </c>
      <c r="N94" s="293">
        <v>12</v>
      </c>
      <c r="O94" s="293">
        <f>SUMIFS('7.  Persistence Report'!P$27:P$100000,'7.  Persistence Report'!$D$27:$D$100000,$B94,'7.  Persistence Report'!$H$27:$H$100000,$O$35,'7.  Persistence Report'!$J$27:$J$100000,"&lt;&gt;Adjustment")</f>
        <v>193</v>
      </c>
      <c r="P94" s="293">
        <f>SUMIFS('7.  Persistence Report'!Q$27:Q$100000,'7.  Persistence Report'!$D$27:$D$100000,$B94,'7.  Persistence Report'!$H$27:$H$100000,$O$35,'7.  Persistence Report'!$J$27:$J$100000,"&lt;&gt;Adjustment")</f>
        <v>193</v>
      </c>
      <c r="Q94" s="293">
        <f>SUMIFS('7.  Persistence Report'!R$27:R$100000,'7.  Persistence Report'!$D$27:$D$100000,$B94,'7.  Persistence Report'!$H$27:$H$100000,$O$35,'7.  Persistence Report'!$J$27:$J$100000,"&lt;&gt;Adjustment")</f>
        <v>193</v>
      </c>
      <c r="R94" s="293">
        <f>SUMIFS('7.  Persistence Report'!S$27:S$100000,'7.  Persistence Report'!$D$27:$D$100000,$B94,'7.  Persistence Report'!$H$27:$H$100000,$O$35,'7.  Persistence Report'!$J$27:$J$100000,"&lt;&gt;Adjustment")</f>
        <v>193</v>
      </c>
      <c r="S94" s="293">
        <f>SUMIFS('7.  Persistence Report'!T$27:T$100000,'7.  Persistence Report'!$D$27:$D$100000,$B94,'7.  Persistence Report'!$H$27:$H$100000,$O$35,'7.  Persistence Report'!$J$27:$J$100000,"&lt;&gt;Adjustment")</f>
        <v>193</v>
      </c>
      <c r="T94" s="293">
        <f>SUMIFS('7.  Persistence Report'!U$27:U$100000,'7.  Persistence Report'!$D$27:$D$100000,$B94,'7.  Persistence Report'!$H$27:$H$100000,$O$35,'7.  Persistence Report'!$J$27:$J$100000,"&lt;&gt;Adjustment")</f>
        <v>193</v>
      </c>
      <c r="U94" s="293">
        <f>SUMIFS('7.  Persistence Report'!V$27:V$100000,'7.  Persistence Report'!$D$27:$D$100000,$B94,'7.  Persistence Report'!$H$27:$H$100000,$O$35,'7.  Persistence Report'!$J$27:$J$100000,"&lt;&gt;Adjustment")</f>
        <v>193</v>
      </c>
      <c r="V94" s="293">
        <f>SUMIFS('7.  Persistence Report'!W$27:W$100000,'7.  Persistence Report'!$D$27:$D$100000,$B94,'7.  Persistence Report'!$H$27:$H$100000,$O$35,'7.  Persistence Report'!$J$27:$J$100000,"&lt;&gt;Adjustment")</f>
        <v>193</v>
      </c>
      <c r="W94" s="293">
        <f>SUMIFS('7.  Persistence Report'!X$27:X$100000,'7.  Persistence Report'!$D$27:$D$100000,$B94,'7.  Persistence Report'!$H$27:$H$100000,$O$35,'7.  Persistence Report'!$J$27:$J$100000,"&lt;&gt;Adjustment")</f>
        <v>193</v>
      </c>
      <c r="X94" s="293">
        <f>SUMIFS('7.  Persistence Report'!Y$27:Y$100000,'7.  Persistence Report'!$D$27:$D$100000,$B94,'7.  Persistence Report'!$H$27:$H$100000,$O$35,'7.  Persistence Report'!$J$27:$J$100000,"&lt;&gt;Adjustment")</f>
        <v>193</v>
      </c>
      <c r="Y94" s="408">
        <f>VLOOKUP(B94,'3-a.  Rate Class Allocations'!$B$20:$AM$1009,4,FALSE)</f>
        <v>0</v>
      </c>
      <c r="Z94" s="408">
        <f>VLOOKUP(B94,'3-a.  Rate Class Allocations'!$B$20:$AM$1009,6,FALSE)</f>
        <v>0</v>
      </c>
      <c r="AA94" s="408">
        <f>VLOOKUP(B94,'3-a.  Rate Class Allocations'!$B$20:$AM$1009,8,FALSE)</f>
        <v>0</v>
      </c>
      <c r="AB94" s="408">
        <f>VLOOKUP(B94,'3-a.  Rate Class Allocations'!$B$20:$AM$1009,9,FALSE)</f>
        <v>1</v>
      </c>
      <c r="AC94" s="408">
        <f>VLOOKUP(B94,'3-a.  Rate Class Allocations'!$B$20:$AM$1009,11,FALSE)</f>
        <v>0</v>
      </c>
      <c r="AD94" s="408">
        <f>VLOOKUP(B94,'3-a.  Rate Class Allocations'!$B$20:$AM$1009,13,FALSE)</f>
        <v>0</v>
      </c>
      <c r="AE94" s="408"/>
      <c r="AF94" s="413"/>
      <c r="AG94" s="413"/>
      <c r="AH94" s="413"/>
      <c r="AI94" s="413"/>
      <c r="AJ94" s="413"/>
      <c r="AK94" s="413"/>
      <c r="AL94" s="413"/>
      <c r="AM94" s="294">
        <f>SUM(Y94:AL94)</f>
        <v>1</v>
      </c>
    </row>
    <row r="95" spans="1:40" outlineLevel="1">
      <c r="B95" s="292" t="s">
        <v>267</v>
      </c>
      <c r="C95" s="289" t="s">
        <v>163</v>
      </c>
      <c r="D95" s="293">
        <f>SUMIFS('7.  Persistence Report'!AU$27:AU$100000,'7.  Persistence Report'!$D$27:$D$100000,$B94,'7.  Persistence Report'!$H$27:$H$100000,$D$35,'7.  Persistence Report'!$J$27:$J$100000,"Adjustment")</f>
        <v>0</v>
      </c>
      <c r="E95" s="293">
        <f>SUMIFS('7.  Persistence Report'!AV$27:AV$100000,'7.  Persistence Report'!$D$27:$D$100000,$B94,'7.  Persistence Report'!$H$27:$H$100000,$D$35,'7.  Persistence Report'!$J$27:$J$100000,"Adjustment")</f>
        <v>0</v>
      </c>
      <c r="F95" s="293">
        <f>SUMIFS('7.  Persistence Report'!AW$27:AW$100000,'7.  Persistence Report'!$D$27:$D$100000,$B94,'7.  Persistence Report'!$H$27:$H$100000,$D$35,'7.  Persistence Report'!$J$27:$J$100000,"Adjustment")</f>
        <v>0</v>
      </c>
      <c r="G95" s="293">
        <f>SUMIFS('7.  Persistence Report'!AX$27:AX$100000,'7.  Persistence Report'!$D$27:$D$100000,$B94,'7.  Persistence Report'!$H$27:$H$100000,$D$35,'7.  Persistence Report'!$J$27:$J$100000,"Adjustment")</f>
        <v>0</v>
      </c>
      <c r="H95" s="293">
        <f>SUMIFS('7.  Persistence Report'!AY$27:AY$100000,'7.  Persistence Report'!$D$27:$D$100000,$B94,'7.  Persistence Report'!$H$27:$H$100000,$D$35,'7.  Persistence Report'!$J$27:$J$100000,"Adjustment")</f>
        <v>0</v>
      </c>
      <c r="I95" s="293">
        <f>SUMIFS('7.  Persistence Report'!AZ$27:AZ$100000,'7.  Persistence Report'!$D$27:$D$100000,$B94,'7.  Persistence Report'!$H$27:$H$100000,$D$35,'7.  Persistence Report'!$J$27:$J$100000,"Adjustment")</f>
        <v>0</v>
      </c>
      <c r="J95" s="293">
        <f>SUMIFS('7.  Persistence Report'!BA$27:BA$100000,'7.  Persistence Report'!$D$27:$D$100000,$B94,'7.  Persistence Report'!$H$27:$H$100000,$D$35,'7.  Persistence Report'!$J$27:$J$100000,"Adjustment")</f>
        <v>0</v>
      </c>
      <c r="K95" s="293">
        <f>SUMIFS('7.  Persistence Report'!BB$27:BB$100000,'7.  Persistence Report'!$D$27:$D$100000,$B94,'7.  Persistence Report'!$H$27:$H$100000,$D$35,'7.  Persistence Report'!$J$27:$J$100000,"Adjustment")</f>
        <v>0</v>
      </c>
      <c r="L95" s="293">
        <f>SUMIFS('7.  Persistence Report'!BC$27:BC$100000,'7.  Persistence Report'!$D$27:$D$100000,$B94,'7.  Persistence Report'!$H$27:$H$100000,$D$35,'7.  Persistence Report'!$J$27:$J$100000,"Adjustment")</f>
        <v>0</v>
      </c>
      <c r="M95" s="293">
        <f>SUMIFS('7.  Persistence Report'!BD$27:BD$100000,'7.  Persistence Report'!$D$27:$D$100000,$B94,'7.  Persistence Report'!$H$27:$H$100000,$D$35,'7.  Persistence Report'!$J$27:$J$100000,"Adjustment")</f>
        <v>0</v>
      </c>
      <c r="N95" s="293">
        <f>N94</f>
        <v>12</v>
      </c>
      <c r="O95" s="293">
        <f>SUMIFS('7.  Persistence Report'!P$27:P$100000,'7.  Persistence Report'!$D$27:$D$100000,$B94,'7.  Persistence Report'!$H$27:$H$100000,$O$35,'7.  Persistence Report'!$J$27:$J$100000,"Adjustment")</f>
        <v>0</v>
      </c>
      <c r="P95" s="293">
        <f>SUMIFS('7.  Persistence Report'!Q$27:Q$100000,'7.  Persistence Report'!$D$27:$D$100000,$B94,'7.  Persistence Report'!$H$27:$H$100000,$O$35,'7.  Persistence Report'!$J$27:$J$100000,"Adjustment")</f>
        <v>0</v>
      </c>
      <c r="Q95" s="293">
        <f>SUMIFS('7.  Persistence Report'!R$27:R$100000,'7.  Persistence Report'!$D$27:$D$100000,$B94,'7.  Persistence Report'!$H$27:$H$100000,$O$35,'7.  Persistence Report'!$J$27:$J$100000,"Adjustment")</f>
        <v>0</v>
      </c>
      <c r="R95" s="293">
        <f>SUMIFS('7.  Persistence Report'!S$27:S$100000,'7.  Persistence Report'!$D$27:$D$100000,$B94,'7.  Persistence Report'!$H$27:$H$100000,$O$35,'7.  Persistence Report'!$J$27:$J$100000,"Adjustment")</f>
        <v>0</v>
      </c>
      <c r="S95" s="293">
        <f>SUMIFS('7.  Persistence Report'!T$27:T$100000,'7.  Persistence Report'!$D$27:$D$100000,$B94,'7.  Persistence Report'!$H$27:$H$100000,$O$35,'7.  Persistence Report'!$J$27:$J$100000,"Adjustment")</f>
        <v>0</v>
      </c>
      <c r="T95" s="293">
        <f>SUMIFS('7.  Persistence Report'!U$27:U$100000,'7.  Persistence Report'!$D$27:$D$100000,$B94,'7.  Persistence Report'!$H$27:$H$100000,$O$35,'7.  Persistence Report'!$J$27:$J$100000,"Adjustment")</f>
        <v>0</v>
      </c>
      <c r="U95" s="293">
        <f>SUMIFS('7.  Persistence Report'!V$27:V$100000,'7.  Persistence Report'!$D$27:$D$100000,$B94,'7.  Persistence Report'!$H$27:$H$100000,$O$35,'7.  Persistence Report'!$J$27:$J$100000,"Adjustment")</f>
        <v>0</v>
      </c>
      <c r="V95" s="293">
        <f>SUMIFS('7.  Persistence Report'!W$27:W$100000,'7.  Persistence Report'!$D$27:$D$100000,$B94,'7.  Persistence Report'!$H$27:$H$100000,$O$35,'7.  Persistence Report'!$J$27:$J$100000,"Adjustment")</f>
        <v>0</v>
      </c>
      <c r="W95" s="293">
        <f>SUMIFS('7.  Persistence Report'!X$27:X$100000,'7.  Persistence Report'!$D$27:$D$100000,$B94,'7.  Persistence Report'!$H$27:$H$100000,$O$35,'7.  Persistence Report'!$J$27:$J$100000,"Adjustment")</f>
        <v>0</v>
      </c>
      <c r="X95" s="293">
        <f>SUMIFS('7.  Persistence Report'!Y$27:Y$100000,'7.  Persistence Report'!$D$27:$D$100000,$B94,'7.  Persistence Report'!$H$27:$H$100000,$O$35,'7.  Persistence Report'!$J$27:$J$100000,"Adjustment")</f>
        <v>0</v>
      </c>
      <c r="Y95" s="409">
        <f>Y94</f>
        <v>0</v>
      </c>
      <c r="Z95" s="409">
        <f t="shared" ref="Z95" si="161">Z94</f>
        <v>0</v>
      </c>
      <c r="AA95" s="409">
        <f t="shared" ref="AA95" si="162">AA94</f>
        <v>0</v>
      </c>
      <c r="AB95" s="409">
        <f t="shared" ref="AB95" si="163">AB94</f>
        <v>1</v>
      </c>
      <c r="AC95" s="409">
        <f t="shared" ref="AC95" si="164">AC94</f>
        <v>0</v>
      </c>
      <c r="AD95" s="409">
        <f t="shared" ref="AD95" si="165">AD94</f>
        <v>0</v>
      </c>
      <c r="AE95" s="409">
        <f t="shared" ref="AE95" si="166">AE94</f>
        <v>0</v>
      </c>
      <c r="AF95" s="409">
        <f t="shared" ref="AF95" si="167">AF94</f>
        <v>0</v>
      </c>
      <c r="AG95" s="409">
        <f t="shared" ref="AG95" si="168">AG94</f>
        <v>0</v>
      </c>
      <c r="AH95" s="409">
        <f t="shared" ref="AH95" si="169">AH94</f>
        <v>0</v>
      </c>
      <c r="AI95" s="409">
        <f t="shared" ref="AI95" si="170">AI94</f>
        <v>0</v>
      </c>
      <c r="AJ95" s="409">
        <f t="shared" ref="AJ95" si="171">AJ94</f>
        <v>0</v>
      </c>
      <c r="AK95" s="409">
        <f t="shared" ref="AK95" si="172">AK94</f>
        <v>0</v>
      </c>
      <c r="AL95" s="409">
        <f t="shared" ref="AL95" si="17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ht="30" outlineLevel="1">
      <c r="A97" s="519">
        <v>19</v>
      </c>
      <c r="B97" s="517" t="s">
        <v>765</v>
      </c>
      <c r="C97" s="289" t="s">
        <v>25</v>
      </c>
      <c r="D97" s="293">
        <f>SUMIFS('7.  Persistence Report'!AU$27:AU$100000,'7.  Persistence Report'!$D$27:$D$100000,$B97,'7.  Persistence Report'!$H$27:$H$100000,$D$35,'7.  Persistence Report'!$J$27:$J$100000,"&lt;&gt;Adjustment")</f>
        <v>2577024</v>
      </c>
      <c r="E97" s="293">
        <f>SUMIFS('7.  Persistence Report'!AV$27:AV$100000,'7.  Persistence Report'!$D$27:$D$100000,$B97,'7.  Persistence Report'!$H$27:$H$100000,$D$35,'7.  Persistence Report'!$J$27:$J$100000,"&lt;&gt;Adjustment")</f>
        <v>0</v>
      </c>
      <c r="F97" s="293">
        <f>SUMIFS('7.  Persistence Report'!AW$27:AW$100000,'7.  Persistence Report'!$D$27:$D$100000,$B97,'7.  Persistence Report'!$H$27:$H$100000,$D$35,'7.  Persistence Report'!$J$27:$J$100000,"&lt;&gt;Adjustment")</f>
        <v>0</v>
      </c>
      <c r="G97" s="293">
        <f>SUMIFS('7.  Persistence Report'!AX$27:AX$100000,'7.  Persistence Report'!$D$27:$D$100000,$B97,'7.  Persistence Report'!$H$27:$H$100000,$D$35,'7.  Persistence Report'!$J$27:$J$100000,"&lt;&gt;Adjustment")</f>
        <v>0</v>
      </c>
      <c r="H97" s="293">
        <f>SUMIFS('7.  Persistence Report'!AY$27:AY$100000,'7.  Persistence Report'!$D$27:$D$100000,$B97,'7.  Persistence Report'!$H$27:$H$100000,$D$35,'7.  Persistence Report'!$J$27:$J$100000,"&lt;&gt;Adjustment")</f>
        <v>0</v>
      </c>
      <c r="I97" s="293">
        <f>SUMIFS('7.  Persistence Report'!AZ$27:AZ$100000,'7.  Persistence Report'!$D$27:$D$100000,$B97,'7.  Persistence Report'!$H$27:$H$100000,$D$35,'7.  Persistence Report'!$J$27:$J$100000,"&lt;&gt;Adjustment")</f>
        <v>0</v>
      </c>
      <c r="J97" s="293">
        <f>SUMIFS('7.  Persistence Report'!BA$27:BA$100000,'7.  Persistence Report'!$D$27:$D$100000,$B97,'7.  Persistence Report'!$H$27:$H$100000,$D$35,'7.  Persistence Report'!$J$27:$J$100000,"&lt;&gt;Adjustment")</f>
        <v>0</v>
      </c>
      <c r="K97" s="293">
        <f>SUMIFS('7.  Persistence Report'!BB$27:BB$100000,'7.  Persistence Report'!$D$27:$D$100000,$B97,'7.  Persistence Report'!$H$27:$H$100000,$D$35,'7.  Persistence Report'!$J$27:$J$100000,"&lt;&gt;Adjustment")</f>
        <v>0</v>
      </c>
      <c r="L97" s="293">
        <f>SUMIFS('7.  Persistence Report'!BC$27:BC$100000,'7.  Persistence Report'!$D$27:$D$100000,$B97,'7.  Persistence Report'!$H$27:$H$100000,$D$35,'7.  Persistence Report'!$J$27:$J$100000,"&lt;&gt;Adjustment")</f>
        <v>0</v>
      </c>
      <c r="M97" s="293">
        <f>SUMIFS('7.  Persistence Report'!BD$27:BD$100000,'7.  Persistence Report'!$D$27:$D$100000,$B97,'7.  Persistence Report'!$H$27:$H$100000,$D$35,'7.  Persistence Report'!$J$27:$J$100000,"&lt;&gt;Adjustment")</f>
        <v>0</v>
      </c>
      <c r="N97" s="293">
        <v>12</v>
      </c>
      <c r="O97" s="293">
        <f>SUMIFS('7.  Persistence Report'!P$27:P$100000,'7.  Persistence Report'!$D$27:$D$100000,$B97,'7.  Persistence Report'!$H$27:$H$100000,$O$35,'7.  Persistence Report'!$J$27:$J$100000,"&lt;&gt;Adjustment")</f>
        <v>294</v>
      </c>
      <c r="P97" s="293">
        <f>SUMIFS('7.  Persistence Report'!Q$27:Q$100000,'7.  Persistence Report'!$D$27:$D$100000,$B97,'7.  Persistence Report'!$H$27:$H$100000,$O$35,'7.  Persistence Report'!$J$27:$J$100000,"&lt;&gt;Adjustment")</f>
        <v>0</v>
      </c>
      <c r="Q97" s="293">
        <f>SUMIFS('7.  Persistence Report'!R$27:R$100000,'7.  Persistence Report'!$D$27:$D$100000,$B97,'7.  Persistence Report'!$H$27:$H$100000,$O$35,'7.  Persistence Report'!$J$27:$J$100000,"&lt;&gt;Adjustment")</f>
        <v>0</v>
      </c>
      <c r="R97" s="293">
        <f>SUMIFS('7.  Persistence Report'!S$27:S$100000,'7.  Persistence Report'!$D$27:$D$100000,$B97,'7.  Persistence Report'!$H$27:$H$100000,$O$35,'7.  Persistence Report'!$J$27:$J$100000,"&lt;&gt;Adjustment")</f>
        <v>0</v>
      </c>
      <c r="S97" s="293">
        <f>SUMIFS('7.  Persistence Report'!T$27:T$100000,'7.  Persistence Report'!$D$27:$D$100000,$B97,'7.  Persistence Report'!$H$27:$H$100000,$O$35,'7.  Persistence Report'!$J$27:$J$100000,"&lt;&gt;Adjustment")</f>
        <v>0</v>
      </c>
      <c r="T97" s="293">
        <f>SUMIFS('7.  Persistence Report'!U$27:U$100000,'7.  Persistence Report'!$D$27:$D$100000,$B97,'7.  Persistence Report'!$H$27:$H$100000,$O$35,'7.  Persistence Report'!$J$27:$J$100000,"&lt;&gt;Adjustment")</f>
        <v>0</v>
      </c>
      <c r="U97" s="293">
        <f>SUMIFS('7.  Persistence Report'!V$27:V$100000,'7.  Persistence Report'!$D$27:$D$100000,$B97,'7.  Persistence Report'!$H$27:$H$100000,$O$35,'7.  Persistence Report'!$J$27:$J$100000,"&lt;&gt;Adjustment")</f>
        <v>0</v>
      </c>
      <c r="V97" s="293">
        <f>SUMIFS('7.  Persistence Report'!W$27:W$100000,'7.  Persistence Report'!$D$27:$D$100000,$B97,'7.  Persistence Report'!$H$27:$H$100000,$O$35,'7.  Persistence Report'!$J$27:$J$100000,"&lt;&gt;Adjustment")</f>
        <v>0</v>
      </c>
      <c r="W97" s="293">
        <f>SUMIFS('7.  Persistence Report'!X$27:X$100000,'7.  Persistence Report'!$D$27:$D$100000,$B97,'7.  Persistence Report'!$H$27:$H$100000,$O$35,'7.  Persistence Report'!$J$27:$J$100000,"&lt;&gt;Adjustment")</f>
        <v>0</v>
      </c>
      <c r="X97" s="293">
        <f>SUMIFS('7.  Persistence Report'!Y$27:Y$100000,'7.  Persistence Report'!$D$27:$D$100000,$B97,'7.  Persistence Report'!$H$27:$H$100000,$O$35,'7.  Persistence Report'!$J$27:$J$100000,"&lt;&gt;Adjustment")</f>
        <v>0</v>
      </c>
      <c r="Y97" s="408">
        <f>VLOOKUP(B97,'3-a.  Rate Class Allocations'!$B$20:$AM$1009,4,FALSE)</f>
        <v>0</v>
      </c>
      <c r="Z97" s="408">
        <f>VLOOKUP(B97,'3-a.  Rate Class Allocations'!$B$20:$AM$1009,6,FALSE)</f>
        <v>0</v>
      </c>
      <c r="AA97" s="408">
        <f>VLOOKUP(B97,'3-a.  Rate Class Allocations'!$B$20:$AM$1009,8,FALSE)</f>
        <v>0</v>
      </c>
      <c r="AB97" s="408">
        <f>VLOOKUP(B97,'3-a.  Rate Class Allocations'!$B$20:$AM$1009,9,FALSE)</f>
        <v>0</v>
      </c>
      <c r="AC97" s="408">
        <f>VLOOKUP(B97,'3-a.  Rate Class Allocations'!$B$20:$AM$1009,11,FALSE)</f>
        <v>1</v>
      </c>
      <c r="AD97" s="408">
        <f>VLOOKUP(B97,'3-a.  Rate Class Allocations'!$B$20:$AM$1009,13,FALSE)</f>
        <v>0</v>
      </c>
      <c r="AE97" s="408"/>
      <c r="AF97" s="413"/>
      <c r="AG97" s="413"/>
      <c r="AH97" s="413"/>
      <c r="AI97" s="413"/>
      <c r="AJ97" s="413"/>
      <c r="AK97" s="413"/>
      <c r="AL97" s="413"/>
      <c r="AM97" s="294">
        <f>SUM(Y97:AL97)</f>
        <v>1</v>
      </c>
    </row>
    <row r="98" spans="1:39" outlineLevel="1">
      <c r="B98" s="292" t="s">
        <v>267</v>
      </c>
      <c r="C98" s="289" t="s">
        <v>163</v>
      </c>
      <c r="D98" s="293">
        <f>SUMIFS('7.  Persistence Report'!AU$27:AU$100000,'7.  Persistence Report'!$D$27:$D$100000,$B97,'7.  Persistence Report'!$H$27:$H$100000,$D$35,'7.  Persistence Report'!$J$27:$J$100000,"Adjustment")</f>
        <v>0</v>
      </c>
      <c r="E98" s="293">
        <f>SUMIFS('7.  Persistence Report'!AV$27:AV$100000,'7.  Persistence Report'!$D$27:$D$100000,$B97,'7.  Persistence Report'!$H$27:$H$100000,$D$35,'7.  Persistence Report'!$J$27:$J$100000,"Adjustment")</f>
        <v>0</v>
      </c>
      <c r="F98" s="293">
        <f>SUMIFS('7.  Persistence Report'!AW$27:AW$100000,'7.  Persistence Report'!$D$27:$D$100000,$B97,'7.  Persistence Report'!$H$27:$H$100000,$D$35,'7.  Persistence Report'!$J$27:$J$100000,"Adjustment")</f>
        <v>0</v>
      </c>
      <c r="G98" s="293">
        <f>SUMIFS('7.  Persistence Report'!AX$27:AX$100000,'7.  Persistence Report'!$D$27:$D$100000,$B97,'7.  Persistence Report'!$H$27:$H$100000,$D$35,'7.  Persistence Report'!$J$27:$J$100000,"Adjustment")</f>
        <v>0</v>
      </c>
      <c r="H98" s="293">
        <f>SUMIFS('7.  Persistence Report'!AY$27:AY$100000,'7.  Persistence Report'!$D$27:$D$100000,$B97,'7.  Persistence Report'!$H$27:$H$100000,$D$35,'7.  Persistence Report'!$J$27:$J$100000,"Adjustment")</f>
        <v>0</v>
      </c>
      <c r="I98" s="293">
        <f>SUMIFS('7.  Persistence Report'!AZ$27:AZ$100000,'7.  Persistence Report'!$D$27:$D$100000,$B97,'7.  Persistence Report'!$H$27:$H$100000,$D$35,'7.  Persistence Report'!$J$27:$J$100000,"Adjustment")</f>
        <v>0</v>
      </c>
      <c r="J98" s="293">
        <f>SUMIFS('7.  Persistence Report'!BA$27:BA$100000,'7.  Persistence Report'!$D$27:$D$100000,$B97,'7.  Persistence Report'!$H$27:$H$100000,$D$35,'7.  Persistence Report'!$J$27:$J$100000,"Adjustment")</f>
        <v>0</v>
      </c>
      <c r="K98" s="293">
        <f>SUMIFS('7.  Persistence Report'!BB$27:BB$100000,'7.  Persistence Report'!$D$27:$D$100000,$B97,'7.  Persistence Report'!$H$27:$H$100000,$D$35,'7.  Persistence Report'!$J$27:$J$100000,"Adjustment")</f>
        <v>0</v>
      </c>
      <c r="L98" s="293">
        <f>SUMIFS('7.  Persistence Report'!BC$27:BC$100000,'7.  Persistence Report'!$D$27:$D$100000,$B97,'7.  Persistence Report'!$H$27:$H$100000,$D$35,'7.  Persistence Report'!$J$27:$J$100000,"Adjustment")</f>
        <v>0</v>
      </c>
      <c r="M98" s="293">
        <f>SUMIFS('7.  Persistence Report'!BD$27:BD$100000,'7.  Persistence Report'!$D$27:$D$100000,$B97,'7.  Persistence Report'!$H$27:$H$100000,$D$35,'7.  Persistence Report'!$J$27:$J$100000,"Adjustment")</f>
        <v>0</v>
      </c>
      <c r="N98" s="293">
        <f>N97</f>
        <v>12</v>
      </c>
      <c r="O98" s="293">
        <f>SUMIFS('7.  Persistence Report'!P$27:P$100000,'7.  Persistence Report'!$D$27:$D$100000,$B97,'7.  Persistence Report'!$H$27:$H$100000,$O$35,'7.  Persistence Report'!$J$27:$J$100000,"Adjustment")</f>
        <v>0</v>
      </c>
      <c r="P98" s="293">
        <f>SUMIFS('7.  Persistence Report'!Q$27:Q$100000,'7.  Persistence Report'!$D$27:$D$100000,$B97,'7.  Persistence Report'!$H$27:$H$100000,$O$35,'7.  Persistence Report'!$J$27:$J$100000,"Adjustment")</f>
        <v>0</v>
      </c>
      <c r="Q98" s="293">
        <f>SUMIFS('7.  Persistence Report'!R$27:R$100000,'7.  Persistence Report'!$D$27:$D$100000,$B97,'7.  Persistence Report'!$H$27:$H$100000,$O$35,'7.  Persistence Report'!$J$27:$J$100000,"Adjustment")</f>
        <v>0</v>
      </c>
      <c r="R98" s="293">
        <f>SUMIFS('7.  Persistence Report'!S$27:S$100000,'7.  Persistence Report'!$D$27:$D$100000,$B97,'7.  Persistence Report'!$H$27:$H$100000,$O$35,'7.  Persistence Report'!$J$27:$J$100000,"Adjustment")</f>
        <v>0</v>
      </c>
      <c r="S98" s="293">
        <f>SUMIFS('7.  Persistence Report'!T$27:T$100000,'7.  Persistence Report'!$D$27:$D$100000,$B97,'7.  Persistence Report'!$H$27:$H$100000,$O$35,'7.  Persistence Report'!$J$27:$J$100000,"Adjustment")</f>
        <v>0</v>
      </c>
      <c r="T98" s="293">
        <f>SUMIFS('7.  Persistence Report'!U$27:U$100000,'7.  Persistence Report'!$D$27:$D$100000,$B97,'7.  Persistence Report'!$H$27:$H$100000,$O$35,'7.  Persistence Report'!$J$27:$J$100000,"Adjustment")</f>
        <v>0</v>
      </c>
      <c r="U98" s="293">
        <f>SUMIFS('7.  Persistence Report'!V$27:V$100000,'7.  Persistence Report'!$D$27:$D$100000,$B97,'7.  Persistence Report'!$H$27:$H$100000,$O$35,'7.  Persistence Report'!$J$27:$J$100000,"Adjustment")</f>
        <v>0</v>
      </c>
      <c r="V98" s="293">
        <f>SUMIFS('7.  Persistence Report'!W$27:W$100000,'7.  Persistence Report'!$D$27:$D$100000,$B97,'7.  Persistence Report'!$H$27:$H$100000,$O$35,'7.  Persistence Report'!$J$27:$J$100000,"Adjustment")</f>
        <v>0</v>
      </c>
      <c r="W98" s="293">
        <f>SUMIFS('7.  Persistence Report'!X$27:X$100000,'7.  Persistence Report'!$D$27:$D$100000,$B97,'7.  Persistence Report'!$H$27:$H$100000,$O$35,'7.  Persistence Report'!$J$27:$J$100000,"Adjustment")</f>
        <v>0</v>
      </c>
      <c r="X98" s="293">
        <f>SUMIFS('7.  Persistence Report'!Y$27:Y$100000,'7.  Persistence Report'!$D$27:$D$100000,$B97,'7.  Persistence Report'!$H$27:$H$100000,$O$35,'7.  Persistence Report'!$J$27:$J$100000,"Adjustment")</f>
        <v>0</v>
      </c>
      <c r="Y98" s="409">
        <f>Y97</f>
        <v>0</v>
      </c>
      <c r="Z98" s="409">
        <f t="shared" ref="Z98:AL98" si="174">Z97</f>
        <v>0</v>
      </c>
      <c r="AA98" s="409">
        <f t="shared" si="174"/>
        <v>0</v>
      </c>
      <c r="AB98" s="409">
        <f t="shared" si="174"/>
        <v>0</v>
      </c>
      <c r="AC98" s="409">
        <f t="shared" si="174"/>
        <v>1</v>
      </c>
      <c r="AD98" s="409">
        <f t="shared" si="174"/>
        <v>0</v>
      </c>
      <c r="AE98" s="409">
        <f t="shared" si="174"/>
        <v>0</v>
      </c>
      <c r="AF98" s="409">
        <f t="shared" si="174"/>
        <v>0</v>
      </c>
      <c r="AG98" s="409">
        <f t="shared" si="174"/>
        <v>0</v>
      </c>
      <c r="AH98" s="409">
        <f t="shared" si="174"/>
        <v>0</v>
      </c>
      <c r="AI98" s="409">
        <f t="shared" si="174"/>
        <v>0</v>
      </c>
      <c r="AJ98" s="409">
        <f t="shared" si="174"/>
        <v>0</v>
      </c>
      <c r="AK98" s="409">
        <f t="shared" si="174"/>
        <v>0</v>
      </c>
      <c r="AL98" s="409">
        <f t="shared" si="17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hidden="1" outlineLevel="1">
      <c r="A100" s="519">
        <v>20</v>
      </c>
      <c r="B100" s="517" t="s">
        <v>110</v>
      </c>
      <c r="C100" s="289" t="s">
        <v>25</v>
      </c>
      <c r="D100" s="293">
        <f>SUMIFS('7.  Persistence Report'!AU$27:AU$100000,'7.  Persistence Report'!$D$27:$D$100000,$B100,'7.  Persistence Report'!$H$27:$H$100000,$D$35,'7.  Persistence Report'!$J$27:$J$100000,"&lt;&gt;Adjustment")</f>
        <v>0</v>
      </c>
      <c r="E100" s="293">
        <f>SUMIFS('7.  Persistence Report'!AV$27:AV$100000,'7.  Persistence Report'!$D$27:$D$100000,$B100,'7.  Persistence Report'!$H$27:$H$100000,$D$35,'7.  Persistence Report'!$J$27:$J$100000,"&lt;&gt;Adjustment")</f>
        <v>0</v>
      </c>
      <c r="F100" s="293">
        <f>SUMIFS('7.  Persistence Report'!AW$27:AW$100000,'7.  Persistence Report'!$D$27:$D$100000,$B100,'7.  Persistence Report'!$H$27:$H$100000,$D$35,'7.  Persistence Report'!$J$27:$J$100000,"&lt;&gt;Adjustment")</f>
        <v>0</v>
      </c>
      <c r="G100" s="293">
        <f>SUMIFS('7.  Persistence Report'!AX$27:AX$100000,'7.  Persistence Report'!$D$27:$D$100000,$B100,'7.  Persistence Report'!$H$27:$H$100000,$D$35,'7.  Persistence Report'!$J$27:$J$100000,"&lt;&gt;Adjustment")</f>
        <v>0</v>
      </c>
      <c r="H100" s="293">
        <f>SUMIFS('7.  Persistence Report'!AY$27:AY$100000,'7.  Persistence Report'!$D$27:$D$100000,$B100,'7.  Persistence Report'!$H$27:$H$100000,$D$35,'7.  Persistence Report'!$J$27:$J$100000,"&lt;&gt;Adjustment")</f>
        <v>0</v>
      </c>
      <c r="I100" s="293">
        <f>SUMIFS('7.  Persistence Report'!AZ$27:AZ$100000,'7.  Persistence Report'!$D$27:$D$100000,$B100,'7.  Persistence Report'!$H$27:$H$100000,$D$35,'7.  Persistence Report'!$J$27:$J$100000,"&lt;&gt;Adjustment")</f>
        <v>0</v>
      </c>
      <c r="J100" s="293">
        <f>SUMIFS('7.  Persistence Report'!BA$27:BA$100000,'7.  Persistence Report'!$D$27:$D$100000,$B100,'7.  Persistence Report'!$H$27:$H$100000,$D$35,'7.  Persistence Report'!$J$27:$J$100000,"&lt;&gt;Adjustment")</f>
        <v>0</v>
      </c>
      <c r="K100" s="293">
        <f>SUMIFS('7.  Persistence Report'!BB$27:BB$100000,'7.  Persistence Report'!$D$27:$D$100000,$B100,'7.  Persistence Report'!$H$27:$H$100000,$D$35,'7.  Persistence Report'!$J$27:$J$100000,"&lt;&gt;Adjustment")</f>
        <v>0</v>
      </c>
      <c r="L100" s="293">
        <f>SUMIFS('7.  Persistence Report'!BC$27:BC$100000,'7.  Persistence Report'!$D$27:$D$100000,$B100,'7.  Persistence Report'!$H$27:$H$100000,$D$35,'7.  Persistence Report'!$J$27:$J$100000,"&lt;&gt;Adjustment")</f>
        <v>0</v>
      </c>
      <c r="M100" s="293">
        <f>SUMIFS('7.  Persistence Report'!BD$27:BD$100000,'7.  Persistence Report'!$D$27:$D$100000,$B100,'7.  Persistence Report'!$H$27:$H$100000,$D$35,'7.  Persistence Report'!$J$27:$J$100000,"&lt;&gt;Adjustment")</f>
        <v>0</v>
      </c>
      <c r="N100" s="293">
        <v>12</v>
      </c>
      <c r="O100" s="293">
        <f>SUMIFS('7.  Persistence Report'!P$27:P$100000,'7.  Persistence Report'!$D$27:$D$100000,$B100,'7.  Persistence Report'!$H$27:$H$100000,$O$35,'7.  Persistence Report'!$J$27:$J$100000,"&lt;&gt;Adjustment")</f>
        <v>0</v>
      </c>
      <c r="P100" s="293">
        <f>SUMIFS('7.  Persistence Report'!Q$27:Q$100000,'7.  Persistence Report'!$D$27:$D$100000,$B100,'7.  Persistence Report'!$H$27:$H$100000,$O$35,'7.  Persistence Report'!$J$27:$J$100000,"&lt;&gt;Adjustment")</f>
        <v>0</v>
      </c>
      <c r="Q100" s="293">
        <f>SUMIFS('7.  Persistence Report'!R$27:R$100000,'7.  Persistence Report'!$D$27:$D$100000,$B100,'7.  Persistence Report'!$H$27:$H$100000,$O$35,'7.  Persistence Report'!$J$27:$J$100000,"&lt;&gt;Adjustment")</f>
        <v>0</v>
      </c>
      <c r="R100" s="293">
        <f>SUMIFS('7.  Persistence Report'!S$27:S$100000,'7.  Persistence Report'!$D$27:$D$100000,$B100,'7.  Persistence Report'!$H$27:$H$100000,$O$35,'7.  Persistence Report'!$J$27:$J$100000,"&lt;&gt;Adjustment")</f>
        <v>0</v>
      </c>
      <c r="S100" s="293">
        <f>SUMIFS('7.  Persistence Report'!T$27:T$100000,'7.  Persistence Report'!$D$27:$D$100000,$B100,'7.  Persistence Report'!$H$27:$H$100000,$O$35,'7.  Persistence Report'!$J$27:$J$100000,"&lt;&gt;Adjustment")</f>
        <v>0</v>
      </c>
      <c r="T100" s="293">
        <f>SUMIFS('7.  Persistence Report'!U$27:U$100000,'7.  Persistence Report'!$D$27:$D$100000,$B100,'7.  Persistence Report'!$H$27:$H$100000,$O$35,'7.  Persistence Report'!$J$27:$J$100000,"&lt;&gt;Adjustment")</f>
        <v>0</v>
      </c>
      <c r="U100" s="293">
        <f>SUMIFS('7.  Persistence Report'!V$27:V$100000,'7.  Persistence Report'!$D$27:$D$100000,$B100,'7.  Persistence Report'!$H$27:$H$100000,$O$35,'7.  Persistence Report'!$J$27:$J$100000,"&lt;&gt;Adjustment")</f>
        <v>0</v>
      </c>
      <c r="V100" s="293">
        <f>SUMIFS('7.  Persistence Report'!W$27:W$100000,'7.  Persistence Report'!$D$27:$D$100000,$B100,'7.  Persistence Report'!$H$27:$H$100000,$O$35,'7.  Persistence Report'!$J$27:$J$100000,"&lt;&gt;Adjustment")</f>
        <v>0</v>
      </c>
      <c r="W100" s="293">
        <f>SUMIFS('7.  Persistence Report'!X$27:X$100000,'7.  Persistence Report'!$D$27:$D$100000,$B100,'7.  Persistence Report'!$H$27:$H$100000,$O$35,'7.  Persistence Report'!$J$27:$J$100000,"&lt;&gt;Adjustment")</f>
        <v>0</v>
      </c>
      <c r="X100" s="293">
        <f>SUMIFS('7.  Persistence Report'!Y$27:Y$100000,'7.  Persistence Report'!$D$27:$D$100000,$B100,'7.  Persistence Report'!$H$27:$H$100000,$O$35,'7.  Persistence Report'!$J$27:$J$100000,"&lt;&gt;Adjustment")</f>
        <v>0</v>
      </c>
      <c r="Y100" s="408"/>
      <c r="Z100" s="408"/>
      <c r="AA100" s="408"/>
      <c r="AB100" s="408"/>
      <c r="AC100" s="408"/>
      <c r="AD100" s="408"/>
      <c r="AE100" s="408"/>
      <c r="AF100" s="413"/>
      <c r="AG100" s="413"/>
      <c r="AH100" s="413"/>
      <c r="AI100" s="413"/>
      <c r="AJ100" s="413"/>
      <c r="AK100" s="413"/>
      <c r="AL100" s="413"/>
      <c r="AM100" s="294">
        <f>SUM(Y100:AL100)</f>
        <v>0</v>
      </c>
    </row>
    <row r="101" spans="1:39" hidden="1" outlineLevel="1">
      <c r="B101" s="292" t="s">
        <v>267</v>
      </c>
      <c r="C101" s="289" t="s">
        <v>163</v>
      </c>
      <c r="D101" s="293">
        <f>SUMIFS('7.  Persistence Report'!AU$27:AU$100000,'7.  Persistence Report'!$D$27:$D$100000,$B100,'7.  Persistence Report'!$H$27:$H$100000,$D$35,'7.  Persistence Report'!$J$27:$J$100000,"Adjustment")</f>
        <v>0</v>
      </c>
      <c r="E101" s="293">
        <f>SUMIFS('7.  Persistence Report'!AV$27:AV$100000,'7.  Persistence Report'!$D$27:$D$100000,$B100,'7.  Persistence Report'!$H$27:$H$100000,$D$35,'7.  Persistence Report'!$J$27:$J$100000,"Adjustment")</f>
        <v>0</v>
      </c>
      <c r="F101" s="293">
        <f>SUMIFS('7.  Persistence Report'!AW$27:AW$100000,'7.  Persistence Report'!$D$27:$D$100000,$B100,'7.  Persistence Report'!$H$27:$H$100000,$D$35,'7.  Persistence Report'!$J$27:$J$100000,"Adjustment")</f>
        <v>0</v>
      </c>
      <c r="G101" s="293">
        <f>SUMIFS('7.  Persistence Report'!AX$27:AX$100000,'7.  Persistence Report'!$D$27:$D$100000,$B100,'7.  Persistence Report'!$H$27:$H$100000,$D$35,'7.  Persistence Report'!$J$27:$J$100000,"Adjustment")</f>
        <v>0</v>
      </c>
      <c r="H101" s="293">
        <f>SUMIFS('7.  Persistence Report'!AY$27:AY$100000,'7.  Persistence Report'!$D$27:$D$100000,$B100,'7.  Persistence Report'!$H$27:$H$100000,$D$35,'7.  Persistence Report'!$J$27:$J$100000,"Adjustment")</f>
        <v>0</v>
      </c>
      <c r="I101" s="293">
        <f>SUMIFS('7.  Persistence Report'!AZ$27:AZ$100000,'7.  Persistence Report'!$D$27:$D$100000,$B100,'7.  Persistence Report'!$H$27:$H$100000,$D$35,'7.  Persistence Report'!$J$27:$J$100000,"Adjustment")</f>
        <v>0</v>
      </c>
      <c r="J101" s="293">
        <f>SUMIFS('7.  Persistence Report'!BA$27:BA$100000,'7.  Persistence Report'!$D$27:$D$100000,$B100,'7.  Persistence Report'!$H$27:$H$100000,$D$35,'7.  Persistence Report'!$J$27:$J$100000,"Adjustment")</f>
        <v>0</v>
      </c>
      <c r="K101" s="293">
        <f>SUMIFS('7.  Persistence Report'!BB$27:BB$100000,'7.  Persistence Report'!$D$27:$D$100000,$B100,'7.  Persistence Report'!$H$27:$H$100000,$D$35,'7.  Persistence Report'!$J$27:$J$100000,"Adjustment")</f>
        <v>0</v>
      </c>
      <c r="L101" s="293">
        <f>SUMIFS('7.  Persistence Report'!BC$27:BC$100000,'7.  Persistence Report'!$D$27:$D$100000,$B100,'7.  Persistence Report'!$H$27:$H$100000,$D$35,'7.  Persistence Report'!$J$27:$J$100000,"Adjustment")</f>
        <v>0</v>
      </c>
      <c r="M101" s="293">
        <f>SUMIFS('7.  Persistence Report'!BD$27:BD$100000,'7.  Persistence Report'!$D$27:$D$100000,$B100,'7.  Persistence Report'!$H$27:$H$100000,$D$35,'7.  Persistence Report'!$J$27:$J$100000,"Adjustment")</f>
        <v>0</v>
      </c>
      <c r="N101" s="293">
        <f>N100</f>
        <v>12</v>
      </c>
      <c r="O101" s="293">
        <f>SUMIFS('7.  Persistence Report'!P$27:P$100000,'7.  Persistence Report'!$D$27:$D$100000,$B100,'7.  Persistence Report'!$H$27:$H$100000,$O$35,'7.  Persistence Report'!$J$27:$J$100000,"Adjustment")</f>
        <v>0</v>
      </c>
      <c r="P101" s="293">
        <f>SUMIFS('7.  Persistence Report'!Q$27:Q$100000,'7.  Persistence Report'!$D$27:$D$100000,$B100,'7.  Persistence Report'!$H$27:$H$100000,$O$35,'7.  Persistence Report'!$J$27:$J$100000,"Adjustment")</f>
        <v>0</v>
      </c>
      <c r="Q101" s="293">
        <f>SUMIFS('7.  Persistence Report'!R$27:R$100000,'7.  Persistence Report'!$D$27:$D$100000,$B100,'7.  Persistence Report'!$H$27:$H$100000,$O$35,'7.  Persistence Report'!$J$27:$J$100000,"Adjustment")</f>
        <v>0</v>
      </c>
      <c r="R101" s="293">
        <f>SUMIFS('7.  Persistence Report'!S$27:S$100000,'7.  Persistence Report'!$D$27:$D$100000,$B100,'7.  Persistence Report'!$H$27:$H$100000,$O$35,'7.  Persistence Report'!$J$27:$J$100000,"Adjustment")</f>
        <v>0</v>
      </c>
      <c r="S101" s="293">
        <f>SUMIFS('7.  Persistence Report'!T$27:T$100000,'7.  Persistence Report'!$D$27:$D$100000,$B100,'7.  Persistence Report'!$H$27:$H$100000,$O$35,'7.  Persistence Report'!$J$27:$J$100000,"Adjustment")</f>
        <v>0</v>
      </c>
      <c r="T101" s="293">
        <f>SUMIFS('7.  Persistence Report'!U$27:U$100000,'7.  Persistence Report'!$D$27:$D$100000,$B100,'7.  Persistence Report'!$H$27:$H$100000,$O$35,'7.  Persistence Report'!$J$27:$J$100000,"Adjustment")</f>
        <v>0</v>
      </c>
      <c r="U101" s="293">
        <f>SUMIFS('7.  Persistence Report'!V$27:V$100000,'7.  Persistence Report'!$D$27:$D$100000,$B100,'7.  Persistence Report'!$H$27:$H$100000,$O$35,'7.  Persistence Report'!$J$27:$J$100000,"Adjustment")</f>
        <v>0</v>
      </c>
      <c r="V101" s="293">
        <f>SUMIFS('7.  Persistence Report'!W$27:W$100000,'7.  Persistence Report'!$D$27:$D$100000,$B100,'7.  Persistence Report'!$H$27:$H$100000,$O$35,'7.  Persistence Report'!$J$27:$J$100000,"Adjustment")</f>
        <v>0</v>
      </c>
      <c r="W101" s="293">
        <f>SUMIFS('7.  Persistence Report'!X$27:X$100000,'7.  Persistence Report'!$D$27:$D$100000,$B100,'7.  Persistence Report'!$H$27:$H$100000,$O$35,'7.  Persistence Report'!$J$27:$J$100000,"Adjustment")</f>
        <v>0</v>
      </c>
      <c r="X101" s="293">
        <f>SUMIFS('7.  Persistence Report'!Y$27:Y$100000,'7.  Persistence Report'!$D$27:$D$100000,$B100,'7.  Persistence Report'!$H$27:$H$100000,$O$35,'7.  Persistence Report'!$J$27:$J$100000,"Adjustment")</f>
        <v>0</v>
      </c>
      <c r="Y101" s="409">
        <f t="shared" ref="Y101:AL101" si="175">Y100</f>
        <v>0</v>
      </c>
      <c r="Z101" s="409">
        <f t="shared" si="175"/>
        <v>0</v>
      </c>
      <c r="AA101" s="409">
        <f t="shared" si="175"/>
        <v>0</v>
      </c>
      <c r="AB101" s="409">
        <f t="shared" si="175"/>
        <v>0</v>
      </c>
      <c r="AC101" s="409">
        <f t="shared" si="175"/>
        <v>0</v>
      </c>
      <c r="AD101" s="409">
        <f t="shared" si="175"/>
        <v>0</v>
      </c>
      <c r="AE101" s="409">
        <f t="shared" si="175"/>
        <v>0</v>
      </c>
      <c r="AF101" s="409">
        <f t="shared" si="175"/>
        <v>0</v>
      </c>
      <c r="AG101" s="409">
        <f t="shared" si="175"/>
        <v>0</v>
      </c>
      <c r="AH101" s="409">
        <f t="shared" si="175"/>
        <v>0</v>
      </c>
      <c r="AI101" s="409">
        <f t="shared" si="175"/>
        <v>0</v>
      </c>
      <c r="AJ101" s="409">
        <f t="shared" si="175"/>
        <v>0</v>
      </c>
      <c r="AK101" s="409">
        <f t="shared" si="175"/>
        <v>0</v>
      </c>
      <c r="AL101" s="409">
        <f t="shared" si="175"/>
        <v>0</v>
      </c>
      <c r="AM101" s="304"/>
    </row>
    <row r="102" spans="1:39" ht="15.75" hidden="1"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5" t="s">
        <v>503</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499</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19">
        <v>21</v>
      </c>
      <c r="B105" s="517" t="s">
        <v>113</v>
      </c>
      <c r="C105" s="289" t="s">
        <v>25</v>
      </c>
      <c r="D105" s="293">
        <f>SUMIFS('7.  Persistence Report'!AU$27:AU$100000,'7.  Persistence Report'!$D$27:$D$100000,$B105,'7.  Persistence Report'!$H$27:$H$100000,$D$35,'7.  Persistence Report'!$J$27:$J$100000,"&lt;&gt;Adjustment")</f>
        <v>13376491</v>
      </c>
      <c r="E105" s="293">
        <f>SUMIFS('7.  Persistence Report'!AV$27:AV$100000,'7.  Persistence Report'!$D$27:$D$100000,$B105,'7.  Persistence Report'!$H$27:$H$100000,$D$35,'7.  Persistence Report'!$J$27:$J$100000,"&lt;&gt;Adjustment")</f>
        <v>13269295</v>
      </c>
      <c r="F105" s="293">
        <f>SUMIFS('7.  Persistence Report'!AW$27:AW$100000,'7.  Persistence Report'!$D$27:$D$100000,$B105,'7.  Persistence Report'!$H$27:$H$100000,$D$35,'7.  Persistence Report'!$J$27:$J$100000,"&lt;&gt;Adjustment")</f>
        <v>13269295</v>
      </c>
      <c r="G105" s="293">
        <f>SUMIFS('7.  Persistence Report'!AX$27:AX$100000,'7.  Persistence Report'!$D$27:$D$100000,$B105,'7.  Persistence Report'!$H$27:$H$100000,$D$35,'7.  Persistence Report'!$J$27:$J$100000,"&lt;&gt;Adjustment")</f>
        <v>13269295</v>
      </c>
      <c r="H105" s="293">
        <f>SUMIFS('7.  Persistence Report'!AY$27:AY$100000,'7.  Persistence Report'!$D$27:$D$100000,$B105,'7.  Persistence Report'!$H$27:$H$100000,$D$35,'7.  Persistence Report'!$J$27:$J$100000,"&lt;&gt;Adjustment")</f>
        <v>13269295</v>
      </c>
      <c r="I105" s="293">
        <f>SUMIFS('7.  Persistence Report'!AZ$27:AZ$100000,'7.  Persistence Report'!$D$27:$D$100000,$B105,'7.  Persistence Report'!$H$27:$H$100000,$D$35,'7.  Persistence Report'!$J$27:$J$100000,"&lt;&gt;Adjustment")</f>
        <v>13269295</v>
      </c>
      <c r="J105" s="293">
        <f>SUMIFS('7.  Persistence Report'!BA$27:BA$100000,'7.  Persistence Report'!$D$27:$D$100000,$B105,'7.  Persistence Report'!$H$27:$H$100000,$D$35,'7.  Persistence Report'!$J$27:$J$100000,"&lt;&gt;Adjustment")</f>
        <v>13269295</v>
      </c>
      <c r="K105" s="293">
        <f>SUMIFS('7.  Persistence Report'!BB$27:BB$100000,'7.  Persistence Report'!$D$27:$D$100000,$B105,'7.  Persistence Report'!$H$27:$H$100000,$D$35,'7.  Persistence Report'!$J$27:$J$100000,"&lt;&gt;Adjustment")</f>
        <v>13261508</v>
      </c>
      <c r="L105" s="293">
        <f>SUMIFS('7.  Persistence Report'!BC$27:BC$100000,'7.  Persistence Report'!$D$27:$D$100000,$B105,'7.  Persistence Report'!$H$27:$H$100000,$D$35,'7.  Persistence Report'!$J$27:$J$100000,"&lt;&gt;Adjustment")</f>
        <v>13261508</v>
      </c>
      <c r="M105" s="293">
        <f>SUMIFS('7.  Persistence Report'!BD$27:BD$100000,'7.  Persistence Report'!$D$27:$D$100000,$B105,'7.  Persistence Report'!$H$27:$H$100000,$D$35,'7.  Persistence Report'!$J$27:$J$100000,"&lt;&gt;Adjustment")</f>
        <v>13261508</v>
      </c>
      <c r="N105" s="289"/>
      <c r="O105" s="293">
        <f>SUMIFS('7.  Persistence Report'!P$27:P$100000,'7.  Persistence Report'!$D$27:$D$100000,$B105,'7.  Persistence Report'!$H$27:$H$100000,$O$35,'7.  Persistence Report'!$J$27:$J$100000,"&lt;&gt;Adjustment")</f>
        <v>857</v>
      </c>
      <c r="P105" s="293">
        <f>SUMIFS('7.  Persistence Report'!Q$27:Q$100000,'7.  Persistence Report'!$D$27:$D$100000,$B105,'7.  Persistence Report'!$H$27:$H$100000,$O$35,'7.  Persistence Report'!$J$27:$J$100000,"&lt;&gt;Adjustment")</f>
        <v>850</v>
      </c>
      <c r="Q105" s="293">
        <f>SUMIFS('7.  Persistence Report'!R$27:R$100000,'7.  Persistence Report'!$D$27:$D$100000,$B105,'7.  Persistence Report'!$H$27:$H$100000,$O$35,'7.  Persistence Report'!$J$27:$J$100000,"&lt;&gt;Adjustment")</f>
        <v>850</v>
      </c>
      <c r="R105" s="293">
        <f>SUMIFS('7.  Persistence Report'!S$27:S$100000,'7.  Persistence Report'!$D$27:$D$100000,$B105,'7.  Persistence Report'!$H$27:$H$100000,$O$35,'7.  Persistence Report'!$J$27:$J$100000,"&lt;&gt;Adjustment")</f>
        <v>850</v>
      </c>
      <c r="S105" s="293">
        <f>SUMIFS('7.  Persistence Report'!T$27:T$100000,'7.  Persistence Report'!$D$27:$D$100000,$B105,'7.  Persistence Report'!$H$27:$H$100000,$O$35,'7.  Persistence Report'!$J$27:$J$100000,"&lt;&gt;Adjustment")</f>
        <v>850</v>
      </c>
      <c r="T105" s="293">
        <f>SUMIFS('7.  Persistence Report'!U$27:U$100000,'7.  Persistence Report'!$D$27:$D$100000,$B105,'7.  Persistence Report'!$H$27:$H$100000,$O$35,'7.  Persistence Report'!$J$27:$J$100000,"&lt;&gt;Adjustment")</f>
        <v>850</v>
      </c>
      <c r="U105" s="293">
        <f>SUMIFS('7.  Persistence Report'!V$27:V$100000,'7.  Persistence Report'!$D$27:$D$100000,$B105,'7.  Persistence Report'!$H$27:$H$100000,$O$35,'7.  Persistence Report'!$J$27:$J$100000,"&lt;&gt;Adjustment")</f>
        <v>850</v>
      </c>
      <c r="V105" s="293">
        <f>SUMIFS('7.  Persistence Report'!W$27:W$100000,'7.  Persistence Report'!$D$27:$D$100000,$B105,'7.  Persistence Report'!$H$27:$H$100000,$O$35,'7.  Persistence Report'!$J$27:$J$100000,"&lt;&gt;Adjustment")</f>
        <v>849</v>
      </c>
      <c r="W105" s="293">
        <f>SUMIFS('7.  Persistence Report'!X$27:X$100000,'7.  Persistence Report'!$D$27:$D$100000,$B105,'7.  Persistence Report'!$H$27:$H$100000,$O$35,'7.  Persistence Report'!$J$27:$J$100000,"&lt;&gt;Adjustment")</f>
        <v>849</v>
      </c>
      <c r="X105" s="293">
        <f>SUMIFS('7.  Persistence Report'!Y$27:Y$100000,'7.  Persistence Report'!$D$27:$D$100000,$B105,'7.  Persistence Report'!$H$27:$H$100000,$O$35,'7.  Persistence Report'!$J$27:$J$100000,"&lt;&gt;Adjustment")</f>
        <v>849</v>
      </c>
      <c r="Y105" s="408">
        <f>VLOOKUP(B105,'3-a.  Rate Class Allocations'!$B$20:$AM$1009,4,FALSE)</f>
        <v>0.95</v>
      </c>
      <c r="Z105" s="408">
        <f>VLOOKUP(B105,'3-a.  Rate Class Allocations'!$B$20:$AM$1009,6,FALSE)</f>
        <v>0.05</v>
      </c>
      <c r="AA105" s="408">
        <f>VLOOKUP(B105,'3-a.  Rate Class Allocations'!$B$20:$AM$1009,8,FALSE)</f>
        <v>0</v>
      </c>
      <c r="AB105" s="408">
        <f>VLOOKUP(B105,'3-a.  Rate Class Allocations'!$B$20:$AM$1009,9,FALSE)</f>
        <v>0</v>
      </c>
      <c r="AC105" s="408">
        <f>VLOOKUP(B105,'3-a.  Rate Class Allocations'!$B$20:$AM$1009,11,FALSE)</f>
        <v>0</v>
      </c>
      <c r="AD105" s="408">
        <f>VLOOKUP(B105,'3-a.  Rate Class Allocations'!$B$20:$AM$1009,13,FALSE)</f>
        <v>0</v>
      </c>
      <c r="AE105" s="408"/>
      <c r="AF105" s="408"/>
      <c r="AG105" s="408"/>
      <c r="AH105" s="408"/>
      <c r="AI105" s="408"/>
      <c r="AJ105" s="408"/>
      <c r="AK105" s="408"/>
      <c r="AL105" s="408"/>
      <c r="AM105" s="294">
        <f>SUM(Y105:AL105)</f>
        <v>1</v>
      </c>
    </row>
    <row r="106" spans="1:39" outlineLevel="1">
      <c r="B106" s="292" t="s">
        <v>267</v>
      </c>
      <c r="C106" s="289" t="s">
        <v>163</v>
      </c>
      <c r="D106" s="293">
        <f>SUMIFS('7.  Persistence Report'!AU$27:AU$100000,'7.  Persistence Report'!$D$27:$D$100000,$B105,'7.  Persistence Report'!$H$27:$H$100000,$D$35,'7.  Persistence Report'!$J$27:$J$100000,"Adjustment")</f>
        <v>2212339</v>
      </c>
      <c r="E106" s="293">
        <f>SUMIFS('7.  Persistence Report'!AV$27:AV$100000,'7.  Persistence Report'!$D$27:$D$100000,$B105,'7.  Persistence Report'!$H$27:$H$100000,$D$35,'7.  Persistence Report'!$J$27:$J$100000,"Adjustment")</f>
        <v>2190586</v>
      </c>
      <c r="F106" s="293">
        <f>SUMIFS('7.  Persistence Report'!AW$27:AW$100000,'7.  Persistence Report'!$D$27:$D$100000,$B105,'7.  Persistence Report'!$H$27:$H$100000,$D$35,'7.  Persistence Report'!$J$27:$J$100000,"Adjustment")</f>
        <v>2190586</v>
      </c>
      <c r="G106" s="293">
        <f>SUMIFS('7.  Persistence Report'!AX$27:AX$100000,'7.  Persistence Report'!$D$27:$D$100000,$B105,'7.  Persistence Report'!$H$27:$H$100000,$D$35,'7.  Persistence Report'!$J$27:$J$100000,"Adjustment")</f>
        <v>2190586</v>
      </c>
      <c r="H106" s="293">
        <f>SUMIFS('7.  Persistence Report'!AY$27:AY$100000,'7.  Persistence Report'!$D$27:$D$100000,$B105,'7.  Persistence Report'!$H$27:$H$100000,$D$35,'7.  Persistence Report'!$J$27:$J$100000,"Adjustment")</f>
        <v>2190586</v>
      </c>
      <c r="I106" s="293">
        <f>SUMIFS('7.  Persistence Report'!AZ$27:AZ$100000,'7.  Persistence Report'!$D$27:$D$100000,$B105,'7.  Persistence Report'!$H$27:$H$100000,$D$35,'7.  Persistence Report'!$J$27:$J$100000,"Adjustment")</f>
        <v>2190586</v>
      </c>
      <c r="J106" s="293">
        <f>SUMIFS('7.  Persistence Report'!BA$27:BA$100000,'7.  Persistence Report'!$D$27:$D$100000,$B105,'7.  Persistence Report'!$H$27:$H$100000,$D$35,'7.  Persistence Report'!$J$27:$J$100000,"Adjustment")</f>
        <v>2190586</v>
      </c>
      <c r="K106" s="293">
        <f>SUMIFS('7.  Persistence Report'!BB$27:BB$100000,'7.  Persistence Report'!$D$27:$D$100000,$B105,'7.  Persistence Report'!$H$27:$H$100000,$D$35,'7.  Persistence Report'!$J$27:$J$100000,"Adjustment")</f>
        <v>2189422</v>
      </c>
      <c r="L106" s="293">
        <f>SUMIFS('7.  Persistence Report'!BC$27:BC$100000,'7.  Persistence Report'!$D$27:$D$100000,$B105,'7.  Persistence Report'!$H$27:$H$100000,$D$35,'7.  Persistence Report'!$J$27:$J$100000,"Adjustment")</f>
        <v>2189422</v>
      </c>
      <c r="M106" s="293">
        <f>SUMIFS('7.  Persistence Report'!BD$27:BD$100000,'7.  Persistence Report'!$D$27:$D$100000,$B105,'7.  Persistence Report'!$H$27:$H$100000,$D$35,'7.  Persistence Report'!$J$27:$J$100000,"Adjustment")</f>
        <v>2189422</v>
      </c>
      <c r="N106" s="289"/>
      <c r="O106" s="293">
        <f>SUMIFS('7.  Persistence Report'!P$27:P$100000,'7.  Persistence Report'!$D$27:$D$100000,$B105,'7.  Persistence Report'!$H$27:$H$100000,$O$35,'7.  Persistence Report'!$J$27:$J$100000,"Adjustment")</f>
        <v>142</v>
      </c>
      <c r="P106" s="293">
        <f>SUMIFS('7.  Persistence Report'!Q$27:Q$100000,'7.  Persistence Report'!$D$27:$D$100000,$B105,'7.  Persistence Report'!$H$27:$H$100000,$O$35,'7.  Persistence Report'!$J$27:$J$100000,"Adjustment")</f>
        <v>140</v>
      </c>
      <c r="Q106" s="293">
        <f>SUMIFS('7.  Persistence Report'!R$27:R$100000,'7.  Persistence Report'!$D$27:$D$100000,$B105,'7.  Persistence Report'!$H$27:$H$100000,$O$35,'7.  Persistence Report'!$J$27:$J$100000,"Adjustment")</f>
        <v>140</v>
      </c>
      <c r="R106" s="293">
        <f>SUMIFS('7.  Persistence Report'!S$27:S$100000,'7.  Persistence Report'!$D$27:$D$100000,$B105,'7.  Persistence Report'!$H$27:$H$100000,$O$35,'7.  Persistence Report'!$J$27:$J$100000,"Adjustment")</f>
        <v>140</v>
      </c>
      <c r="S106" s="293">
        <f>SUMIFS('7.  Persistence Report'!T$27:T$100000,'7.  Persistence Report'!$D$27:$D$100000,$B105,'7.  Persistence Report'!$H$27:$H$100000,$O$35,'7.  Persistence Report'!$J$27:$J$100000,"Adjustment")</f>
        <v>140</v>
      </c>
      <c r="T106" s="293">
        <f>SUMIFS('7.  Persistence Report'!U$27:U$100000,'7.  Persistence Report'!$D$27:$D$100000,$B105,'7.  Persistence Report'!$H$27:$H$100000,$O$35,'7.  Persistence Report'!$J$27:$J$100000,"Adjustment")</f>
        <v>140</v>
      </c>
      <c r="U106" s="293">
        <f>SUMIFS('7.  Persistence Report'!V$27:V$100000,'7.  Persistence Report'!$D$27:$D$100000,$B105,'7.  Persistence Report'!$H$27:$H$100000,$O$35,'7.  Persistence Report'!$J$27:$J$100000,"Adjustment")</f>
        <v>140</v>
      </c>
      <c r="V106" s="293">
        <f>SUMIFS('7.  Persistence Report'!W$27:W$100000,'7.  Persistence Report'!$D$27:$D$100000,$B105,'7.  Persistence Report'!$H$27:$H$100000,$O$35,'7.  Persistence Report'!$J$27:$J$100000,"Adjustment")</f>
        <v>140</v>
      </c>
      <c r="W106" s="293">
        <f>SUMIFS('7.  Persistence Report'!X$27:X$100000,'7.  Persistence Report'!$D$27:$D$100000,$B105,'7.  Persistence Report'!$H$27:$H$100000,$O$35,'7.  Persistence Report'!$J$27:$J$100000,"Adjustment")</f>
        <v>140</v>
      </c>
      <c r="X106" s="293">
        <f>SUMIFS('7.  Persistence Report'!Y$27:Y$100000,'7.  Persistence Report'!$D$27:$D$100000,$B105,'7.  Persistence Report'!$H$27:$H$100000,$O$35,'7.  Persistence Report'!$J$27:$J$100000,"Adjustment")</f>
        <v>140</v>
      </c>
      <c r="Y106" s="409">
        <f>Y105</f>
        <v>0.95</v>
      </c>
      <c r="Z106" s="409">
        <f t="shared" ref="Z106" si="176">Z105</f>
        <v>0.05</v>
      </c>
      <c r="AA106" s="409">
        <f t="shared" ref="AA106" si="177">AA105</f>
        <v>0</v>
      </c>
      <c r="AB106" s="409">
        <f t="shared" ref="AB106" si="178">AB105</f>
        <v>0</v>
      </c>
      <c r="AC106" s="409">
        <f t="shared" ref="AC106" si="179">AC105</f>
        <v>0</v>
      </c>
      <c r="AD106" s="409">
        <f t="shared" ref="AD106" si="180">AD105</f>
        <v>0</v>
      </c>
      <c r="AE106" s="409">
        <f t="shared" ref="AE106" si="181">AE105</f>
        <v>0</v>
      </c>
      <c r="AF106" s="409">
        <f t="shared" ref="AF106" si="182">AF105</f>
        <v>0</v>
      </c>
      <c r="AG106" s="409">
        <f t="shared" ref="AG106" si="183">AG105</f>
        <v>0</v>
      </c>
      <c r="AH106" s="409">
        <f t="shared" ref="AH106" si="184">AH105</f>
        <v>0</v>
      </c>
      <c r="AI106" s="409">
        <f t="shared" ref="AI106" si="185">AI105</f>
        <v>0</v>
      </c>
      <c r="AJ106" s="409">
        <f t="shared" ref="AJ106" si="186">AJ105</f>
        <v>0</v>
      </c>
      <c r="AK106" s="409">
        <f t="shared" ref="AK106" si="187">AK105</f>
        <v>0</v>
      </c>
      <c r="AL106" s="409">
        <f t="shared" ref="AL106" si="18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709</v>
      </c>
      <c r="C108" s="289" t="s">
        <v>25</v>
      </c>
      <c r="D108" s="293">
        <f>SUMIFS('7.  Persistence Report'!AU$27:AU$100000,'7.  Persistence Report'!$D$27:$D$100000,$B108,'7.  Persistence Report'!$H$27:$H$100000,$D$35,'7.  Persistence Report'!$J$27:$J$100000,"&lt;&gt;Adjustment")</f>
        <v>3565130</v>
      </c>
      <c r="E108" s="293">
        <f>SUMIFS('7.  Persistence Report'!AV$27:AV$100000,'7.  Persistence Report'!$D$27:$D$100000,$B108,'7.  Persistence Report'!$H$27:$H$100000,$D$35,'7.  Persistence Report'!$J$27:$J$100000,"&lt;&gt;Adjustment")</f>
        <v>3565130</v>
      </c>
      <c r="F108" s="293">
        <f>SUMIFS('7.  Persistence Report'!AW$27:AW$100000,'7.  Persistence Report'!$D$27:$D$100000,$B108,'7.  Persistence Report'!$H$27:$H$100000,$D$35,'7.  Persistence Report'!$J$27:$J$100000,"&lt;&gt;Adjustment")</f>
        <v>3565130</v>
      </c>
      <c r="G108" s="293">
        <f>SUMIFS('7.  Persistence Report'!AX$27:AX$100000,'7.  Persistence Report'!$D$27:$D$100000,$B108,'7.  Persistence Report'!$H$27:$H$100000,$D$35,'7.  Persistence Report'!$J$27:$J$100000,"&lt;&gt;Adjustment")</f>
        <v>3565130</v>
      </c>
      <c r="H108" s="293">
        <f>SUMIFS('7.  Persistence Report'!AY$27:AY$100000,'7.  Persistence Report'!$D$27:$D$100000,$B108,'7.  Persistence Report'!$H$27:$H$100000,$D$35,'7.  Persistence Report'!$J$27:$J$100000,"&lt;&gt;Adjustment")</f>
        <v>3565130</v>
      </c>
      <c r="I108" s="293">
        <f>SUMIFS('7.  Persistence Report'!AZ$27:AZ$100000,'7.  Persistence Report'!$D$27:$D$100000,$B108,'7.  Persistence Report'!$H$27:$H$100000,$D$35,'7.  Persistence Report'!$J$27:$J$100000,"&lt;&gt;Adjustment")</f>
        <v>3565130</v>
      </c>
      <c r="J108" s="293">
        <f>SUMIFS('7.  Persistence Report'!BA$27:BA$100000,'7.  Persistence Report'!$D$27:$D$100000,$B108,'7.  Persistence Report'!$H$27:$H$100000,$D$35,'7.  Persistence Report'!$J$27:$J$100000,"&lt;&gt;Adjustment")</f>
        <v>3565130</v>
      </c>
      <c r="K108" s="293">
        <f>SUMIFS('7.  Persistence Report'!BB$27:BB$100000,'7.  Persistence Report'!$D$27:$D$100000,$B108,'7.  Persistence Report'!$H$27:$H$100000,$D$35,'7.  Persistence Report'!$J$27:$J$100000,"&lt;&gt;Adjustment")</f>
        <v>3565130</v>
      </c>
      <c r="L108" s="293">
        <f>SUMIFS('7.  Persistence Report'!BC$27:BC$100000,'7.  Persistence Report'!$D$27:$D$100000,$B108,'7.  Persistence Report'!$H$27:$H$100000,$D$35,'7.  Persistence Report'!$J$27:$J$100000,"&lt;&gt;Adjustment")</f>
        <v>3565130</v>
      </c>
      <c r="M108" s="293">
        <f>SUMIFS('7.  Persistence Report'!BD$27:BD$100000,'7.  Persistence Report'!$D$27:$D$100000,$B108,'7.  Persistence Report'!$H$27:$H$100000,$D$35,'7.  Persistence Report'!$J$27:$J$100000,"&lt;&gt;Adjustment")</f>
        <v>3565130</v>
      </c>
      <c r="N108" s="289"/>
      <c r="O108" s="293">
        <f>SUMIFS('7.  Persistence Report'!P$27:P$100000,'7.  Persistence Report'!$D$27:$D$100000,$B108,'7.  Persistence Report'!$H$27:$H$100000,$O$35,'7.  Persistence Report'!$J$27:$J$100000,"&lt;&gt;Adjustment")</f>
        <v>1861</v>
      </c>
      <c r="P108" s="293">
        <f>SUMIFS('7.  Persistence Report'!Q$27:Q$100000,'7.  Persistence Report'!$D$27:$D$100000,$B108,'7.  Persistence Report'!$H$27:$H$100000,$O$35,'7.  Persistence Report'!$J$27:$J$100000,"&lt;&gt;Adjustment")</f>
        <v>1861</v>
      </c>
      <c r="Q108" s="293">
        <f>SUMIFS('7.  Persistence Report'!R$27:R$100000,'7.  Persistence Report'!$D$27:$D$100000,$B108,'7.  Persistence Report'!$H$27:$H$100000,$O$35,'7.  Persistence Report'!$J$27:$J$100000,"&lt;&gt;Adjustment")</f>
        <v>1861</v>
      </c>
      <c r="R108" s="293">
        <f>SUMIFS('7.  Persistence Report'!S$27:S$100000,'7.  Persistence Report'!$D$27:$D$100000,$B108,'7.  Persistence Report'!$H$27:$H$100000,$O$35,'7.  Persistence Report'!$J$27:$J$100000,"&lt;&gt;Adjustment")</f>
        <v>1861</v>
      </c>
      <c r="S108" s="293">
        <f>SUMIFS('7.  Persistence Report'!T$27:T$100000,'7.  Persistence Report'!$D$27:$D$100000,$B108,'7.  Persistence Report'!$H$27:$H$100000,$O$35,'7.  Persistence Report'!$J$27:$J$100000,"&lt;&gt;Adjustment")</f>
        <v>1861</v>
      </c>
      <c r="T108" s="293">
        <f>SUMIFS('7.  Persistence Report'!U$27:U$100000,'7.  Persistence Report'!$D$27:$D$100000,$B108,'7.  Persistence Report'!$H$27:$H$100000,$O$35,'7.  Persistence Report'!$J$27:$J$100000,"&lt;&gt;Adjustment")</f>
        <v>1861</v>
      </c>
      <c r="U108" s="293">
        <f>SUMIFS('7.  Persistence Report'!V$27:V$100000,'7.  Persistence Report'!$D$27:$D$100000,$B108,'7.  Persistence Report'!$H$27:$H$100000,$O$35,'7.  Persistence Report'!$J$27:$J$100000,"&lt;&gt;Adjustment")</f>
        <v>1861</v>
      </c>
      <c r="V108" s="293">
        <f>SUMIFS('7.  Persistence Report'!W$27:W$100000,'7.  Persistence Report'!$D$27:$D$100000,$B108,'7.  Persistence Report'!$H$27:$H$100000,$O$35,'7.  Persistence Report'!$J$27:$J$100000,"&lt;&gt;Adjustment")</f>
        <v>1861</v>
      </c>
      <c r="W108" s="293">
        <f>SUMIFS('7.  Persistence Report'!X$27:X$100000,'7.  Persistence Report'!$D$27:$D$100000,$B108,'7.  Persistence Report'!$H$27:$H$100000,$O$35,'7.  Persistence Report'!$J$27:$J$100000,"&lt;&gt;Adjustment")</f>
        <v>1861</v>
      </c>
      <c r="X108" s="293">
        <f>SUMIFS('7.  Persistence Report'!Y$27:Y$100000,'7.  Persistence Report'!$D$27:$D$100000,$B108,'7.  Persistence Report'!$H$27:$H$100000,$O$35,'7.  Persistence Report'!$J$27:$J$100000,"&lt;&gt;Adjustment")</f>
        <v>1861</v>
      </c>
      <c r="Y108" s="408">
        <f>VLOOKUP(B108,'3-a.  Rate Class Allocations'!$B$20:$AM$1009,4,FALSE)</f>
        <v>1</v>
      </c>
      <c r="Z108" s="408">
        <f>VLOOKUP(B108,'3-a.  Rate Class Allocations'!$B$20:$AM$1009,6,FALSE)</f>
        <v>0</v>
      </c>
      <c r="AA108" s="408">
        <f>VLOOKUP(B108,'3-a.  Rate Class Allocations'!$B$20:$AM$1009,8,FALSE)</f>
        <v>0</v>
      </c>
      <c r="AB108" s="408">
        <f>VLOOKUP(B108,'3-a.  Rate Class Allocations'!$B$20:$AM$1009,9,FALSE)</f>
        <v>0</v>
      </c>
      <c r="AC108" s="408">
        <f>VLOOKUP(B108,'3-a.  Rate Class Allocations'!$B$20:$AM$1009,11,FALSE)</f>
        <v>0</v>
      </c>
      <c r="AD108" s="408">
        <f>VLOOKUP(B108,'3-a.  Rate Class Allocations'!$B$20:$AM$1009,13,FALSE)</f>
        <v>0</v>
      </c>
      <c r="AE108" s="408"/>
      <c r="AF108" s="408"/>
      <c r="AG108" s="408"/>
      <c r="AH108" s="408"/>
      <c r="AI108" s="408"/>
      <c r="AJ108" s="408"/>
      <c r="AK108" s="408"/>
      <c r="AL108" s="408"/>
      <c r="AM108" s="294">
        <f>SUM(Y108:AL108)</f>
        <v>1</v>
      </c>
    </row>
    <row r="109" spans="1:39" outlineLevel="1">
      <c r="B109" s="292" t="s">
        <v>267</v>
      </c>
      <c r="C109" s="289" t="s">
        <v>163</v>
      </c>
      <c r="D109" s="293">
        <f>SUMIFS('7.  Persistence Report'!AU$27:AU$100000,'7.  Persistence Report'!$D$27:$D$100000,$B108,'7.  Persistence Report'!$H$27:$H$100000,$D$35,'7.  Persistence Report'!$J$27:$J$100000,"Adjustment")</f>
        <v>457755</v>
      </c>
      <c r="E109" s="293">
        <f>SUMIFS('7.  Persistence Report'!AV$27:AV$100000,'7.  Persistence Report'!$D$27:$D$100000,$B108,'7.  Persistence Report'!$H$27:$H$100000,$D$35,'7.  Persistence Report'!$J$27:$J$100000,"Adjustment")</f>
        <v>457755</v>
      </c>
      <c r="F109" s="293">
        <f>SUMIFS('7.  Persistence Report'!AW$27:AW$100000,'7.  Persistence Report'!$D$27:$D$100000,$B108,'7.  Persistence Report'!$H$27:$H$100000,$D$35,'7.  Persistence Report'!$J$27:$J$100000,"Adjustment")</f>
        <v>457755</v>
      </c>
      <c r="G109" s="293">
        <f>SUMIFS('7.  Persistence Report'!AX$27:AX$100000,'7.  Persistence Report'!$D$27:$D$100000,$B108,'7.  Persistence Report'!$H$27:$H$100000,$D$35,'7.  Persistence Report'!$J$27:$J$100000,"Adjustment")</f>
        <v>457755</v>
      </c>
      <c r="H109" s="293">
        <f>SUMIFS('7.  Persistence Report'!AY$27:AY$100000,'7.  Persistence Report'!$D$27:$D$100000,$B108,'7.  Persistence Report'!$H$27:$H$100000,$D$35,'7.  Persistence Report'!$J$27:$J$100000,"Adjustment")</f>
        <v>457755</v>
      </c>
      <c r="I109" s="293">
        <f>SUMIFS('7.  Persistence Report'!AZ$27:AZ$100000,'7.  Persistence Report'!$D$27:$D$100000,$B108,'7.  Persistence Report'!$H$27:$H$100000,$D$35,'7.  Persistence Report'!$J$27:$J$100000,"Adjustment")</f>
        <v>457755</v>
      </c>
      <c r="J109" s="293">
        <f>SUMIFS('7.  Persistence Report'!BA$27:BA$100000,'7.  Persistence Report'!$D$27:$D$100000,$B108,'7.  Persistence Report'!$H$27:$H$100000,$D$35,'7.  Persistence Report'!$J$27:$J$100000,"Adjustment")</f>
        <v>457755</v>
      </c>
      <c r="K109" s="293">
        <f>SUMIFS('7.  Persistence Report'!BB$27:BB$100000,'7.  Persistence Report'!$D$27:$D$100000,$B108,'7.  Persistence Report'!$H$27:$H$100000,$D$35,'7.  Persistence Report'!$J$27:$J$100000,"Adjustment")</f>
        <v>457755</v>
      </c>
      <c r="L109" s="293">
        <f>SUMIFS('7.  Persistence Report'!BC$27:BC$100000,'7.  Persistence Report'!$D$27:$D$100000,$B108,'7.  Persistence Report'!$H$27:$H$100000,$D$35,'7.  Persistence Report'!$J$27:$J$100000,"Adjustment")</f>
        <v>457755</v>
      </c>
      <c r="M109" s="293">
        <f>SUMIFS('7.  Persistence Report'!BD$27:BD$100000,'7.  Persistence Report'!$D$27:$D$100000,$B108,'7.  Persistence Report'!$H$27:$H$100000,$D$35,'7.  Persistence Report'!$J$27:$J$100000,"Adjustment")</f>
        <v>457755</v>
      </c>
      <c r="N109" s="289"/>
      <c r="O109" s="293">
        <f>SUMIFS('7.  Persistence Report'!P$27:P$100000,'7.  Persistence Report'!$D$27:$D$100000,$B108,'7.  Persistence Report'!$H$27:$H$100000,$O$35,'7.  Persistence Report'!$J$27:$J$100000,"Adjustment")</f>
        <v>236</v>
      </c>
      <c r="P109" s="293">
        <f>SUMIFS('7.  Persistence Report'!Q$27:Q$100000,'7.  Persistence Report'!$D$27:$D$100000,$B108,'7.  Persistence Report'!$H$27:$H$100000,$O$35,'7.  Persistence Report'!$J$27:$J$100000,"Adjustment")</f>
        <v>236</v>
      </c>
      <c r="Q109" s="293">
        <f>SUMIFS('7.  Persistence Report'!R$27:R$100000,'7.  Persistence Report'!$D$27:$D$100000,$B108,'7.  Persistence Report'!$H$27:$H$100000,$O$35,'7.  Persistence Report'!$J$27:$J$100000,"Adjustment")</f>
        <v>236</v>
      </c>
      <c r="R109" s="293">
        <f>SUMIFS('7.  Persistence Report'!S$27:S$100000,'7.  Persistence Report'!$D$27:$D$100000,$B108,'7.  Persistence Report'!$H$27:$H$100000,$O$35,'7.  Persistence Report'!$J$27:$J$100000,"Adjustment")</f>
        <v>236</v>
      </c>
      <c r="S109" s="293">
        <f>SUMIFS('7.  Persistence Report'!T$27:T$100000,'7.  Persistence Report'!$D$27:$D$100000,$B108,'7.  Persistence Report'!$H$27:$H$100000,$O$35,'7.  Persistence Report'!$J$27:$J$100000,"Adjustment")</f>
        <v>236</v>
      </c>
      <c r="T109" s="293">
        <f>SUMIFS('7.  Persistence Report'!U$27:U$100000,'7.  Persistence Report'!$D$27:$D$100000,$B108,'7.  Persistence Report'!$H$27:$H$100000,$O$35,'7.  Persistence Report'!$J$27:$J$100000,"Adjustment")</f>
        <v>236</v>
      </c>
      <c r="U109" s="293">
        <f>SUMIFS('7.  Persistence Report'!V$27:V$100000,'7.  Persistence Report'!$D$27:$D$100000,$B108,'7.  Persistence Report'!$H$27:$H$100000,$O$35,'7.  Persistence Report'!$J$27:$J$100000,"Adjustment")</f>
        <v>236</v>
      </c>
      <c r="V109" s="293">
        <f>SUMIFS('7.  Persistence Report'!W$27:W$100000,'7.  Persistence Report'!$D$27:$D$100000,$B108,'7.  Persistence Report'!$H$27:$H$100000,$O$35,'7.  Persistence Report'!$J$27:$J$100000,"Adjustment")</f>
        <v>236</v>
      </c>
      <c r="W109" s="293">
        <f>SUMIFS('7.  Persistence Report'!X$27:X$100000,'7.  Persistence Report'!$D$27:$D$100000,$B108,'7.  Persistence Report'!$H$27:$H$100000,$O$35,'7.  Persistence Report'!$J$27:$J$100000,"Adjustment")</f>
        <v>236</v>
      </c>
      <c r="X109" s="293">
        <f>SUMIFS('7.  Persistence Report'!Y$27:Y$100000,'7.  Persistence Report'!$D$27:$D$100000,$B108,'7.  Persistence Report'!$H$27:$H$100000,$O$35,'7.  Persistence Report'!$J$27:$J$100000,"Adjustment")</f>
        <v>236</v>
      </c>
      <c r="Y109" s="409">
        <f>Y108</f>
        <v>1</v>
      </c>
      <c r="Z109" s="409">
        <f t="shared" ref="Z109" si="189">Z108</f>
        <v>0</v>
      </c>
      <c r="AA109" s="409">
        <f t="shared" ref="AA109" si="190">AA108</f>
        <v>0</v>
      </c>
      <c r="AB109" s="409">
        <f t="shared" ref="AB109" si="191">AB108</f>
        <v>0</v>
      </c>
      <c r="AC109" s="409">
        <f t="shared" ref="AC109" si="192">AC108</f>
        <v>0</v>
      </c>
      <c r="AD109" s="409">
        <f t="shared" ref="AD109" si="193">AD108</f>
        <v>0</v>
      </c>
      <c r="AE109" s="409">
        <f t="shared" ref="AE109" si="194">AE108</f>
        <v>0</v>
      </c>
      <c r="AF109" s="409">
        <f t="shared" ref="AF109" si="195">AF108</f>
        <v>0</v>
      </c>
      <c r="AG109" s="409">
        <f t="shared" ref="AG109" si="196">AG108</f>
        <v>0</v>
      </c>
      <c r="AH109" s="409">
        <f t="shared" ref="AH109" si="197">AH108</f>
        <v>0</v>
      </c>
      <c r="AI109" s="409">
        <f t="shared" ref="AI109" si="198">AI108</f>
        <v>0</v>
      </c>
      <c r="AJ109" s="409">
        <f t="shared" ref="AJ109" si="199">AJ108</f>
        <v>0</v>
      </c>
      <c r="AK109" s="409">
        <f t="shared" ref="AK109" si="200">AK108</f>
        <v>0</v>
      </c>
      <c r="AL109" s="409">
        <f t="shared" ref="AL109" si="20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f>SUMIFS('7.  Persistence Report'!AU$27:AU$100000,'7.  Persistence Report'!$D$27:$D$100000,$B111,'7.  Persistence Report'!$H$27:$H$100000,$D$35,'7.  Persistence Report'!$J$27:$J$100000,"&lt;&gt;Adjustment")</f>
        <v>0</v>
      </c>
      <c r="E111" s="293">
        <f>SUMIFS('7.  Persistence Report'!AV$27:AV$100000,'7.  Persistence Report'!$D$27:$D$100000,$B111,'7.  Persistence Report'!$H$27:$H$100000,$D$35,'7.  Persistence Report'!$J$27:$J$100000,"&lt;&gt;Adjustment")</f>
        <v>0</v>
      </c>
      <c r="F111" s="293">
        <f>SUMIFS('7.  Persistence Report'!AW$27:AW$100000,'7.  Persistence Report'!$D$27:$D$100000,$B111,'7.  Persistence Report'!$H$27:$H$100000,$D$35,'7.  Persistence Report'!$J$27:$J$100000,"&lt;&gt;Adjustment")</f>
        <v>0</v>
      </c>
      <c r="G111" s="293">
        <f>SUMIFS('7.  Persistence Report'!AX$27:AX$100000,'7.  Persistence Report'!$D$27:$D$100000,$B111,'7.  Persistence Report'!$H$27:$H$100000,$D$35,'7.  Persistence Report'!$J$27:$J$100000,"&lt;&gt;Adjustment")</f>
        <v>0</v>
      </c>
      <c r="H111" s="293">
        <f>SUMIFS('7.  Persistence Report'!AY$27:AY$100000,'7.  Persistence Report'!$D$27:$D$100000,$B111,'7.  Persistence Report'!$H$27:$H$100000,$D$35,'7.  Persistence Report'!$J$27:$J$100000,"&lt;&gt;Adjustment")</f>
        <v>0</v>
      </c>
      <c r="I111" s="293">
        <f>SUMIFS('7.  Persistence Report'!AZ$27:AZ$100000,'7.  Persistence Report'!$D$27:$D$100000,$B111,'7.  Persistence Report'!$H$27:$H$100000,$D$35,'7.  Persistence Report'!$J$27:$J$100000,"&lt;&gt;Adjustment")</f>
        <v>0</v>
      </c>
      <c r="J111" s="293">
        <f>SUMIFS('7.  Persistence Report'!BA$27:BA$100000,'7.  Persistence Report'!$D$27:$D$100000,$B111,'7.  Persistence Report'!$H$27:$H$100000,$D$35,'7.  Persistence Report'!$J$27:$J$100000,"&lt;&gt;Adjustment")</f>
        <v>0</v>
      </c>
      <c r="K111" s="293">
        <f>SUMIFS('7.  Persistence Report'!BB$27:BB$100000,'7.  Persistence Report'!$D$27:$D$100000,$B111,'7.  Persistence Report'!$H$27:$H$100000,$D$35,'7.  Persistence Report'!$J$27:$J$100000,"&lt;&gt;Adjustment")</f>
        <v>0</v>
      </c>
      <c r="L111" s="293">
        <f>SUMIFS('7.  Persistence Report'!BC$27:BC$100000,'7.  Persistence Report'!$D$27:$D$100000,$B111,'7.  Persistence Report'!$H$27:$H$100000,$D$35,'7.  Persistence Report'!$J$27:$J$100000,"&lt;&gt;Adjustment")</f>
        <v>0</v>
      </c>
      <c r="M111" s="293">
        <f>SUMIFS('7.  Persistence Report'!BD$27:BD$100000,'7.  Persistence Report'!$D$27:$D$100000,$B111,'7.  Persistence Report'!$H$27:$H$100000,$D$35,'7.  Persistence Report'!$J$27:$J$100000,"&lt;&gt;Adjustment")</f>
        <v>0</v>
      </c>
      <c r="N111" s="289"/>
      <c r="O111" s="293">
        <f>SUMIFS('7.  Persistence Report'!P$27:P$100000,'7.  Persistence Report'!$D$27:$D$100000,$B111,'7.  Persistence Report'!$H$27:$H$100000,$O$35,'7.  Persistence Report'!$J$27:$J$100000,"&lt;&gt;Adjustment")</f>
        <v>0</v>
      </c>
      <c r="P111" s="293">
        <f>SUMIFS('7.  Persistence Report'!Q$27:Q$100000,'7.  Persistence Report'!$D$27:$D$100000,$B111,'7.  Persistence Report'!$H$27:$H$100000,$O$35,'7.  Persistence Report'!$J$27:$J$100000,"&lt;&gt;Adjustment")</f>
        <v>0</v>
      </c>
      <c r="Q111" s="293">
        <f>SUMIFS('7.  Persistence Report'!R$27:R$100000,'7.  Persistence Report'!$D$27:$D$100000,$B111,'7.  Persistence Report'!$H$27:$H$100000,$O$35,'7.  Persistence Report'!$J$27:$J$100000,"&lt;&gt;Adjustment")</f>
        <v>0</v>
      </c>
      <c r="R111" s="293">
        <f>SUMIFS('7.  Persistence Report'!S$27:S$100000,'7.  Persistence Report'!$D$27:$D$100000,$B111,'7.  Persistence Report'!$H$27:$H$100000,$O$35,'7.  Persistence Report'!$J$27:$J$100000,"&lt;&gt;Adjustment")</f>
        <v>0</v>
      </c>
      <c r="S111" s="293">
        <f>SUMIFS('7.  Persistence Report'!T$27:T$100000,'7.  Persistence Report'!$D$27:$D$100000,$B111,'7.  Persistence Report'!$H$27:$H$100000,$O$35,'7.  Persistence Report'!$J$27:$J$100000,"&lt;&gt;Adjustment")</f>
        <v>0</v>
      </c>
      <c r="T111" s="293">
        <f>SUMIFS('7.  Persistence Report'!U$27:U$100000,'7.  Persistence Report'!$D$27:$D$100000,$B111,'7.  Persistence Report'!$H$27:$H$100000,$O$35,'7.  Persistence Report'!$J$27:$J$100000,"&lt;&gt;Adjustment")</f>
        <v>0</v>
      </c>
      <c r="U111" s="293">
        <f>SUMIFS('7.  Persistence Report'!V$27:V$100000,'7.  Persistence Report'!$D$27:$D$100000,$B111,'7.  Persistence Report'!$H$27:$H$100000,$O$35,'7.  Persistence Report'!$J$27:$J$100000,"&lt;&gt;Adjustment")</f>
        <v>0</v>
      </c>
      <c r="V111" s="293">
        <f>SUMIFS('7.  Persistence Report'!W$27:W$100000,'7.  Persistence Report'!$D$27:$D$100000,$B111,'7.  Persistence Report'!$H$27:$H$100000,$O$35,'7.  Persistence Report'!$J$27:$J$100000,"&lt;&gt;Adjustment")</f>
        <v>0</v>
      </c>
      <c r="W111" s="293">
        <f>SUMIFS('7.  Persistence Report'!X$27:X$100000,'7.  Persistence Report'!$D$27:$D$100000,$B111,'7.  Persistence Report'!$H$27:$H$100000,$O$35,'7.  Persistence Report'!$J$27:$J$100000,"&lt;&gt;Adjustment")</f>
        <v>0</v>
      </c>
      <c r="X111" s="293">
        <f>SUMIFS('7.  Persistence Report'!Y$27:Y$100000,'7.  Persistence Report'!$D$27:$D$100000,$B111,'7.  Persistence Report'!$H$27:$H$100000,$O$35,'7.  Persistence Report'!$J$27:$J$100000,"&lt;&gt;Adjustment")</f>
        <v>0</v>
      </c>
      <c r="Y111" s="408">
        <f>VLOOKUP(B111,'3-a.  Rate Class Allocations'!$B$20:$AM$1009,4,FALSE)</f>
        <v>1</v>
      </c>
      <c r="Z111" s="408">
        <f>VLOOKUP(B111,'3-a.  Rate Class Allocations'!$B$20:$AM$1009,6,FALSE)</f>
        <v>0</v>
      </c>
      <c r="AA111" s="408">
        <f>VLOOKUP(B111,'3-a.  Rate Class Allocations'!$B$20:$AM$1009,8,FALSE)</f>
        <v>0</v>
      </c>
      <c r="AB111" s="408">
        <f>VLOOKUP(B111,'3-a.  Rate Class Allocations'!$B$20:$AM$1009,9,FALSE)</f>
        <v>0</v>
      </c>
      <c r="AC111" s="408">
        <f>VLOOKUP(B111,'3-a.  Rate Class Allocations'!$B$20:$AM$1009,11,FALSE)</f>
        <v>0</v>
      </c>
      <c r="AD111" s="408">
        <f>VLOOKUP(B111,'3-a.  Rate Class Allocations'!$B$20:$AM$1009,13,FALSE)</f>
        <v>0</v>
      </c>
      <c r="AE111" s="408"/>
      <c r="AF111" s="408"/>
      <c r="AG111" s="408"/>
      <c r="AH111" s="408"/>
      <c r="AI111" s="408"/>
      <c r="AJ111" s="408"/>
      <c r="AK111" s="408"/>
      <c r="AL111" s="408"/>
      <c r="AM111" s="294">
        <f>SUM(Y111:AL111)</f>
        <v>1</v>
      </c>
    </row>
    <row r="112" spans="1:39" outlineLevel="1">
      <c r="B112" s="292" t="s">
        <v>267</v>
      </c>
      <c r="C112" s="289" t="s">
        <v>163</v>
      </c>
      <c r="D112" s="293">
        <f>SUMIFS('7.  Persistence Report'!AU$27:AU$100000,'7.  Persistence Report'!$D$27:$D$100000,$B111,'7.  Persistence Report'!$H$27:$H$100000,$D$35,'7.  Persistence Report'!$J$27:$J$100000,"Adjustment")</f>
        <v>39186</v>
      </c>
      <c r="E112" s="293">
        <f>SUMIFS('7.  Persistence Report'!AV$27:AV$100000,'7.  Persistence Report'!$D$27:$D$100000,$B111,'7.  Persistence Report'!$H$27:$H$100000,$D$35,'7.  Persistence Report'!$J$27:$J$100000,"Adjustment")</f>
        <v>39186</v>
      </c>
      <c r="F112" s="293">
        <f>SUMIFS('7.  Persistence Report'!AW$27:AW$100000,'7.  Persistence Report'!$D$27:$D$100000,$B111,'7.  Persistence Report'!$H$27:$H$100000,$D$35,'7.  Persistence Report'!$J$27:$J$100000,"Adjustment")</f>
        <v>39186</v>
      </c>
      <c r="G112" s="293">
        <f>SUMIFS('7.  Persistence Report'!AX$27:AX$100000,'7.  Persistence Report'!$D$27:$D$100000,$B111,'7.  Persistence Report'!$H$27:$H$100000,$D$35,'7.  Persistence Report'!$J$27:$J$100000,"Adjustment")</f>
        <v>39186</v>
      </c>
      <c r="H112" s="293">
        <f>SUMIFS('7.  Persistence Report'!AY$27:AY$100000,'7.  Persistence Report'!$D$27:$D$100000,$B111,'7.  Persistence Report'!$H$27:$H$100000,$D$35,'7.  Persistence Report'!$J$27:$J$100000,"Adjustment")</f>
        <v>39186</v>
      </c>
      <c r="I112" s="293">
        <f>SUMIFS('7.  Persistence Report'!AZ$27:AZ$100000,'7.  Persistence Report'!$D$27:$D$100000,$B111,'7.  Persistence Report'!$H$27:$H$100000,$D$35,'7.  Persistence Report'!$J$27:$J$100000,"Adjustment")</f>
        <v>39186</v>
      </c>
      <c r="J112" s="293">
        <f>SUMIFS('7.  Persistence Report'!BA$27:BA$100000,'7.  Persistence Report'!$D$27:$D$100000,$B111,'7.  Persistence Report'!$H$27:$H$100000,$D$35,'7.  Persistence Report'!$J$27:$J$100000,"Adjustment")</f>
        <v>39186</v>
      </c>
      <c r="K112" s="293">
        <f>SUMIFS('7.  Persistence Report'!BB$27:BB$100000,'7.  Persistence Report'!$D$27:$D$100000,$B111,'7.  Persistence Report'!$H$27:$H$100000,$D$35,'7.  Persistence Report'!$J$27:$J$100000,"Adjustment")</f>
        <v>39186</v>
      </c>
      <c r="L112" s="293">
        <f>SUMIFS('7.  Persistence Report'!BC$27:BC$100000,'7.  Persistence Report'!$D$27:$D$100000,$B111,'7.  Persistence Report'!$H$27:$H$100000,$D$35,'7.  Persistence Report'!$J$27:$J$100000,"Adjustment")</f>
        <v>39186</v>
      </c>
      <c r="M112" s="293">
        <f>SUMIFS('7.  Persistence Report'!BD$27:BD$100000,'7.  Persistence Report'!$D$27:$D$100000,$B111,'7.  Persistence Report'!$H$27:$H$100000,$D$35,'7.  Persistence Report'!$J$27:$J$100000,"Adjustment")</f>
        <v>39186</v>
      </c>
      <c r="N112" s="289"/>
      <c r="O112" s="293">
        <f>SUMIFS('7.  Persistence Report'!P$27:P$100000,'7.  Persistence Report'!$D$27:$D$100000,$B111,'7.  Persistence Report'!$H$27:$H$100000,$O$35,'7.  Persistence Report'!$J$27:$J$100000,"Adjustment")</f>
        <v>9</v>
      </c>
      <c r="P112" s="293">
        <f>SUMIFS('7.  Persistence Report'!Q$27:Q$100000,'7.  Persistence Report'!$D$27:$D$100000,$B111,'7.  Persistence Report'!$H$27:$H$100000,$O$35,'7.  Persistence Report'!$J$27:$J$100000,"Adjustment")</f>
        <v>9</v>
      </c>
      <c r="Q112" s="293">
        <f>SUMIFS('7.  Persistence Report'!R$27:R$100000,'7.  Persistence Report'!$D$27:$D$100000,$B111,'7.  Persistence Report'!$H$27:$H$100000,$O$35,'7.  Persistence Report'!$J$27:$J$100000,"Adjustment")</f>
        <v>9</v>
      </c>
      <c r="R112" s="293">
        <f>SUMIFS('7.  Persistence Report'!S$27:S$100000,'7.  Persistence Report'!$D$27:$D$100000,$B111,'7.  Persistence Report'!$H$27:$H$100000,$O$35,'7.  Persistence Report'!$J$27:$J$100000,"Adjustment")</f>
        <v>9</v>
      </c>
      <c r="S112" s="293">
        <f>SUMIFS('7.  Persistence Report'!T$27:T$100000,'7.  Persistence Report'!$D$27:$D$100000,$B111,'7.  Persistence Report'!$H$27:$H$100000,$O$35,'7.  Persistence Report'!$J$27:$J$100000,"Adjustment")</f>
        <v>9</v>
      </c>
      <c r="T112" s="293">
        <f>SUMIFS('7.  Persistence Report'!U$27:U$100000,'7.  Persistence Report'!$D$27:$D$100000,$B111,'7.  Persistence Report'!$H$27:$H$100000,$O$35,'7.  Persistence Report'!$J$27:$J$100000,"Adjustment")</f>
        <v>9</v>
      </c>
      <c r="U112" s="293">
        <f>SUMIFS('7.  Persistence Report'!V$27:V$100000,'7.  Persistence Report'!$D$27:$D$100000,$B111,'7.  Persistence Report'!$H$27:$H$100000,$O$35,'7.  Persistence Report'!$J$27:$J$100000,"Adjustment")</f>
        <v>9</v>
      </c>
      <c r="V112" s="293">
        <f>SUMIFS('7.  Persistence Report'!W$27:W$100000,'7.  Persistence Report'!$D$27:$D$100000,$B111,'7.  Persistence Report'!$H$27:$H$100000,$O$35,'7.  Persistence Report'!$J$27:$J$100000,"Adjustment")</f>
        <v>9</v>
      </c>
      <c r="W112" s="293">
        <f>SUMIFS('7.  Persistence Report'!X$27:X$100000,'7.  Persistence Report'!$D$27:$D$100000,$B111,'7.  Persistence Report'!$H$27:$H$100000,$O$35,'7.  Persistence Report'!$J$27:$J$100000,"Adjustment")</f>
        <v>9</v>
      </c>
      <c r="X112" s="293">
        <f>SUMIFS('7.  Persistence Report'!Y$27:Y$100000,'7.  Persistence Report'!$D$27:$D$100000,$B111,'7.  Persistence Report'!$H$27:$H$100000,$O$35,'7.  Persistence Report'!$J$27:$J$100000,"Adjustment")</f>
        <v>9</v>
      </c>
      <c r="Y112" s="409">
        <f>Y111</f>
        <v>1</v>
      </c>
      <c r="Z112" s="409">
        <f t="shared" ref="Z112" si="202">Z111</f>
        <v>0</v>
      </c>
      <c r="AA112" s="409">
        <f t="shared" ref="AA112" si="203">AA111</f>
        <v>0</v>
      </c>
      <c r="AB112" s="409">
        <f t="shared" ref="AB112" si="204">AB111</f>
        <v>0</v>
      </c>
      <c r="AC112" s="409">
        <f t="shared" ref="AC112" si="205">AC111</f>
        <v>0</v>
      </c>
      <c r="AD112" s="409">
        <f t="shared" ref="AD112" si="206">AD111</f>
        <v>0</v>
      </c>
      <c r="AE112" s="409">
        <f t="shared" ref="AE112" si="207">AE111</f>
        <v>0</v>
      </c>
      <c r="AF112" s="409">
        <f t="shared" ref="AF112" si="208">AF111</f>
        <v>0</v>
      </c>
      <c r="AG112" s="409">
        <f t="shared" ref="AG112" si="209">AG111</f>
        <v>0</v>
      </c>
      <c r="AH112" s="409">
        <f t="shared" ref="AH112" si="210">AH111</f>
        <v>0</v>
      </c>
      <c r="AI112" s="409">
        <f t="shared" ref="AI112" si="211">AI111</f>
        <v>0</v>
      </c>
      <c r="AJ112" s="409">
        <f t="shared" ref="AJ112" si="212">AJ111</f>
        <v>0</v>
      </c>
      <c r="AK112" s="409">
        <f t="shared" ref="AK112" si="213">AK111</f>
        <v>0</v>
      </c>
      <c r="AL112" s="409">
        <f t="shared" ref="AL112" si="21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19">
        <v>24</v>
      </c>
      <c r="B114" s="517" t="s">
        <v>116</v>
      </c>
      <c r="C114" s="289" t="s">
        <v>25</v>
      </c>
      <c r="D114" s="293">
        <f>SUMIFS('7.  Persistence Report'!AU$27:AU$100000,'7.  Persistence Report'!$D$27:$D$100000,$B114,'7.  Persistence Report'!$H$27:$H$100000,$D$35,'7.  Persistence Report'!$J$27:$J$100000,"&lt;&gt;Adjustment")</f>
        <v>0</v>
      </c>
      <c r="E114" s="293">
        <f>SUMIFS('7.  Persistence Report'!AV$27:AV$100000,'7.  Persistence Report'!$D$27:$D$100000,$B114,'7.  Persistence Report'!$H$27:$H$100000,$D$35,'7.  Persistence Report'!$J$27:$J$100000,"&lt;&gt;Adjustment")</f>
        <v>0</v>
      </c>
      <c r="F114" s="293">
        <f>SUMIFS('7.  Persistence Report'!AW$27:AW$100000,'7.  Persistence Report'!$D$27:$D$100000,$B114,'7.  Persistence Report'!$H$27:$H$100000,$D$35,'7.  Persistence Report'!$J$27:$J$100000,"&lt;&gt;Adjustment")</f>
        <v>0</v>
      </c>
      <c r="G114" s="293">
        <f>SUMIFS('7.  Persistence Report'!AX$27:AX$100000,'7.  Persistence Report'!$D$27:$D$100000,$B114,'7.  Persistence Report'!$H$27:$H$100000,$D$35,'7.  Persistence Report'!$J$27:$J$100000,"&lt;&gt;Adjustment")</f>
        <v>0</v>
      </c>
      <c r="H114" s="293">
        <f>SUMIFS('7.  Persistence Report'!AY$27:AY$100000,'7.  Persistence Report'!$D$27:$D$100000,$B114,'7.  Persistence Report'!$H$27:$H$100000,$D$35,'7.  Persistence Report'!$J$27:$J$100000,"&lt;&gt;Adjustment")</f>
        <v>0</v>
      </c>
      <c r="I114" s="293">
        <f>SUMIFS('7.  Persistence Report'!AZ$27:AZ$100000,'7.  Persistence Report'!$D$27:$D$100000,$B114,'7.  Persistence Report'!$H$27:$H$100000,$D$35,'7.  Persistence Report'!$J$27:$J$100000,"&lt;&gt;Adjustment")</f>
        <v>0</v>
      </c>
      <c r="J114" s="293">
        <f>SUMIFS('7.  Persistence Report'!BA$27:BA$100000,'7.  Persistence Report'!$D$27:$D$100000,$B114,'7.  Persistence Report'!$H$27:$H$100000,$D$35,'7.  Persistence Report'!$J$27:$J$100000,"&lt;&gt;Adjustment")</f>
        <v>0</v>
      </c>
      <c r="K114" s="293">
        <f>SUMIFS('7.  Persistence Report'!BB$27:BB$100000,'7.  Persistence Report'!$D$27:$D$100000,$B114,'7.  Persistence Report'!$H$27:$H$100000,$D$35,'7.  Persistence Report'!$J$27:$J$100000,"&lt;&gt;Adjustment")</f>
        <v>0</v>
      </c>
      <c r="L114" s="293">
        <f>SUMIFS('7.  Persistence Report'!BC$27:BC$100000,'7.  Persistence Report'!$D$27:$D$100000,$B114,'7.  Persistence Report'!$H$27:$H$100000,$D$35,'7.  Persistence Report'!$J$27:$J$100000,"&lt;&gt;Adjustment")</f>
        <v>0</v>
      </c>
      <c r="M114" s="293">
        <f>SUMIFS('7.  Persistence Report'!BD$27:BD$100000,'7.  Persistence Report'!$D$27:$D$100000,$B114,'7.  Persistence Report'!$H$27:$H$100000,$D$35,'7.  Persistence Report'!$J$27:$J$100000,"&lt;&gt;Adjustment")</f>
        <v>0</v>
      </c>
      <c r="N114" s="293">
        <v>12</v>
      </c>
      <c r="O114" s="293">
        <f>SUMIFS('7.  Persistence Report'!P$27:P$100000,'7.  Persistence Report'!$D$27:$D$100000,$B114,'7.  Persistence Report'!$H$27:$H$100000,$O$35,'7.  Persistence Report'!$J$27:$J$100000,"&lt;&gt;Adjustment")</f>
        <v>0</v>
      </c>
      <c r="P114" s="293">
        <f>SUMIFS('7.  Persistence Report'!Q$27:Q$100000,'7.  Persistence Report'!$D$27:$D$100000,$B114,'7.  Persistence Report'!$H$27:$H$100000,$O$35,'7.  Persistence Report'!$J$27:$J$100000,"&lt;&gt;Adjustment")</f>
        <v>0</v>
      </c>
      <c r="Q114" s="293">
        <f>SUMIFS('7.  Persistence Report'!R$27:R$100000,'7.  Persistence Report'!$D$27:$D$100000,$B114,'7.  Persistence Report'!$H$27:$H$100000,$O$35,'7.  Persistence Report'!$J$27:$J$100000,"&lt;&gt;Adjustment")</f>
        <v>0</v>
      </c>
      <c r="R114" s="293">
        <f>SUMIFS('7.  Persistence Report'!S$27:S$100000,'7.  Persistence Report'!$D$27:$D$100000,$B114,'7.  Persistence Report'!$H$27:$H$100000,$O$35,'7.  Persistence Report'!$J$27:$J$100000,"&lt;&gt;Adjustment")</f>
        <v>0</v>
      </c>
      <c r="S114" s="293">
        <f>SUMIFS('7.  Persistence Report'!T$27:T$100000,'7.  Persistence Report'!$D$27:$D$100000,$B114,'7.  Persistence Report'!$H$27:$H$100000,$O$35,'7.  Persistence Report'!$J$27:$J$100000,"&lt;&gt;Adjustment")</f>
        <v>0</v>
      </c>
      <c r="T114" s="293">
        <f>SUMIFS('7.  Persistence Report'!U$27:U$100000,'7.  Persistence Report'!$D$27:$D$100000,$B114,'7.  Persistence Report'!$H$27:$H$100000,$O$35,'7.  Persistence Report'!$J$27:$J$100000,"&lt;&gt;Adjustment")</f>
        <v>0</v>
      </c>
      <c r="U114" s="293">
        <f>SUMIFS('7.  Persistence Report'!V$27:V$100000,'7.  Persistence Report'!$D$27:$D$100000,$B114,'7.  Persistence Report'!$H$27:$H$100000,$O$35,'7.  Persistence Report'!$J$27:$J$100000,"&lt;&gt;Adjustment")</f>
        <v>0</v>
      </c>
      <c r="V114" s="293">
        <f>SUMIFS('7.  Persistence Report'!W$27:W$100000,'7.  Persistence Report'!$D$27:$D$100000,$B114,'7.  Persistence Report'!$H$27:$H$100000,$O$35,'7.  Persistence Report'!$J$27:$J$100000,"&lt;&gt;Adjustment")</f>
        <v>0</v>
      </c>
      <c r="W114" s="293">
        <f>SUMIFS('7.  Persistence Report'!X$27:X$100000,'7.  Persistence Report'!$D$27:$D$100000,$B114,'7.  Persistence Report'!$H$27:$H$100000,$O$35,'7.  Persistence Report'!$J$27:$J$100000,"&lt;&gt;Adjustment")</f>
        <v>0</v>
      </c>
      <c r="X114" s="293">
        <f>SUMIFS('7.  Persistence Report'!Y$27:Y$100000,'7.  Persistence Report'!$D$27:$D$100000,$B114,'7.  Persistence Report'!$H$27:$H$100000,$O$35,'7.  Persistence Report'!$J$27:$J$100000,"&lt;&gt;Adjustment")</f>
        <v>0</v>
      </c>
      <c r="Y114" s="408">
        <f>VLOOKUP(B114,'3-a.  Rate Class Allocations'!$B$20:$AM$1009,4,FALSE)</f>
        <v>0.6</v>
      </c>
      <c r="Z114" s="408">
        <f>VLOOKUP(B114,'3-a.  Rate Class Allocations'!$B$20:$AM$1009,6,FALSE)</f>
        <v>0</v>
      </c>
      <c r="AA114" s="408">
        <f>VLOOKUP(B114,'3-a.  Rate Class Allocations'!$B$20:$AM$1009,8,FALSE)</f>
        <v>0.26</v>
      </c>
      <c r="AB114" s="408">
        <f>VLOOKUP(B114,'3-a.  Rate Class Allocations'!$B$20:$AM$1009,9,FALSE)</f>
        <v>0.14000000000000001</v>
      </c>
      <c r="AC114" s="408">
        <f>VLOOKUP(B114,'3-a.  Rate Class Allocations'!$B$20:$AM$1009,11,FALSE)</f>
        <v>0</v>
      </c>
      <c r="AD114" s="408">
        <f>VLOOKUP(B114,'3-a.  Rate Class Allocations'!$B$20:$AM$1009,13,FALSE)</f>
        <v>0</v>
      </c>
      <c r="AE114" s="408"/>
      <c r="AF114" s="408"/>
      <c r="AG114" s="408"/>
      <c r="AH114" s="408"/>
      <c r="AI114" s="408"/>
      <c r="AJ114" s="408"/>
      <c r="AK114" s="408"/>
      <c r="AL114" s="408"/>
      <c r="AM114" s="294">
        <f>SUM(Y114:AL114)</f>
        <v>1</v>
      </c>
    </row>
    <row r="115" spans="1:39" outlineLevel="1">
      <c r="B115" s="292" t="s">
        <v>267</v>
      </c>
      <c r="C115" s="289" t="s">
        <v>163</v>
      </c>
      <c r="D115" s="293">
        <f>SUMIFS('7.  Persistence Report'!AU$27:AU$100000,'7.  Persistence Report'!$D$27:$D$100000,$B114,'7.  Persistence Report'!$H$27:$H$100000,$D$35,'7.  Persistence Report'!$J$27:$J$100000,"Adjustment")</f>
        <v>282586</v>
      </c>
      <c r="E115" s="293">
        <f>SUMIFS('7.  Persistence Report'!AV$27:AV$100000,'7.  Persistence Report'!$D$27:$D$100000,$B114,'7.  Persistence Report'!$H$27:$H$100000,$D$35,'7.  Persistence Report'!$J$27:$J$100000,"Adjustment")</f>
        <v>276445</v>
      </c>
      <c r="F115" s="293">
        <f>SUMIFS('7.  Persistence Report'!AW$27:AW$100000,'7.  Persistence Report'!$D$27:$D$100000,$B114,'7.  Persistence Report'!$H$27:$H$100000,$D$35,'7.  Persistence Report'!$J$27:$J$100000,"Adjustment")</f>
        <v>275582</v>
      </c>
      <c r="G115" s="293">
        <f>SUMIFS('7.  Persistence Report'!AX$27:AX$100000,'7.  Persistence Report'!$D$27:$D$100000,$B114,'7.  Persistence Report'!$H$27:$H$100000,$D$35,'7.  Persistence Report'!$J$27:$J$100000,"Adjustment")</f>
        <v>274718</v>
      </c>
      <c r="H115" s="293">
        <f>SUMIFS('7.  Persistence Report'!AY$27:AY$100000,'7.  Persistence Report'!$D$27:$D$100000,$B114,'7.  Persistence Report'!$H$27:$H$100000,$D$35,'7.  Persistence Report'!$J$27:$J$100000,"Adjustment")</f>
        <v>274420</v>
      </c>
      <c r="I115" s="293">
        <f>SUMIFS('7.  Persistence Report'!AZ$27:AZ$100000,'7.  Persistence Report'!$D$27:$D$100000,$B114,'7.  Persistence Report'!$H$27:$H$100000,$D$35,'7.  Persistence Report'!$J$27:$J$100000,"Adjustment")</f>
        <v>274420</v>
      </c>
      <c r="J115" s="293">
        <f>SUMIFS('7.  Persistence Report'!BA$27:BA$100000,'7.  Persistence Report'!$D$27:$D$100000,$B114,'7.  Persistence Report'!$H$27:$H$100000,$D$35,'7.  Persistence Report'!$J$27:$J$100000,"Adjustment")</f>
        <v>272668</v>
      </c>
      <c r="K115" s="293">
        <f>SUMIFS('7.  Persistence Report'!BB$27:BB$100000,'7.  Persistence Report'!$D$27:$D$100000,$B114,'7.  Persistence Report'!$H$27:$H$100000,$D$35,'7.  Persistence Report'!$J$27:$J$100000,"Adjustment")</f>
        <v>272668</v>
      </c>
      <c r="L115" s="293">
        <f>SUMIFS('7.  Persistence Report'!BC$27:BC$100000,'7.  Persistence Report'!$D$27:$D$100000,$B114,'7.  Persistence Report'!$H$27:$H$100000,$D$35,'7.  Persistence Report'!$J$27:$J$100000,"Adjustment")</f>
        <v>263738</v>
      </c>
      <c r="M115" s="293">
        <f>SUMIFS('7.  Persistence Report'!BD$27:BD$100000,'7.  Persistence Report'!$D$27:$D$100000,$B114,'7.  Persistence Report'!$H$27:$H$100000,$D$35,'7.  Persistence Report'!$J$27:$J$100000,"Adjustment")</f>
        <v>262657</v>
      </c>
      <c r="N115" s="293">
        <f>N114</f>
        <v>12</v>
      </c>
      <c r="O115" s="293">
        <f>SUMIFS('7.  Persistence Report'!P$27:P$100000,'7.  Persistence Report'!$D$27:$D$100000,$B114,'7.  Persistence Report'!$H$27:$H$100000,$O$35,'7.  Persistence Report'!$J$27:$J$100000,"Adjustment")</f>
        <v>39</v>
      </c>
      <c r="P115" s="293">
        <f>SUMIFS('7.  Persistence Report'!Q$27:Q$100000,'7.  Persistence Report'!$D$27:$D$100000,$B114,'7.  Persistence Report'!$H$27:$H$100000,$O$35,'7.  Persistence Report'!$J$27:$J$100000,"Adjustment")</f>
        <v>38</v>
      </c>
      <c r="Q115" s="293">
        <f>SUMIFS('7.  Persistence Report'!R$27:R$100000,'7.  Persistence Report'!$D$27:$D$100000,$B114,'7.  Persistence Report'!$H$27:$H$100000,$O$35,'7.  Persistence Report'!$J$27:$J$100000,"Adjustment")</f>
        <v>38</v>
      </c>
      <c r="R115" s="293">
        <f>SUMIFS('7.  Persistence Report'!S$27:S$100000,'7.  Persistence Report'!$D$27:$D$100000,$B114,'7.  Persistence Report'!$H$27:$H$100000,$O$35,'7.  Persistence Report'!$J$27:$J$100000,"Adjustment")</f>
        <v>38</v>
      </c>
      <c r="S115" s="293">
        <f>SUMIFS('7.  Persistence Report'!T$27:T$100000,'7.  Persistence Report'!$D$27:$D$100000,$B114,'7.  Persistence Report'!$H$27:$H$100000,$O$35,'7.  Persistence Report'!$J$27:$J$100000,"Adjustment")</f>
        <v>38</v>
      </c>
      <c r="T115" s="293">
        <f>SUMIFS('7.  Persistence Report'!U$27:U$100000,'7.  Persistence Report'!$D$27:$D$100000,$B114,'7.  Persistence Report'!$H$27:$H$100000,$O$35,'7.  Persistence Report'!$J$27:$J$100000,"Adjustment")</f>
        <v>38</v>
      </c>
      <c r="U115" s="293">
        <f>SUMIFS('7.  Persistence Report'!V$27:V$100000,'7.  Persistence Report'!$D$27:$D$100000,$B114,'7.  Persistence Report'!$H$27:$H$100000,$O$35,'7.  Persistence Report'!$J$27:$J$100000,"Adjustment")</f>
        <v>38</v>
      </c>
      <c r="V115" s="293">
        <f>SUMIFS('7.  Persistence Report'!W$27:W$100000,'7.  Persistence Report'!$D$27:$D$100000,$B114,'7.  Persistence Report'!$H$27:$H$100000,$O$35,'7.  Persistence Report'!$J$27:$J$100000,"Adjustment")</f>
        <v>38</v>
      </c>
      <c r="W115" s="293">
        <f>SUMIFS('7.  Persistence Report'!X$27:X$100000,'7.  Persistence Report'!$D$27:$D$100000,$B114,'7.  Persistence Report'!$H$27:$H$100000,$O$35,'7.  Persistence Report'!$J$27:$J$100000,"Adjustment")</f>
        <v>38</v>
      </c>
      <c r="X115" s="293">
        <f>SUMIFS('7.  Persistence Report'!Y$27:Y$100000,'7.  Persistence Report'!$D$27:$D$100000,$B114,'7.  Persistence Report'!$H$27:$H$100000,$O$35,'7.  Persistence Report'!$J$27:$J$100000,"Adjustment")</f>
        <v>37</v>
      </c>
      <c r="Y115" s="409">
        <f>Y114</f>
        <v>0.6</v>
      </c>
      <c r="Z115" s="409">
        <f t="shared" ref="Z115" si="215">Z114</f>
        <v>0</v>
      </c>
      <c r="AA115" s="409">
        <f t="shared" ref="AA115" si="216">AA114</f>
        <v>0.26</v>
      </c>
      <c r="AB115" s="409">
        <f t="shared" ref="AB115" si="217">AB114</f>
        <v>0.14000000000000001</v>
      </c>
      <c r="AC115" s="409">
        <f t="shared" ref="AC115" si="218">AC114</f>
        <v>0</v>
      </c>
      <c r="AD115" s="409">
        <f t="shared" ref="AD115" si="219">AD114</f>
        <v>0</v>
      </c>
      <c r="AE115" s="409">
        <f t="shared" ref="AE115" si="220">AE114</f>
        <v>0</v>
      </c>
      <c r="AF115" s="409">
        <f t="shared" ref="AF115" si="221">AF114</f>
        <v>0</v>
      </c>
      <c r="AG115" s="409">
        <f t="shared" ref="AG115" si="222">AG114</f>
        <v>0</v>
      </c>
      <c r="AH115" s="409">
        <f t="shared" ref="AH115" si="223">AH114</f>
        <v>0</v>
      </c>
      <c r="AI115" s="409">
        <f t="shared" ref="AI115" si="224">AI114</f>
        <v>0</v>
      </c>
      <c r="AJ115" s="409">
        <f t="shared" ref="AJ115" si="225">AJ114</f>
        <v>0</v>
      </c>
      <c r="AK115" s="409">
        <f t="shared" ref="AK115" si="226">AK114</f>
        <v>0</v>
      </c>
      <c r="AL115" s="409">
        <f t="shared" ref="AL115" si="22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500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19">
        <v>25</v>
      </c>
      <c r="B118" s="517" t="s">
        <v>117</v>
      </c>
      <c r="C118" s="289" t="s">
        <v>25</v>
      </c>
      <c r="D118" s="293">
        <f>SUMIFS('7.  Persistence Report'!AU$27:AU$100000,'7.  Persistence Report'!$D$27:$D$100000,$B118,'7.  Persistence Report'!$H$27:$H$100000,$D$35,'7.  Persistence Report'!$J$27:$J$100000,"&lt;&gt;Adjustment")</f>
        <v>0</v>
      </c>
      <c r="E118" s="293">
        <f>SUMIFS('7.  Persistence Report'!AV$27:AV$100000,'7.  Persistence Report'!$D$27:$D$100000,$B118,'7.  Persistence Report'!$H$27:$H$100000,$D$35,'7.  Persistence Report'!$J$27:$J$100000,"&lt;&gt;Adjustment")</f>
        <v>0</v>
      </c>
      <c r="F118" s="293">
        <f>SUMIFS('7.  Persistence Report'!AW$27:AW$100000,'7.  Persistence Report'!$D$27:$D$100000,$B118,'7.  Persistence Report'!$H$27:$H$100000,$D$35,'7.  Persistence Report'!$J$27:$J$100000,"&lt;&gt;Adjustment")</f>
        <v>0</v>
      </c>
      <c r="G118" s="293">
        <f>SUMIFS('7.  Persistence Report'!AX$27:AX$100000,'7.  Persistence Report'!$D$27:$D$100000,$B118,'7.  Persistence Report'!$H$27:$H$100000,$D$35,'7.  Persistence Report'!$J$27:$J$100000,"&lt;&gt;Adjustment")</f>
        <v>0</v>
      </c>
      <c r="H118" s="293">
        <f>SUMIFS('7.  Persistence Report'!AY$27:AY$100000,'7.  Persistence Report'!$D$27:$D$100000,$B118,'7.  Persistence Report'!$H$27:$H$100000,$D$35,'7.  Persistence Report'!$J$27:$J$100000,"&lt;&gt;Adjustment")</f>
        <v>0</v>
      </c>
      <c r="I118" s="293">
        <f>SUMIFS('7.  Persistence Report'!AZ$27:AZ$100000,'7.  Persistence Report'!$D$27:$D$100000,$B118,'7.  Persistence Report'!$H$27:$H$100000,$D$35,'7.  Persistence Report'!$J$27:$J$100000,"&lt;&gt;Adjustment")</f>
        <v>0</v>
      </c>
      <c r="J118" s="293">
        <f>SUMIFS('7.  Persistence Report'!BA$27:BA$100000,'7.  Persistence Report'!$D$27:$D$100000,$B118,'7.  Persistence Report'!$H$27:$H$100000,$D$35,'7.  Persistence Report'!$J$27:$J$100000,"&lt;&gt;Adjustment")</f>
        <v>0</v>
      </c>
      <c r="K118" s="293">
        <f>SUMIFS('7.  Persistence Report'!BB$27:BB$100000,'7.  Persistence Report'!$D$27:$D$100000,$B118,'7.  Persistence Report'!$H$27:$H$100000,$D$35,'7.  Persistence Report'!$J$27:$J$100000,"&lt;&gt;Adjustment")</f>
        <v>0</v>
      </c>
      <c r="L118" s="293">
        <f>SUMIFS('7.  Persistence Report'!BC$27:BC$100000,'7.  Persistence Report'!$D$27:$D$100000,$B118,'7.  Persistence Report'!$H$27:$H$100000,$D$35,'7.  Persistence Report'!$J$27:$J$100000,"&lt;&gt;Adjustment")</f>
        <v>0</v>
      </c>
      <c r="M118" s="293">
        <f>SUMIFS('7.  Persistence Report'!BD$27:BD$100000,'7.  Persistence Report'!$D$27:$D$100000,$B118,'7.  Persistence Report'!$H$27:$H$100000,$D$35,'7.  Persistence Report'!$J$27:$J$100000,"&lt;&gt;Adjustment")</f>
        <v>0</v>
      </c>
      <c r="N118" s="293">
        <v>12</v>
      </c>
      <c r="O118" s="293">
        <f>SUMIFS('7.  Persistence Report'!P$27:P$100000,'7.  Persistence Report'!$D$27:$D$100000,$B118,'7.  Persistence Report'!$H$27:$H$100000,$O$35,'7.  Persistence Report'!$J$27:$J$100000,"&lt;&gt;Adjustment")</f>
        <v>0</v>
      </c>
      <c r="P118" s="293">
        <f>SUMIFS('7.  Persistence Report'!Q$27:Q$100000,'7.  Persistence Report'!$D$27:$D$100000,$B118,'7.  Persistence Report'!$H$27:$H$100000,$O$35,'7.  Persistence Report'!$J$27:$J$100000,"&lt;&gt;Adjustment")</f>
        <v>0</v>
      </c>
      <c r="Q118" s="293">
        <f>SUMIFS('7.  Persistence Report'!R$27:R$100000,'7.  Persistence Report'!$D$27:$D$100000,$B118,'7.  Persistence Report'!$H$27:$H$100000,$O$35,'7.  Persistence Report'!$J$27:$J$100000,"&lt;&gt;Adjustment")</f>
        <v>0</v>
      </c>
      <c r="R118" s="293">
        <f>SUMIFS('7.  Persistence Report'!S$27:S$100000,'7.  Persistence Report'!$D$27:$D$100000,$B118,'7.  Persistence Report'!$H$27:$H$100000,$O$35,'7.  Persistence Report'!$J$27:$J$100000,"&lt;&gt;Adjustment")</f>
        <v>0</v>
      </c>
      <c r="S118" s="293">
        <f>SUMIFS('7.  Persistence Report'!T$27:T$100000,'7.  Persistence Report'!$D$27:$D$100000,$B118,'7.  Persistence Report'!$H$27:$H$100000,$O$35,'7.  Persistence Report'!$J$27:$J$100000,"&lt;&gt;Adjustment")</f>
        <v>0</v>
      </c>
      <c r="T118" s="293">
        <f>SUMIFS('7.  Persistence Report'!U$27:U$100000,'7.  Persistence Report'!$D$27:$D$100000,$B118,'7.  Persistence Report'!$H$27:$H$100000,$O$35,'7.  Persistence Report'!$J$27:$J$100000,"&lt;&gt;Adjustment")</f>
        <v>0</v>
      </c>
      <c r="U118" s="293">
        <f>SUMIFS('7.  Persistence Report'!V$27:V$100000,'7.  Persistence Report'!$D$27:$D$100000,$B118,'7.  Persistence Report'!$H$27:$H$100000,$O$35,'7.  Persistence Report'!$J$27:$J$100000,"&lt;&gt;Adjustment")</f>
        <v>0</v>
      </c>
      <c r="V118" s="293">
        <f>SUMIFS('7.  Persistence Report'!W$27:W$100000,'7.  Persistence Report'!$D$27:$D$100000,$B118,'7.  Persistence Report'!$H$27:$H$100000,$O$35,'7.  Persistence Report'!$J$27:$J$100000,"&lt;&gt;Adjustment")</f>
        <v>0</v>
      </c>
      <c r="W118" s="293">
        <f>SUMIFS('7.  Persistence Report'!X$27:X$100000,'7.  Persistence Report'!$D$27:$D$100000,$B118,'7.  Persistence Report'!$H$27:$H$100000,$O$35,'7.  Persistence Report'!$J$27:$J$100000,"&lt;&gt;Adjustment")</f>
        <v>0</v>
      </c>
      <c r="X118" s="293">
        <f>SUMIFS('7.  Persistence Report'!Y$27:Y$100000,'7.  Persistence Report'!$D$27:$D$100000,$B118,'7.  Persistence Report'!$H$27:$H$100000,$O$35,'7.  Persistence Report'!$J$27:$J$100000,"&lt;&gt;Adjustment")</f>
        <v>0</v>
      </c>
      <c r="Y118" s="408">
        <f>VLOOKUP(B118,'3-a.  Rate Class Allocations'!$B$20:$AM$1009,4,FALSE)</f>
        <v>0</v>
      </c>
      <c r="Z118" s="408">
        <f>VLOOKUP(B118,'3-a.  Rate Class Allocations'!$B$20:$AM$1009,6,FALSE)</f>
        <v>0</v>
      </c>
      <c r="AA118" s="408">
        <f>VLOOKUP(B118,'3-a.  Rate Class Allocations'!$B$20:$AM$1009,8,FALSE)</f>
        <v>3.875968992248062E-2</v>
      </c>
      <c r="AB118" s="408">
        <f>VLOOKUP(B118,'3-a.  Rate Class Allocations'!$B$20:$AM$1009,9,FALSE)</f>
        <v>0.65891472868217049</v>
      </c>
      <c r="AC118" s="408">
        <f>VLOOKUP(B118,'3-a.  Rate Class Allocations'!$B$20:$AM$1009,11,FALSE)</f>
        <v>0.24806201550387597</v>
      </c>
      <c r="AD118" s="408">
        <f>VLOOKUP(B118,'3-a.  Rate Class Allocations'!$B$20:$AM$1009,13,FALSE)</f>
        <v>5.4263565891472867E-2</v>
      </c>
      <c r="AE118" s="408"/>
      <c r="AF118" s="413"/>
      <c r="AG118" s="413"/>
      <c r="AH118" s="413"/>
      <c r="AI118" s="413"/>
      <c r="AJ118" s="413"/>
      <c r="AK118" s="413"/>
      <c r="AL118" s="413"/>
      <c r="AM118" s="294">
        <f>SUM(Y118:AL118)</f>
        <v>0.99999999999999989</v>
      </c>
    </row>
    <row r="119" spans="1:39" outlineLevel="1">
      <c r="B119" s="292" t="s">
        <v>267</v>
      </c>
      <c r="C119" s="289" t="s">
        <v>163</v>
      </c>
      <c r="D119" s="293">
        <f>SUMIFS('7.  Persistence Report'!AU$27:AU$100000,'7.  Persistence Report'!$D$27:$D$100000,$B118,'7.  Persistence Report'!$H$27:$H$100000,$D$35,'7.  Persistence Report'!$J$27:$J$100000,"Adjustment")</f>
        <v>251367</v>
      </c>
      <c r="E119" s="293">
        <f>SUMIFS('7.  Persistence Report'!AV$27:AV$100000,'7.  Persistence Report'!$D$27:$D$100000,$B118,'7.  Persistence Report'!$H$27:$H$100000,$D$35,'7.  Persistence Report'!$J$27:$J$100000,"Adjustment")</f>
        <v>251367</v>
      </c>
      <c r="F119" s="293">
        <f>SUMIFS('7.  Persistence Report'!AW$27:AW$100000,'7.  Persistence Report'!$D$27:$D$100000,$B118,'7.  Persistence Report'!$H$27:$H$100000,$D$35,'7.  Persistence Report'!$J$27:$J$100000,"Adjustment")</f>
        <v>251367</v>
      </c>
      <c r="G119" s="293">
        <f>SUMIFS('7.  Persistence Report'!AX$27:AX$100000,'7.  Persistence Report'!$D$27:$D$100000,$B118,'7.  Persistence Report'!$H$27:$H$100000,$D$35,'7.  Persistence Report'!$J$27:$J$100000,"Adjustment")</f>
        <v>251367</v>
      </c>
      <c r="H119" s="293">
        <f>SUMIFS('7.  Persistence Report'!AY$27:AY$100000,'7.  Persistence Report'!$D$27:$D$100000,$B118,'7.  Persistence Report'!$H$27:$H$100000,$D$35,'7.  Persistence Report'!$J$27:$J$100000,"Adjustment")</f>
        <v>251367</v>
      </c>
      <c r="I119" s="293">
        <f>SUMIFS('7.  Persistence Report'!AZ$27:AZ$100000,'7.  Persistence Report'!$D$27:$D$100000,$B118,'7.  Persistence Report'!$H$27:$H$100000,$D$35,'7.  Persistence Report'!$J$27:$J$100000,"Adjustment")</f>
        <v>251367</v>
      </c>
      <c r="J119" s="293">
        <f>SUMIFS('7.  Persistence Report'!BA$27:BA$100000,'7.  Persistence Report'!$D$27:$D$100000,$B118,'7.  Persistence Report'!$H$27:$H$100000,$D$35,'7.  Persistence Report'!$J$27:$J$100000,"Adjustment")</f>
        <v>251367</v>
      </c>
      <c r="K119" s="293">
        <f>SUMIFS('7.  Persistence Report'!BB$27:BB$100000,'7.  Persistence Report'!$D$27:$D$100000,$B118,'7.  Persistence Report'!$H$27:$H$100000,$D$35,'7.  Persistence Report'!$J$27:$J$100000,"Adjustment")</f>
        <v>251367</v>
      </c>
      <c r="L119" s="293">
        <f>SUMIFS('7.  Persistence Report'!BC$27:BC$100000,'7.  Persistence Report'!$D$27:$D$100000,$B118,'7.  Persistence Report'!$H$27:$H$100000,$D$35,'7.  Persistence Report'!$J$27:$J$100000,"Adjustment")</f>
        <v>251367</v>
      </c>
      <c r="M119" s="293">
        <f>SUMIFS('7.  Persistence Report'!BD$27:BD$100000,'7.  Persistence Report'!$D$27:$D$100000,$B118,'7.  Persistence Report'!$H$27:$H$100000,$D$35,'7.  Persistence Report'!$J$27:$J$100000,"Adjustment")</f>
        <v>251367</v>
      </c>
      <c r="N119" s="293">
        <f>N118</f>
        <v>12</v>
      </c>
      <c r="O119" s="293">
        <f>SUMIFS('7.  Persistence Report'!P$27:P$100000,'7.  Persistence Report'!$D$27:$D$100000,$B118,'7.  Persistence Report'!$H$27:$H$100000,$O$35,'7.  Persistence Report'!$J$27:$J$100000,"Adjustment")</f>
        <v>54</v>
      </c>
      <c r="P119" s="293">
        <f>SUMIFS('7.  Persistence Report'!Q$27:Q$100000,'7.  Persistence Report'!$D$27:$D$100000,$B118,'7.  Persistence Report'!$H$27:$H$100000,$O$35,'7.  Persistence Report'!$J$27:$J$100000,"Adjustment")</f>
        <v>54</v>
      </c>
      <c r="Q119" s="293">
        <f>SUMIFS('7.  Persistence Report'!R$27:R$100000,'7.  Persistence Report'!$D$27:$D$100000,$B118,'7.  Persistence Report'!$H$27:$H$100000,$O$35,'7.  Persistence Report'!$J$27:$J$100000,"Adjustment")</f>
        <v>54</v>
      </c>
      <c r="R119" s="293">
        <f>SUMIFS('7.  Persistence Report'!S$27:S$100000,'7.  Persistence Report'!$D$27:$D$100000,$B118,'7.  Persistence Report'!$H$27:$H$100000,$O$35,'7.  Persistence Report'!$J$27:$J$100000,"Adjustment")</f>
        <v>54</v>
      </c>
      <c r="S119" s="293">
        <f>SUMIFS('7.  Persistence Report'!T$27:T$100000,'7.  Persistence Report'!$D$27:$D$100000,$B118,'7.  Persistence Report'!$H$27:$H$100000,$O$35,'7.  Persistence Report'!$J$27:$J$100000,"Adjustment")</f>
        <v>54</v>
      </c>
      <c r="T119" s="293">
        <f>SUMIFS('7.  Persistence Report'!U$27:U$100000,'7.  Persistence Report'!$D$27:$D$100000,$B118,'7.  Persistence Report'!$H$27:$H$100000,$O$35,'7.  Persistence Report'!$J$27:$J$100000,"Adjustment")</f>
        <v>54</v>
      </c>
      <c r="U119" s="293">
        <f>SUMIFS('7.  Persistence Report'!V$27:V$100000,'7.  Persistence Report'!$D$27:$D$100000,$B118,'7.  Persistence Report'!$H$27:$H$100000,$O$35,'7.  Persistence Report'!$J$27:$J$100000,"Adjustment")</f>
        <v>54</v>
      </c>
      <c r="V119" s="293">
        <f>SUMIFS('7.  Persistence Report'!W$27:W$100000,'7.  Persistence Report'!$D$27:$D$100000,$B118,'7.  Persistence Report'!$H$27:$H$100000,$O$35,'7.  Persistence Report'!$J$27:$J$100000,"Adjustment")</f>
        <v>54</v>
      </c>
      <c r="W119" s="293">
        <f>SUMIFS('7.  Persistence Report'!X$27:X$100000,'7.  Persistence Report'!$D$27:$D$100000,$B118,'7.  Persistence Report'!$H$27:$H$100000,$O$35,'7.  Persistence Report'!$J$27:$J$100000,"Adjustment")</f>
        <v>54</v>
      </c>
      <c r="X119" s="293">
        <f>SUMIFS('7.  Persistence Report'!Y$27:Y$100000,'7.  Persistence Report'!$D$27:$D$100000,$B118,'7.  Persistence Report'!$H$27:$H$100000,$O$35,'7.  Persistence Report'!$J$27:$J$100000,"Adjustment")</f>
        <v>54</v>
      </c>
      <c r="Y119" s="409">
        <f>Y118</f>
        <v>0</v>
      </c>
      <c r="Z119" s="409">
        <f t="shared" ref="Z119" si="228">Z118</f>
        <v>0</v>
      </c>
      <c r="AA119" s="409">
        <f t="shared" ref="AA119" si="229">AA118</f>
        <v>3.875968992248062E-2</v>
      </c>
      <c r="AB119" s="409">
        <f t="shared" ref="AB119" si="230">AB118</f>
        <v>0.65891472868217049</v>
      </c>
      <c r="AC119" s="409">
        <f t="shared" ref="AC119" si="231">AC118</f>
        <v>0.24806201550387597</v>
      </c>
      <c r="AD119" s="409">
        <f t="shared" ref="AD119" si="232">AD118</f>
        <v>5.4263565891472867E-2</v>
      </c>
      <c r="AE119" s="409">
        <f t="shared" ref="AE119" si="233">AE118</f>
        <v>0</v>
      </c>
      <c r="AF119" s="409">
        <f t="shared" ref="AF119" si="234">AF118</f>
        <v>0</v>
      </c>
      <c r="AG119" s="409">
        <f t="shared" ref="AG119" si="235">AG118</f>
        <v>0</v>
      </c>
      <c r="AH119" s="409">
        <f t="shared" ref="AH119" si="236">AH118</f>
        <v>0</v>
      </c>
      <c r="AI119" s="409">
        <f t="shared" ref="AI119" si="237">AI118</f>
        <v>0</v>
      </c>
      <c r="AJ119" s="409">
        <f t="shared" ref="AJ119" si="238">AJ118</f>
        <v>0</v>
      </c>
      <c r="AK119" s="409">
        <f t="shared" ref="AK119" si="239">AK118</f>
        <v>0</v>
      </c>
      <c r="AL119" s="409">
        <f t="shared" ref="AL119" si="24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19">
        <v>26</v>
      </c>
      <c r="B121" s="517" t="s">
        <v>118</v>
      </c>
      <c r="C121" s="289" t="s">
        <v>25</v>
      </c>
      <c r="D121" s="293">
        <f>SUMIFS('7.  Persistence Report'!AU$27:AU$100000,'7.  Persistence Report'!$D$27:$D$100000,$B121,'7.  Persistence Report'!$H$27:$H$100000,$D$35,'7.  Persistence Report'!$J$27:$J$100000,"&lt;&gt;Adjustment")</f>
        <v>5964477</v>
      </c>
      <c r="E121" s="293">
        <f>SUMIFS('7.  Persistence Report'!AV$27:AV$100000,'7.  Persistence Report'!$D$27:$D$100000,$B121,'7.  Persistence Report'!$H$27:$H$100000,$D$35,'7.  Persistence Report'!$J$27:$J$100000,"&lt;&gt;Adjustment")</f>
        <v>5964477</v>
      </c>
      <c r="F121" s="293">
        <f>SUMIFS('7.  Persistence Report'!AW$27:AW$100000,'7.  Persistence Report'!$D$27:$D$100000,$B121,'7.  Persistence Report'!$H$27:$H$100000,$D$35,'7.  Persistence Report'!$J$27:$J$100000,"&lt;&gt;Adjustment")</f>
        <v>5954738</v>
      </c>
      <c r="G121" s="293">
        <f>SUMIFS('7.  Persistence Report'!AX$27:AX$100000,'7.  Persistence Report'!$D$27:$D$100000,$B121,'7.  Persistence Report'!$H$27:$H$100000,$D$35,'7.  Persistence Report'!$J$27:$J$100000,"&lt;&gt;Adjustment")</f>
        <v>5954738</v>
      </c>
      <c r="H121" s="293">
        <f>SUMIFS('7.  Persistence Report'!AY$27:AY$100000,'7.  Persistence Report'!$D$27:$D$100000,$B121,'7.  Persistence Report'!$H$27:$H$100000,$D$35,'7.  Persistence Report'!$J$27:$J$100000,"&lt;&gt;Adjustment")</f>
        <v>5954738</v>
      </c>
      <c r="I121" s="293">
        <f>SUMIFS('7.  Persistence Report'!AZ$27:AZ$100000,'7.  Persistence Report'!$D$27:$D$100000,$B121,'7.  Persistence Report'!$H$27:$H$100000,$D$35,'7.  Persistence Report'!$J$27:$J$100000,"&lt;&gt;Adjustment")</f>
        <v>5954738</v>
      </c>
      <c r="J121" s="293">
        <f>SUMIFS('7.  Persistence Report'!BA$27:BA$100000,'7.  Persistence Report'!$D$27:$D$100000,$B121,'7.  Persistence Report'!$H$27:$H$100000,$D$35,'7.  Persistence Report'!$J$27:$J$100000,"&lt;&gt;Adjustment")</f>
        <v>5635224</v>
      </c>
      <c r="K121" s="293">
        <f>SUMIFS('7.  Persistence Report'!BB$27:BB$100000,'7.  Persistence Report'!$D$27:$D$100000,$B121,'7.  Persistence Report'!$H$27:$H$100000,$D$35,'7.  Persistence Report'!$J$27:$J$100000,"&lt;&gt;Adjustment")</f>
        <v>5635224</v>
      </c>
      <c r="L121" s="293">
        <f>SUMIFS('7.  Persistence Report'!BC$27:BC$100000,'7.  Persistence Report'!$D$27:$D$100000,$B121,'7.  Persistence Report'!$H$27:$H$100000,$D$35,'7.  Persistence Report'!$J$27:$J$100000,"&lt;&gt;Adjustment")</f>
        <v>5560764</v>
      </c>
      <c r="M121" s="293">
        <f>SUMIFS('7.  Persistence Report'!BD$27:BD$100000,'7.  Persistence Report'!$D$27:$D$100000,$B121,'7.  Persistence Report'!$H$27:$H$100000,$D$35,'7.  Persistence Report'!$J$27:$J$100000,"&lt;&gt;Adjustment")</f>
        <v>4517589</v>
      </c>
      <c r="N121" s="293">
        <v>12</v>
      </c>
      <c r="O121" s="293">
        <f>SUMIFS('7.  Persistence Report'!P$27:P$100000,'7.  Persistence Report'!$D$27:$D$100000,$B121,'7.  Persistence Report'!$H$27:$H$100000,$O$35,'7.  Persistence Report'!$J$27:$J$100000,"&lt;&gt;Adjustment")</f>
        <v>995</v>
      </c>
      <c r="P121" s="293">
        <f>SUMIFS('7.  Persistence Report'!Q$27:Q$100000,'7.  Persistence Report'!$D$27:$D$100000,$B121,'7.  Persistence Report'!$H$27:$H$100000,$O$35,'7.  Persistence Report'!$J$27:$J$100000,"&lt;&gt;Adjustment")</f>
        <v>995</v>
      </c>
      <c r="Q121" s="293">
        <f>SUMIFS('7.  Persistence Report'!R$27:R$100000,'7.  Persistence Report'!$D$27:$D$100000,$B121,'7.  Persistence Report'!$H$27:$H$100000,$O$35,'7.  Persistence Report'!$J$27:$J$100000,"&lt;&gt;Adjustment")</f>
        <v>992</v>
      </c>
      <c r="R121" s="293">
        <f>SUMIFS('7.  Persistence Report'!S$27:S$100000,'7.  Persistence Report'!$D$27:$D$100000,$B121,'7.  Persistence Report'!$H$27:$H$100000,$O$35,'7.  Persistence Report'!$J$27:$J$100000,"&lt;&gt;Adjustment")</f>
        <v>992</v>
      </c>
      <c r="S121" s="293">
        <f>SUMIFS('7.  Persistence Report'!T$27:T$100000,'7.  Persistence Report'!$D$27:$D$100000,$B121,'7.  Persistence Report'!$H$27:$H$100000,$O$35,'7.  Persistence Report'!$J$27:$J$100000,"&lt;&gt;Adjustment")</f>
        <v>992</v>
      </c>
      <c r="T121" s="293">
        <f>SUMIFS('7.  Persistence Report'!U$27:U$100000,'7.  Persistence Report'!$D$27:$D$100000,$B121,'7.  Persistence Report'!$H$27:$H$100000,$O$35,'7.  Persistence Report'!$J$27:$J$100000,"&lt;&gt;Adjustment")</f>
        <v>992</v>
      </c>
      <c r="U121" s="293">
        <f>SUMIFS('7.  Persistence Report'!V$27:V$100000,'7.  Persistence Report'!$D$27:$D$100000,$B121,'7.  Persistence Report'!$H$27:$H$100000,$O$35,'7.  Persistence Report'!$J$27:$J$100000,"&lt;&gt;Adjustment")</f>
        <v>936</v>
      </c>
      <c r="V121" s="293">
        <f>SUMIFS('7.  Persistence Report'!W$27:W$100000,'7.  Persistence Report'!$D$27:$D$100000,$B121,'7.  Persistence Report'!$H$27:$H$100000,$O$35,'7.  Persistence Report'!$J$27:$J$100000,"&lt;&gt;Adjustment")</f>
        <v>936</v>
      </c>
      <c r="W121" s="293">
        <f>SUMIFS('7.  Persistence Report'!X$27:X$100000,'7.  Persistence Report'!$D$27:$D$100000,$B121,'7.  Persistence Report'!$H$27:$H$100000,$O$35,'7.  Persistence Report'!$J$27:$J$100000,"&lt;&gt;Adjustment")</f>
        <v>914</v>
      </c>
      <c r="X121" s="293">
        <f>SUMIFS('7.  Persistence Report'!Y$27:Y$100000,'7.  Persistence Report'!$D$27:$D$100000,$B121,'7.  Persistence Report'!$H$27:$H$100000,$O$35,'7.  Persistence Report'!$J$27:$J$100000,"&lt;&gt;Adjustment")</f>
        <v>731</v>
      </c>
      <c r="Y121" s="408">
        <f>VLOOKUP(B121,'3-a.  Rate Class Allocations'!$B$20:$AM$1009,4,FALSE)</f>
        <v>0</v>
      </c>
      <c r="Z121" s="408">
        <f>VLOOKUP(B121,'3-a.  Rate Class Allocations'!$B$20:$AM$1009,6,FALSE)</f>
        <v>0</v>
      </c>
      <c r="AA121" s="408">
        <f>VLOOKUP(B121,'3-a.  Rate Class Allocations'!$B$20:$AM$1009,8,FALSE)</f>
        <v>7.3887169443275252E-2</v>
      </c>
      <c r="AB121" s="408">
        <f>VLOOKUP(B121,'3-a.  Rate Class Allocations'!$B$20:$AM$1009,9,FALSE)</f>
        <v>0.48036989918612599</v>
      </c>
      <c r="AC121" s="408">
        <f>VLOOKUP(B121,'3-a.  Rate Class Allocations'!$B$20:$AM$1009,11,FALSE)</f>
        <v>0.25013229455288782</v>
      </c>
      <c r="AD121" s="408">
        <f>VLOOKUP(B121,'3-a.  Rate Class Allocations'!$B$20:$AM$1009,13,FALSE)</f>
        <v>0.16864463597722332</v>
      </c>
      <c r="AE121" s="408"/>
      <c r="AF121" s="413"/>
      <c r="AG121" s="413"/>
      <c r="AH121" s="413"/>
      <c r="AI121" s="413"/>
      <c r="AJ121" s="413"/>
      <c r="AK121" s="413"/>
      <c r="AL121" s="413"/>
      <c r="AM121" s="294">
        <f>SUM(Y121:AL121)</f>
        <v>0.9730339991595125</v>
      </c>
    </row>
    <row r="122" spans="1:39" outlineLevel="1">
      <c r="B122" s="292" t="s">
        <v>267</v>
      </c>
      <c r="C122" s="289" t="s">
        <v>163</v>
      </c>
      <c r="D122" s="293">
        <f>SUMIFS('7.  Persistence Report'!AU$27:AU$100000,'7.  Persistence Report'!$D$27:$D$100000,$B121,'7.  Persistence Report'!$H$27:$H$100000,$D$35,'7.  Persistence Report'!$J$27:$J$100000,"Adjustment")</f>
        <v>33281379</v>
      </c>
      <c r="E122" s="293">
        <f>SUMIFS('7.  Persistence Report'!AV$27:AV$100000,'7.  Persistence Report'!$D$27:$D$100000,$B121,'7.  Persistence Report'!$H$27:$H$100000,$D$35,'7.  Persistence Report'!$J$27:$J$100000,"Adjustment")</f>
        <v>33281379</v>
      </c>
      <c r="F122" s="293">
        <f>SUMIFS('7.  Persistence Report'!AW$27:AW$100000,'7.  Persistence Report'!$D$27:$D$100000,$B121,'7.  Persistence Report'!$H$27:$H$100000,$D$35,'7.  Persistence Report'!$J$27:$J$100000,"Adjustment")</f>
        <v>33291118</v>
      </c>
      <c r="G122" s="293">
        <f>SUMIFS('7.  Persistence Report'!AX$27:AX$100000,'7.  Persistence Report'!$D$27:$D$100000,$B121,'7.  Persistence Report'!$H$27:$H$100000,$D$35,'7.  Persistence Report'!$J$27:$J$100000,"Adjustment")</f>
        <v>33359578</v>
      </c>
      <c r="H122" s="293">
        <f>SUMIFS('7.  Persistence Report'!AY$27:AY$100000,'7.  Persistence Report'!$D$27:$D$100000,$B121,'7.  Persistence Report'!$H$27:$H$100000,$D$35,'7.  Persistence Report'!$J$27:$J$100000,"Adjustment")</f>
        <v>33359578</v>
      </c>
      <c r="I122" s="293">
        <f>SUMIFS('7.  Persistence Report'!AZ$27:AZ$100000,'7.  Persistence Report'!$D$27:$D$100000,$B121,'7.  Persistence Report'!$H$27:$H$100000,$D$35,'7.  Persistence Report'!$J$27:$J$100000,"Adjustment")</f>
        <v>33335627</v>
      </c>
      <c r="J122" s="293">
        <f>SUMIFS('7.  Persistence Report'!BA$27:BA$100000,'7.  Persistence Report'!$D$27:$D$100000,$B121,'7.  Persistence Report'!$H$27:$H$100000,$D$35,'7.  Persistence Report'!$J$27:$J$100000,"Adjustment")</f>
        <v>33655141</v>
      </c>
      <c r="K122" s="293">
        <f>SUMIFS('7.  Persistence Report'!BB$27:BB$100000,'7.  Persistence Report'!$D$27:$D$100000,$B121,'7.  Persistence Report'!$H$27:$H$100000,$D$35,'7.  Persistence Report'!$J$27:$J$100000,"Adjustment")</f>
        <v>33655141</v>
      </c>
      <c r="L122" s="293">
        <f>SUMIFS('7.  Persistence Report'!BC$27:BC$100000,'7.  Persistence Report'!$D$27:$D$100000,$B121,'7.  Persistence Report'!$H$27:$H$100000,$D$35,'7.  Persistence Report'!$J$27:$J$100000,"Adjustment")</f>
        <v>33459027</v>
      </c>
      <c r="M122" s="293">
        <f>SUMIFS('7.  Persistence Report'!BD$27:BD$100000,'7.  Persistence Report'!$D$27:$D$100000,$B121,'7.  Persistence Report'!$H$27:$H$100000,$D$35,'7.  Persistence Report'!$J$27:$J$100000,"Adjustment")</f>
        <v>29259916</v>
      </c>
      <c r="N122" s="293">
        <f>N121</f>
        <v>12</v>
      </c>
      <c r="O122" s="293">
        <f>SUMIFS('7.  Persistence Report'!P$27:P$100000,'7.  Persistence Report'!$D$27:$D$100000,$B121,'7.  Persistence Report'!$H$27:$H$100000,$O$35,'7.  Persistence Report'!$J$27:$J$100000,"Adjustment")</f>
        <v>3935</v>
      </c>
      <c r="P122" s="293">
        <f>SUMIFS('7.  Persistence Report'!Q$27:Q$100000,'7.  Persistence Report'!$D$27:$D$100000,$B121,'7.  Persistence Report'!$H$27:$H$100000,$O$35,'7.  Persistence Report'!$J$27:$J$100000,"Adjustment")</f>
        <v>3935</v>
      </c>
      <c r="Q122" s="293">
        <f>SUMIFS('7.  Persistence Report'!R$27:R$100000,'7.  Persistence Report'!$D$27:$D$100000,$B121,'7.  Persistence Report'!$H$27:$H$100000,$O$35,'7.  Persistence Report'!$J$27:$J$100000,"Adjustment")</f>
        <v>3938</v>
      </c>
      <c r="R122" s="293">
        <f>SUMIFS('7.  Persistence Report'!S$27:S$100000,'7.  Persistence Report'!$D$27:$D$100000,$B121,'7.  Persistence Report'!$H$27:$H$100000,$O$35,'7.  Persistence Report'!$J$27:$J$100000,"Adjustment")</f>
        <v>3959</v>
      </c>
      <c r="S122" s="293">
        <f>SUMIFS('7.  Persistence Report'!T$27:T$100000,'7.  Persistence Report'!$D$27:$D$100000,$B121,'7.  Persistence Report'!$H$27:$H$100000,$O$35,'7.  Persistence Report'!$J$27:$J$100000,"Adjustment")</f>
        <v>3959</v>
      </c>
      <c r="T122" s="293">
        <f>SUMIFS('7.  Persistence Report'!U$27:U$100000,'7.  Persistence Report'!$D$27:$D$100000,$B121,'7.  Persistence Report'!$H$27:$H$100000,$O$35,'7.  Persistence Report'!$J$27:$J$100000,"Adjustment")</f>
        <v>3952</v>
      </c>
      <c r="U122" s="293">
        <f>SUMIFS('7.  Persistence Report'!V$27:V$100000,'7.  Persistence Report'!$D$27:$D$100000,$B121,'7.  Persistence Report'!$H$27:$H$100000,$O$35,'7.  Persistence Report'!$J$27:$J$100000,"Adjustment")</f>
        <v>4008</v>
      </c>
      <c r="V122" s="293">
        <f>SUMIFS('7.  Persistence Report'!W$27:W$100000,'7.  Persistence Report'!$D$27:$D$100000,$B121,'7.  Persistence Report'!$H$27:$H$100000,$O$35,'7.  Persistence Report'!$J$27:$J$100000,"Adjustment")</f>
        <v>4008</v>
      </c>
      <c r="W122" s="293">
        <f>SUMIFS('7.  Persistence Report'!X$27:X$100000,'7.  Persistence Report'!$D$27:$D$100000,$B121,'7.  Persistence Report'!$H$27:$H$100000,$O$35,'7.  Persistence Report'!$J$27:$J$100000,"Adjustment")</f>
        <v>3945</v>
      </c>
      <c r="X122" s="293">
        <f>SUMIFS('7.  Persistence Report'!Y$27:Y$100000,'7.  Persistence Report'!$D$27:$D$100000,$B121,'7.  Persistence Report'!$H$27:$H$100000,$O$35,'7.  Persistence Report'!$J$27:$J$100000,"Adjustment")</f>
        <v>3299</v>
      </c>
      <c r="Y122" s="409">
        <f>Y121</f>
        <v>0</v>
      </c>
      <c r="Z122" s="409">
        <f t="shared" ref="Z122" si="241">Z121</f>
        <v>0</v>
      </c>
      <c r="AA122" s="409">
        <f t="shared" ref="AA122" si="242">AA121</f>
        <v>7.3887169443275252E-2</v>
      </c>
      <c r="AB122" s="409">
        <f t="shared" ref="AB122" si="243">AB121</f>
        <v>0.48036989918612599</v>
      </c>
      <c r="AC122" s="409">
        <f t="shared" ref="AC122" si="244">AC121</f>
        <v>0.25013229455288782</v>
      </c>
      <c r="AD122" s="409">
        <f t="shared" ref="AD122" si="245">AD121</f>
        <v>0.16864463597722332</v>
      </c>
      <c r="AE122" s="409">
        <f t="shared" ref="AE122" si="246">AE121</f>
        <v>0</v>
      </c>
      <c r="AF122" s="409">
        <f t="shared" ref="AF122" si="247">AF121</f>
        <v>0</v>
      </c>
      <c r="AG122" s="409">
        <f t="shared" ref="AG122" si="248">AG121</f>
        <v>0</v>
      </c>
      <c r="AH122" s="409">
        <f t="shared" ref="AH122" si="249">AH121</f>
        <v>0</v>
      </c>
      <c r="AI122" s="409">
        <f t="shared" ref="AI122" si="250">AI121</f>
        <v>0</v>
      </c>
      <c r="AJ122" s="409">
        <f t="shared" ref="AJ122" si="251">AJ121</f>
        <v>0</v>
      </c>
      <c r="AK122" s="409">
        <f t="shared" ref="AK122" si="252">AK121</f>
        <v>0</v>
      </c>
      <c r="AL122" s="409">
        <f t="shared" ref="AL122" si="25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f>SUMIFS('7.  Persistence Report'!AU$27:AU$100000,'7.  Persistence Report'!$D$27:$D$100000,$B124,'7.  Persistence Report'!$H$27:$H$100000,$D$35,'7.  Persistence Report'!$J$27:$J$100000,"&lt;&gt;Adjustment")</f>
        <v>0</v>
      </c>
      <c r="E124" s="293">
        <f>SUMIFS('7.  Persistence Report'!AV$27:AV$100000,'7.  Persistence Report'!$D$27:$D$100000,$B124,'7.  Persistence Report'!$H$27:$H$100000,$D$35,'7.  Persistence Report'!$J$27:$J$100000,"&lt;&gt;Adjustment")</f>
        <v>0</v>
      </c>
      <c r="F124" s="293">
        <f>SUMIFS('7.  Persistence Report'!AW$27:AW$100000,'7.  Persistence Report'!$D$27:$D$100000,$B124,'7.  Persistence Report'!$H$27:$H$100000,$D$35,'7.  Persistence Report'!$J$27:$J$100000,"&lt;&gt;Adjustment")</f>
        <v>0</v>
      </c>
      <c r="G124" s="293">
        <f>SUMIFS('7.  Persistence Report'!AX$27:AX$100000,'7.  Persistence Report'!$D$27:$D$100000,$B124,'7.  Persistence Report'!$H$27:$H$100000,$D$35,'7.  Persistence Report'!$J$27:$J$100000,"&lt;&gt;Adjustment")</f>
        <v>0</v>
      </c>
      <c r="H124" s="293">
        <f>SUMIFS('7.  Persistence Report'!AY$27:AY$100000,'7.  Persistence Report'!$D$27:$D$100000,$B124,'7.  Persistence Report'!$H$27:$H$100000,$D$35,'7.  Persistence Report'!$J$27:$J$100000,"&lt;&gt;Adjustment")</f>
        <v>0</v>
      </c>
      <c r="I124" s="293">
        <f>SUMIFS('7.  Persistence Report'!AZ$27:AZ$100000,'7.  Persistence Report'!$D$27:$D$100000,$B124,'7.  Persistence Report'!$H$27:$H$100000,$D$35,'7.  Persistence Report'!$J$27:$J$100000,"&lt;&gt;Adjustment")</f>
        <v>0</v>
      </c>
      <c r="J124" s="293">
        <f>SUMIFS('7.  Persistence Report'!BA$27:BA$100000,'7.  Persistence Report'!$D$27:$D$100000,$B124,'7.  Persistence Report'!$H$27:$H$100000,$D$35,'7.  Persistence Report'!$J$27:$J$100000,"&lt;&gt;Adjustment")</f>
        <v>0</v>
      </c>
      <c r="K124" s="293">
        <f>SUMIFS('7.  Persistence Report'!BB$27:BB$100000,'7.  Persistence Report'!$D$27:$D$100000,$B124,'7.  Persistence Report'!$H$27:$H$100000,$D$35,'7.  Persistence Report'!$J$27:$J$100000,"&lt;&gt;Adjustment")</f>
        <v>0</v>
      </c>
      <c r="L124" s="293">
        <f>SUMIFS('7.  Persistence Report'!BC$27:BC$100000,'7.  Persistence Report'!$D$27:$D$100000,$B124,'7.  Persistence Report'!$H$27:$H$100000,$D$35,'7.  Persistence Report'!$J$27:$J$100000,"&lt;&gt;Adjustment")</f>
        <v>0</v>
      </c>
      <c r="M124" s="293">
        <f>SUMIFS('7.  Persistence Report'!BD$27:BD$100000,'7.  Persistence Report'!$D$27:$D$100000,$B124,'7.  Persistence Report'!$H$27:$H$100000,$D$35,'7.  Persistence Report'!$J$27:$J$100000,"&lt;&gt;Adjustment")</f>
        <v>0</v>
      </c>
      <c r="N124" s="293">
        <v>12</v>
      </c>
      <c r="O124" s="293">
        <f>SUMIFS('7.  Persistence Report'!P$27:P$100000,'7.  Persistence Report'!$D$27:$D$100000,$B124,'7.  Persistence Report'!$H$27:$H$100000,$O$35,'7.  Persistence Report'!$J$27:$J$100000,"&lt;&gt;Adjustment")</f>
        <v>0</v>
      </c>
      <c r="P124" s="293">
        <f>SUMIFS('7.  Persistence Report'!Q$27:Q$100000,'7.  Persistence Report'!$D$27:$D$100000,$B124,'7.  Persistence Report'!$H$27:$H$100000,$O$35,'7.  Persistence Report'!$J$27:$J$100000,"&lt;&gt;Adjustment")</f>
        <v>0</v>
      </c>
      <c r="Q124" s="293">
        <f>SUMIFS('7.  Persistence Report'!R$27:R$100000,'7.  Persistence Report'!$D$27:$D$100000,$B124,'7.  Persistence Report'!$H$27:$H$100000,$O$35,'7.  Persistence Report'!$J$27:$J$100000,"&lt;&gt;Adjustment")</f>
        <v>0</v>
      </c>
      <c r="R124" s="293">
        <f>SUMIFS('7.  Persistence Report'!S$27:S$100000,'7.  Persistence Report'!$D$27:$D$100000,$B124,'7.  Persistence Report'!$H$27:$H$100000,$O$35,'7.  Persistence Report'!$J$27:$J$100000,"&lt;&gt;Adjustment")</f>
        <v>0</v>
      </c>
      <c r="S124" s="293">
        <f>SUMIFS('7.  Persistence Report'!T$27:T$100000,'7.  Persistence Report'!$D$27:$D$100000,$B124,'7.  Persistence Report'!$H$27:$H$100000,$O$35,'7.  Persistence Report'!$J$27:$J$100000,"&lt;&gt;Adjustment")</f>
        <v>0</v>
      </c>
      <c r="T124" s="293">
        <f>SUMIFS('7.  Persistence Report'!U$27:U$100000,'7.  Persistence Report'!$D$27:$D$100000,$B124,'7.  Persistence Report'!$H$27:$H$100000,$O$35,'7.  Persistence Report'!$J$27:$J$100000,"&lt;&gt;Adjustment")</f>
        <v>0</v>
      </c>
      <c r="U124" s="293">
        <f>SUMIFS('7.  Persistence Report'!V$27:V$100000,'7.  Persistence Report'!$D$27:$D$100000,$B124,'7.  Persistence Report'!$H$27:$H$100000,$O$35,'7.  Persistence Report'!$J$27:$J$100000,"&lt;&gt;Adjustment")</f>
        <v>0</v>
      </c>
      <c r="V124" s="293">
        <f>SUMIFS('7.  Persistence Report'!W$27:W$100000,'7.  Persistence Report'!$D$27:$D$100000,$B124,'7.  Persistence Report'!$H$27:$H$100000,$O$35,'7.  Persistence Report'!$J$27:$J$100000,"&lt;&gt;Adjustment")</f>
        <v>0</v>
      </c>
      <c r="W124" s="293">
        <f>SUMIFS('7.  Persistence Report'!X$27:X$100000,'7.  Persistence Report'!$D$27:$D$100000,$B124,'7.  Persistence Report'!$H$27:$H$100000,$O$35,'7.  Persistence Report'!$J$27:$J$100000,"&lt;&gt;Adjustment")</f>
        <v>0</v>
      </c>
      <c r="X124" s="293">
        <f>SUMIFS('7.  Persistence Report'!Y$27:Y$100000,'7.  Persistence Report'!$D$27:$D$100000,$B124,'7.  Persistence Report'!$H$27:$H$100000,$O$35,'7.  Persistence Report'!$J$27:$J$100000,"&lt;&gt;Adjustment")</f>
        <v>0</v>
      </c>
      <c r="Y124" s="408">
        <f>VLOOKUP(B124,'3-a.  Rate Class Allocations'!$B$20:$AM$1009,4,FALSE)</f>
        <v>0</v>
      </c>
      <c r="Z124" s="408">
        <f>VLOOKUP(B124,'3-a.  Rate Class Allocations'!$B$20:$AM$1009,6,FALSE)</f>
        <v>0</v>
      </c>
      <c r="AA124" s="408">
        <f>VLOOKUP(B124,'3-a.  Rate Class Allocations'!$B$20:$AM$1009,8,FALSE)</f>
        <v>0</v>
      </c>
      <c r="AB124" s="408">
        <f>VLOOKUP(B124,'3-a.  Rate Class Allocations'!$B$20:$AM$1009,9,FALSE)</f>
        <v>0</v>
      </c>
      <c r="AC124" s="408">
        <f>VLOOKUP(B124,'3-a.  Rate Class Allocations'!$B$20:$AM$1009,11,FALSE)</f>
        <v>0</v>
      </c>
      <c r="AD124" s="408">
        <f>VLOOKUP(B124,'3-a.  Rate Class Allocations'!$B$20:$AM$1009,13,FALSE)</f>
        <v>0</v>
      </c>
      <c r="AE124" s="408"/>
      <c r="AF124" s="413"/>
      <c r="AG124" s="413"/>
      <c r="AH124" s="413"/>
      <c r="AI124" s="413"/>
      <c r="AJ124" s="413"/>
      <c r="AK124" s="413"/>
      <c r="AL124" s="413"/>
      <c r="AM124" s="294">
        <f>SUM(Y124:AL124)</f>
        <v>0</v>
      </c>
    </row>
    <row r="125" spans="1:39" outlineLevel="1">
      <c r="B125" s="292" t="s">
        <v>267</v>
      </c>
      <c r="C125" s="289" t="s">
        <v>163</v>
      </c>
      <c r="D125" s="293">
        <f>SUMIFS('7.  Persistence Report'!AU$27:AU$100000,'7.  Persistence Report'!$D$27:$D$100000,$B124,'7.  Persistence Report'!$H$27:$H$100000,$D$35,'7.  Persistence Report'!$J$27:$J$100000,"Adjustment")</f>
        <v>0</v>
      </c>
      <c r="E125" s="293">
        <f>SUMIFS('7.  Persistence Report'!AV$27:AV$100000,'7.  Persistence Report'!$D$27:$D$100000,$B124,'7.  Persistence Report'!$H$27:$H$100000,$D$35,'7.  Persistence Report'!$J$27:$J$100000,"Adjustment")</f>
        <v>0</v>
      </c>
      <c r="F125" s="293">
        <f>SUMIFS('7.  Persistence Report'!AW$27:AW$100000,'7.  Persistence Report'!$D$27:$D$100000,$B124,'7.  Persistence Report'!$H$27:$H$100000,$D$35,'7.  Persistence Report'!$J$27:$J$100000,"Adjustment")</f>
        <v>0</v>
      </c>
      <c r="G125" s="293">
        <f>SUMIFS('7.  Persistence Report'!AX$27:AX$100000,'7.  Persistence Report'!$D$27:$D$100000,$B124,'7.  Persistence Report'!$H$27:$H$100000,$D$35,'7.  Persistence Report'!$J$27:$J$100000,"Adjustment")</f>
        <v>0</v>
      </c>
      <c r="H125" s="293">
        <f>SUMIFS('7.  Persistence Report'!AY$27:AY$100000,'7.  Persistence Report'!$D$27:$D$100000,$B124,'7.  Persistence Report'!$H$27:$H$100000,$D$35,'7.  Persistence Report'!$J$27:$J$100000,"Adjustment")</f>
        <v>0</v>
      </c>
      <c r="I125" s="293">
        <f>SUMIFS('7.  Persistence Report'!AZ$27:AZ$100000,'7.  Persistence Report'!$D$27:$D$100000,$B124,'7.  Persistence Report'!$H$27:$H$100000,$D$35,'7.  Persistence Report'!$J$27:$J$100000,"Adjustment")</f>
        <v>0</v>
      </c>
      <c r="J125" s="293">
        <f>SUMIFS('7.  Persistence Report'!BA$27:BA$100000,'7.  Persistence Report'!$D$27:$D$100000,$B124,'7.  Persistence Report'!$H$27:$H$100000,$D$35,'7.  Persistence Report'!$J$27:$J$100000,"Adjustment")</f>
        <v>0</v>
      </c>
      <c r="K125" s="293">
        <f>SUMIFS('7.  Persistence Report'!BB$27:BB$100000,'7.  Persistence Report'!$D$27:$D$100000,$B124,'7.  Persistence Report'!$H$27:$H$100000,$D$35,'7.  Persistence Report'!$J$27:$J$100000,"Adjustment")</f>
        <v>0</v>
      </c>
      <c r="L125" s="293">
        <f>SUMIFS('7.  Persistence Report'!BC$27:BC$100000,'7.  Persistence Report'!$D$27:$D$100000,$B124,'7.  Persistence Report'!$H$27:$H$100000,$D$35,'7.  Persistence Report'!$J$27:$J$100000,"Adjustment")</f>
        <v>0</v>
      </c>
      <c r="M125" s="293">
        <f>SUMIFS('7.  Persistence Report'!BD$27:BD$100000,'7.  Persistence Report'!$D$27:$D$100000,$B124,'7.  Persistence Report'!$H$27:$H$100000,$D$35,'7.  Persistence Report'!$J$27:$J$100000,"Adjustment")</f>
        <v>0</v>
      </c>
      <c r="N125" s="293">
        <f>N124</f>
        <v>12</v>
      </c>
      <c r="O125" s="293">
        <f>SUMIFS('7.  Persistence Report'!P$27:P$100000,'7.  Persistence Report'!$D$27:$D$100000,$B124,'7.  Persistence Report'!$H$27:$H$100000,$O$35,'7.  Persistence Report'!$J$27:$J$100000,"Adjustment")</f>
        <v>0</v>
      </c>
      <c r="P125" s="293">
        <f>SUMIFS('7.  Persistence Report'!Q$27:Q$100000,'7.  Persistence Report'!$D$27:$D$100000,$B124,'7.  Persistence Report'!$H$27:$H$100000,$O$35,'7.  Persistence Report'!$J$27:$J$100000,"Adjustment")</f>
        <v>0</v>
      </c>
      <c r="Q125" s="293">
        <f>SUMIFS('7.  Persistence Report'!R$27:R$100000,'7.  Persistence Report'!$D$27:$D$100000,$B124,'7.  Persistence Report'!$H$27:$H$100000,$O$35,'7.  Persistence Report'!$J$27:$J$100000,"Adjustment")</f>
        <v>0</v>
      </c>
      <c r="R125" s="293">
        <f>SUMIFS('7.  Persistence Report'!S$27:S$100000,'7.  Persistence Report'!$D$27:$D$100000,$B124,'7.  Persistence Report'!$H$27:$H$100000,$O$35,'7.  Persistence Report'!$J$27:$J$100000,"Adjustment")</f>
        <v>0</v>
      </c>
      <c r="S125" s="293">
        <f>SUMIFS('7.  Persistence Report'!T$27:T$100000,'7.  Persistence Report'!$D$27:$D$100000,$B124,'7.  Persistence Report'!$H$27:$H$100000,$O$35,'7.  Persistence Report'!$J$27:$J$100000,"Adjustment")</f>
        <v>0</v>
      </c>
      <c r="T125" s="293">
        <f>SUMIFS('7.  Persistence Report'!U$27:U$100000,'7.  Persistence Report'!$D$27:$D$100000,$B124,'7.  Persistence Report'!$H$27:$H$100000,$O$35,'7.  Persistence Report'!$J$27:$J$100000,"Adjustment")</f>
        <v>0</v>
      </c>
      <c r="U125" s="293">
        <f>SUMIFS('7.  Persistence Report'!V$27:V$100000,'7.  Persistence Report'!$D$27:$D$100000,$B124,'7.  Persistence Report'!$H$27:$H$100000,$O$35,'7.  Persistence Report'!$J$27:$J$100000,"Adjustment")</f>
        <v>0</v>
      </c>
      <c r="V125" s="293">
        <f>SUMIFS('7.  Persistence Report'!W$27:W$100000,'7.  Persistence Report'!$D$27:$D$100000,$B124,'7.  Persistence Report'!$H$27:$H$100000,$O$35,'7.  Persistence Report'!$J$27:$J$100000,"Adjustment")</f>
        <v>0</v>
      </c>
      <c r="W125" s="293">
        <f>SUMIFS('7.  Persistence Report'!X$27:X$100000,'7.  Persistence Report'!$D$27:$D$100000,$B124,'7.  Persistence Report'!$H$27:$H$100000,$O$35,'7.  Persistence Report'!$J$27:$J$100000,"Adjustment")</f>
        <v>0</v>
      </c>
      <c r="X125" s="293">
        <f>SUMIFS('7.  Persistence Report'!Y$27:Y$100000,'7.  Persistence Report'!$D$27:$D$100000,$B124,'7.  Persistence Report'!$H$27:$H$100000,$O$35,'7.  Persistence Report'!$J$27:$J$100000,"Adjustment")</f>
        <v>0</v>
      </c>
      <c r="Y125" s="409">
        <f>Y124</f>
        <v>0</v>
      </c>
      <c r="Z125" s="409">
        <f t="shared" ref="Z125" si="254">Z124</f>
        <v>0</v>
      </c>
      <c r="AA125" s="409">
        <f t="shared" ref="AA125" si="255">AA124</f>
        <v>0</v>
      </c>
      <c r="AB125" s="409">
        <f t="shared" ref="AB125" si="256">AB124</f>
        <v>0</v>
      </c>
      <c r="AC125" s="409">
        <f t="shared" ref="AC125" si="257">AC124</f>
        <v>0</v>
      </c>
      <c r="AD125" s="409">
        <f t="shared" ref="AD125" si="258">AD124</f>
        <v>0</v>
      </c>
      <c r="AE125" s="409">
        <f t="shared" ref="AE125" si="259">AE124</f>
        <v>0</v>
      </c>
      <c r="AF125" s="409">
        <f t="shared" ref="AF125" si="260">AF124</f>
        <v>0</v>
      </c>
      <c r="AG125" s="409">
        <f t="shared" ref="AG125" si="261">AG124</f>
        <v>0</v>
      </c>
      <c r="AH125" s="409">
        <f t="shared" ref="AH125" si="262">AH124</f>
        <v>0</v>
      </c>
      <c r="AI125" s="409">
        <f t="shared" ref="AI125" si="263">AI124</f>
        <v>0</v>
      </c>
      <c r="AJ125" s="409">
        <f t="shared" ref="AJ125" si="264">AJ124</f>
        <v>0</v>
      </c>
      <c r="AK125" s="409">
        <f t="shared" ref="AK125" si="265">AK124</f>
        <v>0</v>
      </c>
      <c r="AL125" s="409">
        <f t="shared" ref="AL125" si="26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f>SUMIFS('7.  Persistence Report'!AU$27:AU$100000,'7.  Persistence Report'!$D$27:$D$100000,$B127,'7.  Persistence Report'!$H$27:$H$100000,$D$35,'7.  Persistence Report'!$J$27:$J$100000,"&lt;&gt;Adjustment")</f>
        <v>0</v>
      </c>
      <c r="E127" s="293">
        <f>SUMIFS('7.  Persistence Report'!AV$27:AV$100000,'7.  Persistence Report'!$D$27:$D$100000,$B127,'7.  Persistence Report'!$H$27:$H$100000,$D$35,'7.  Persistence Report'!$J$27:$J$100000,"&lt;&gt;Adjustment")</f>
        <v>0</v>
      </c>
      <c r="F127" s="293">
        <f>SUMIFS('7.  Persistence Report'!AW$27:AW$100000,'7.  Persistence Report'!$D$27:$D$100000,$B127,'7.  Persistence Report'!$H$27:$H$100000,$D$35,'7.  Persistence Report'!$J$27:$J$100000,"&lt;&gt;Adjustment")</f>
        <v>0</v>
      </c>
      <c r="G127" s="293">
        <f>SUMIFS('7.  Persistence Report'!AX$27:AX$100000,'7.  Persistence Report'!$D$27:$D$100000,$B127,'7.  Persistence Report'!$H$27:$H$100000,$D$35,'7.  Persistence Report'!$J$27:$J$100000,"&lt;&gt;Adjustment")</f>
        <v>0</v>
      </c>
      <c r="H127" s="293">
        <f>SUMIFS('7.  Persistence Report'!AY$27:AY$100000,'7.  Persistence Report'!$D$27:$D$100000,$B127,'7.  Persistence Report'!$H$27:$H$100000,$D$35,'7.  Persistence Report'!$J$27:$J$100000,"&lt;&gt;Adjustment")</f>
        <v>0</v>
      </c>
      <c r="I127" s="293">
        <f>SUMIFS('7.  Persistence Report'!AZ$27:AZ$100000,'7.  Persistence Report'!$D$27:$D$100000,$B127,'7.  Persistence Report'!$H$27:$H$100000,$D$35,'7.  Persistence Report'!$J$27:$J$100000,"&lt;&gt;Adjustment")</f>
        <v>0</v>
      </c>
      <c r="J127" s="293">
        <f>SUMIFS('7.  Persistence Report'!BA$27:BA$100000,'7.  Persistence Report'!$D$27:$D$100000,$B127,'7.  Persistence Report'!$H$27:$H$100000,$D$35,'7.  Persistence Report'!$J$27:$J$100000,"&lt;&gt;Adjustment")</f>
        <v>0</v>
      </c>
      <c r="K127" s="293">
        <f>SUMIFS('7.  Persistence Report'!BB$27:BB$100000,'7.  Persistence Report'!$D$27:$D$100000,$B127,'7.  Persistence Report'!$H$27:$H$100000,$D$35,'7.  Persistence Report'!$J$27:$J$100000,"&lt;&gt;Adjustment")</f>
        <v>0</v>
      </c>
      <c r="L127" s="293">
        <f>SUMIFS('7.  Persistence Report'!BC$27:BC$100000,'7.  Persistence Report'!$D$27:$D$100000,$B127,'7.  Persistence Report'!$H$27:$H$100000,$D$35,'7.  Persistence Report'!$J$27:$J$100000,"&lt;&gt;Adjustment")</f>
        <v>0</v>
      </c>
      <c r="M127" s="293">
        <f>SUMIFS('7.  Persistence Report'!BD$27:BD$100000,'7.  Persistence Report'!$D$27:$D$100000,$B127,'7.  Persistence Report'!$H$27:$H$100000,$D$35,'7.  Persistence Report'!$J$27:$J$100000,"&lt;&gt;Adjustment")</f>
        <v>0</v>
      </c>
      <c r="N127" s="293">
        <v>12</v>
      </c>
      <c r="O127" s="293">
        <f>SUMIFS('7.  Persistence Report'!P$27:P$100000,'7.  Persistence Report'!$D$27:$D$100000,$B127,'7.  Persistence Report'!$H$27:$H$100000,$O$35,'7.  Persistence Report'!$J$27:$J$100000,"&lt;&gt;Adjustment")</f>
        <v>0</v>
      </c>
      <c r="P127" s="293">
        <f>SUMIFS('7.  Persistence Report'!Q$27:Q$100000,'7.  Persistence Report'!$D$27:$D$100000,$B127,'7.  Persistence Report'!$H$27:$H$100000,$O$35,'7.  Persistence Report'!$J$27:$J$100000,"&lt;&gt;Adjustment")</f>
        <v>0</v>
      </c>
      <c r="Q127" s="293">
        <f>SUMIFS('7.  Persistence Report'!R$27:R$100000,'7.  Persistence Report'!$D$27:$D$100000,$B127,'7.  Persistence Report'!$H$27:$H$100000,$O$35,'7.  Persistence Report'!$J$27:$J$100000,"&lt;&gt;Adjustment")</f>
        <v>0</v>
      </c>
      <c r="R127" s="293">
        <f>SUMIFS('7.  Persistence Report'!S$27:S$100000,'7.  Persistence Report'!$D$27:$D$100000,$B127,'7.  Persistence Report'!$H$27:$H$100000,$O$35,'7.  Persistence Report'!$J$27:$J$100000,"&lt;&gt;Adjustment")</f>
        <v>0</v>
      </c>
      <c r="S127" s="293">
        <f>SUMIFS('7.  Persistence Report'!T$27:T$100000,'7.  Persistence Report'!$D$27:$D$100000,$B127,'7.  Persistence Report'!$H$27:$H$100000,$O$35,'7.  Persistence Report'!$J$27:$J$100000,"&lt;&gt;Adjustment")</f>
        <v>0</v>
      </c>
      <c r="T127" s="293">
        <f>SUMIFS('7.  Persistence Report'!U$27:U$100000,'7.  Persistence Report'!$D$27:$D$100000,$B127,'7.  Persistence Report'!$H$27:$H$100000,$O$35,'7.  Persistence Report'!$J$27:$J$100000,"&lt;&gt;Adjustment")</f>
        <v>0</v>
      </c>
      <c r="U127" s="293">
        <f>SUMIFS('7.  Persistence Report'!V$27:V$100000,'7.  Persistence Report'!$D$27:$D$100000,$B127,'7.  Persistence Report'!$H$27:$H$100000,$O$35,'7.  Persistence Report'!$J$27:$J$100000,"&lt;&gt;Adjustment")</f>
        <v>0</v>
      </c>
      <c r="V127" s="293">
        <f>SUMIFS('7.  Persistence Report'!W$27:W$100000,'7.  Persistence Report'!$D$27:$D$100000,$B127,'7.  Persistence Report'!$H$27:$H$100000,$O$35,'7.  Persistence Report'!$J$27:$J$100000,"&lt;&gt;Adjustment")</f>
        <v>0</v>
      </c>
      <c r="W127" s="293">
        <f>SUMIFS('7.  Persistence Report'!X$27:X$100000,'7.  Persistence Report'!$D$27:$D$100000,$B127,'7.  Persistence Report'!$H$27:$H$100000,$O$35,'7.  Persistence Report'!$J$27:$J$100000,"&lt;&gt;Adjustment")</f>
        <v>0</v>
      </c>
      <c r="X127" s="293">
        <f>SUMIFS('7.  Persistence Report'!Y$27:Y$100000,'7.  Persistence Report'!$D$27:$D$100000,$B127,'7.  Persistence Report'!$H$27:$H$100000,$O$35,'7.  Persistence Report'!$J$27:$J$100000,"&lt;&gt;Adjustment")</f>
        <v>0</v>
      </c>
      <c r="Y127" s="408">
        <f>VLOOKUP(B127,'3-a.  Rate Class Allocations'!$B$20:$AM$1009,4,FALSE)</f>
        <v>0</v>
      </c>
      <c r="Z127" s="408">
        <f>VLOOKUP(B127,'3-a.  Rate Class Allocations'!$B$20:$AM$1009,6,FALSE)</f>
        <v>0</v>
      </c>
      <c r="AA127" s="408">
        <f>VLOOKUP(B127,'3-a.  Rate Class Allocations'!$B$20:$AM$1009,8,FALSE)</f>
        <v>2.8167959637823508E-3</v>
      </c>
      <c r="AB127" s="408">
        <f>VLOOKUP(B127,'3-a.  Rate Class Allocations'!$B$20:$AM$1009,9,FALSE)</f>
        <v>0.45132922434504064</v>
      </c>
      <c r="AC127" s="408">
        <f>VLOOKUP(B127,'3-a.  Rate Class Allocations'!$B$20:$AM$1009,11,FALSE)</f>
        <v>5.993164397666171E-2</v>
      </c>
      <c r="AD127" s="408">
        <f>VLOOKUP(B127,'3-a.  Rate Class Allocations'!$B$20:$AM$1009,13,FALSE)</f>
        <v>0.48359741448346871</v>
      </c>
      <c r="AE127" s="408"/>
      <c r="AF127" s="413"/>
      <c r="AG127" s="413"/>
      <c r="AH127" s="413"/>
      <c r="AI127" s="413"/>
      <c r="AJ127" s="413"/>
      <c r="AK127" s="413"/>
      <c r="AL127" s="413"/>
      <c r="AM127" s="294">
        <f>SUM(Y127:AL127)</f>
        <v>0.99767507876895345</v>
      </c>
    </row>
    <row r="128" spans="1:39" outlineLevel="1">
      <c r="B128" s="292" t="s">
        <v>267</v>
      </c>
      <c r="C128" s="289" t="s">
        <v>163</v>
      </c>
      <c r="D128" s="293">
        <f>SUMIFS('7.  Persistence Report'!AU$27:AU$100000,'7.  Persistence Report'!$D$27:$D$100000,$B127,'7.  Persistence Report'!$H$27:$H$100000,$D$35,'7.  Persistence Report'!$J$27:$J$100000,"Adjustment")</f>
        <v>77097</v>
      </c>
      <c r="E128" s="293">
        <f>SUMIFS('7.  Persistence Report'!AV$27:AV$100000,'7.  Persistence Report'!$D$27:$D$100000,$B127,'7.  Persistence Report'!$H$27:$H$100000,$D$35,'7.  Persistence Report'!$J$27:$J$100000,"Adjustment")</f>
        <v>77097</v>
      </c>
      <c r="F128" s="293">
        <f>SUMIFS('7.  Persistence Report'!AW$27:AW$100000,'7.  Persistence Report'!$D$27:$D$100000,$B127,'7.  Persistence Report'!$H$27:$H$100000,$D$35,'7.  Persistence Report'!$J$27:$J$100000,"Adjustment")</f>
        <v>77097</v>
      </c>
      <c r="G128" s="293">
        <f>SUMIFS('7.  Persistence Report'!AX$27:AX$100000,'7.  Persistence Report'!$D$27:$D$100000,$B127,'7.  Persistence Report'!$H$27:$H$100000,$D$35,'7.  Persistence Report'!$J$27:$J$100000,"Adjustment")</f>
        <v>77097</v>
      </c>
      <c r="H128" s="293">
        <f>SUMIFS('7.  Persistence Report'!AY$27:AY$100000,'7.  Persistence Report'!$D$27:$D$100000,$B127,'7.  Persistence Report'!$H$27:$H$100000,$D$35,'7.  Persistence Report'!$J$27:$J$100000,"Adjustment")</f>
        <v>77097</v>
      </c>
      <c r="I128" s="293">
        <f>SUMIFS('7.  Persistence Report'!AZ$27:AZ$100000,'7.  Persistence Report'!$D$27:$D$100000,$B127,'7.  Persistence Report'!$H$27:$H$100000,$D$35,'7.  Persistence Report'!$J$27:$J$100000,"Adjustment")</f>
        <v>77097</v>
      </c>
      <c r="J128" s="293">
        <f>SUMIFS('7.  Persistence Report'!BA$27:BA$100000,'7.  Persistence Report'!$D$27:$D$100000,$B127,'7.  Persistence Report'!$H$27:$H$100000,$D$35,'7.  Persistence Report'!$J$27:$J$100000,"Adjustment")</f>
        <v>77097</v>
      </c>
      <c r="K128" s="293">
        <f>SUMIFS('7.  Persistence Report'!BB$27:BB$100000,'7.  Persistence Report'!$D$27:$D$100000,$B127,'7.  Persistence Report'!$H$27:$H$100000,$D$35,'7.  Persistence Report'!$J$27:$J$100000,"Adjustment")</f>
        <v>77097</v>
      </c>
      <c r="L128" s="293">
        <f>SUMIFS('7.  Persistence Report'!BC$27:BC$100000,'7.  Persistence Report'!$D$27:$D$100000,$B127,'7.  Persistence Report'!$H$27:$H$100000,$D$35,'7.  Persistence Report'!$J$27:$J$100000,"Adjustment")</f>
        <v>77097</v>
      </c>
      <c r="M128" s="293">
        <f>SUMIFS('7.  Persistence Report'!BD$27:BD$100000,'7.  Persistence Report'!$D$27:$D$100000,$B127,'7.  Persistence Report'!$H$27:$H$100000,$D$35,'7.  Persistence Report'!$J$27:$J$100000,"Adjustment")</f>
        <v>77097</v>
      </c>
      <c r="N128" s="293">
        <f>N127</f>
        <v>12</v>
      </c>
      <c r="O128" s="293">
        <f>SUMIFS('7.  Persistence Report'!P$27:P$100000,'7.  Persistence Report'!$D$27:$D$100000,$B127,'7.  Persistence Report'!$H$27:$H$100000,$O$35,'7.  Persistence Report'!$J$27:$J$100000,"Adjustment")</f>
        <v>21</v>
      </c>
      <c r="P128" s="293">
        <f>SUMIFS('7.  Persistence Report'!Q$27:Q$100000,'7.  Persistence Report'!$D$27:$D$100000,$B127,'7.  Persistence Report'!$H$27:$H$100000,$O$35,'7.  Persistence Report'!$J$27:$J$100000,"Adjustment")</f>
        <v>21</v>
      </c>
      <c r="Q128" s="293">
        <f>SUMIFS('7.  Persistence Report'!R$27:R$100000,'7.  Persistence Report'!$D$27:$D$100000,$B127,'7.  Persistence Report'!$H$27:$H$100000,$O$35,'7.  Persistence Report'!$J$27:$J$100000,"Adjustment")</f>
        <v>21</v>
      </c>
      <c r="R128" s="293">
        <f>SUMIFS('7.  Persistence Report'!S$27:S$100000,'7.  Persistence Report'!$D$27:$D$100000,$B127,'7.  Persistence Report'!$H$27:$H$100000,$O$35,'7.  Persistence Report'!$J$27:$J$100000,"Adjustment")</f>
        <v>21</v>
      </c>
      <c r="S128" s="293">
        <f>SUMIFS('7.  Persistence Report'!T$27:T$100000,'7.  Persistence Report'!$D$27:$D$100000,$B127,'7.  Persistence Report'!$H$27:$H$100000,$O$35,'7.  Persistence Report'!$J$27:$J$100000,"Adjustment")</f>
        <v>21</v>
      </c>
      <c r="T128" s="293">
        <f>SUMIFS('7.  Persistence Report'!U$27:U$100000,'7.  Persistence Report'!$D$27:$D$100000,$B127,'7.  Persistence Report'!$H$27:$H$100000,$O$35,'7.  Persistence Report'!$J$27:$J$100000,"Adjustment")</f>
        <v>21</v>
      </c>
      <c r="U128" s="293">
        <f>SUMIFS('7.  Persistence Report'!V$27:V$100000,'7.  Persistence Report'!$D$27:$D$100000,$B127,'7.  Persistence Report'!$H$27:$H$100000,$O$35,'7.  Persistence Report'!$J$27:$J$100000,"Adjustment")</f>
        <v>21</v>
      </c>
      <c r="V128" s="293">
        <f>SUMIFS('7.  Persistence Report'!W$27:W$100000,'7.  Persistence Report'!$D$27:$D$100000,$B127,'7.  Persistence Report'!$H$27:$H$100000,$O$35,'7.  Persistence Report'!$J$27:$J$100000,"Adjustment")</f>
        <v>21</v>
      </c>
      <c r="W128" s="293">
        <f>SUMIFS('7.  Persistence Report'!X$27:X$100000,'7.  Persistence Report'!$D$27:$D$100000,$B127,'7.  Persistence Report'!$H$27:$H$100000,$O$35,'7.  Persistence Report'!$J$27:$J$100000,"Adjustment")</f>
        <v>21</v>
      </c>
      <c r="X128" s="293">
        <f>SUMIFS('7.  Persistence Report'!Y$27:Y$100000,'7.  Persistence Report'!$D$27:$D$100000,$B127,'7.  Persistence Report'!$H$27:$H$100000,$O$35,'7.  Persistence Report'!$J$27:$J$100000,"Adjustment")</f>
        <v>21</v>
      </c>
      <c r="Y128" s="409">
        <f>Y127</f>
        <v>0</v>
      </c>
      <c r="Z128" s="409">
        <f t="shared" ref="Z128" si="267">Z127</f>
        <v>0</v>
      </c>
      <c r="AA128" s="409">
        <f t="shared" ref="AA128" si="268">AA127</f>
        <v>2.8167959637823508E-3</v>
      </c>
      <c r="AB128" s="409">
        <f t="shared" ref="AB128" si="269">AB127</f>
        <v>0.45132922434504064</v>
      </c>
      <c r="AC128" s="409">
        <f t="shared" ref="AC128" si="270">AC127</f>
        <v>5.993164397666171E-2</v>
      </c>
      <c r="AD128" s="409">
        <f t="shared" ref="AD128" si="271">AD127</f>
        <v>0.48359741448346871</v>
      </c>
      <c r="AE128" s="409">
        <f t="shared" ref="AE128" si="272">AE127</f>
        <v>0</v>
      </c>
      <c r="AF128" s="409">
        <f t="shared" ref="AF128" si="273">AF127</f>
        <v>0</v>
      </c>
      <c r="AG128" s="409">
        <f t="shared" ref="AG128" si="274">AG127</f>
        <v>0</v>
      </c>
      <c r="AH128" s="409">
        <f t="shared" ref="AH128" si="275">AH127</f>
        <v>0</v>
      </c>
      <c r="AI128" s="409">
        <f t="shared" ref="AI128" si="276">AI127</f>
        <v>0</v>
      </c>
      <c r="AJ128" s="409">
        <f t="shared" ref="AJ128" si="277">AJ127</f>
        <v>0</v>
      </c>
      <c r="AK128" s="409">
        <f t="shared" ref="AK128" si="278">AK127</f>
        <v>0</v>
      </c>
      <c r="AL128" s="409">
        <f t="shared" ref="AL128" si="27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f>SUMIFS('7.  Persistence Report'!AU$27:AU$100000,'7.  Persistence Report'!$D$27:$D$100000,$B130,'7.  Persistence Report'!$H$27:$H$100000,$D$35,'7.  Persistence Report'!$J$27:$J$100000,"&lt;&gt;Adjustment")</f>
        <v>0</v>
      </c>
      <c r="E130" s="293">
        <f>SUMIFS('7.  Persistence Report'!AV$27:AV$100000,'7.  Persistence Report'!$D$27:$D$100000,$B130,'7.  Persistence Report'!$H$27:$H$100000,$D$35,'7.  Persistence Report'!$J$27:$J$100000,"&lt;&gt;Adjustment")</f>
        <v>0</v>
      </c>
      <c r="F130" s="293">
        <f>SUMIFS('7.  Persistence Report'!AW$27:AW$100000,'7.  Persistence Report'!$D$27:$D$100000,$B130,'7.  Persistence Report'!$H$27:$H$100000,$D$35,'7.  Persistence Report'!$J$27:$J$100000,"&lt;&gt;Adjustment")</f>
        <v>0</v>
      </c>
      <c r="G130" s="293">
        <f>SUMIFS('7.  Persistence Report'!AX$27:AX$100000,'7.  Persistence Report'!$D$27:$D$100000,$B130,'7.  Persistence Report'!$H$27:$H$100000,$D$35,'7.  Persistence Report'!$J$27:$J$100000,"&lt;&gt;Adjustment")</f>
        <v>0</v>
      </c>
      <c r="H130" s="293">
        <f>SUMIFS('7.  Persistence Report'!AY$27:AY$100000,'7.  Persistence Report'!$D$27:$D$100000,$B130,'7.  Persistence Report'!$H$27:$H$100000,$D$35,'7.  Persistence Report'!$J$27:$J$100000,"&lt;&gt;Adjustment")</f>
        <v>0</v>
      </c>
      <c r="I130" s="293">
        <f>SUMIFS('7.  Persistence Report'!AZ$27:AZ$100000,'7.  Persistence Report'!$D$27:$D$100000,$B130,'7.  Persistence Report'!$H$27:$H$100000,$D$35,'7.  Persistence Report'!$J$27:$J$100000,"&lt;&gt;Adjustment")</f>
        <v>0</v>
      </c>
      <c r="J130" s="293">
        <f>SUMIFS('7.  Persistence Report'!BA$27:BA$100000,'7.  Persistence Report'!$D$27:$D$100000,$B130,'7.  Persistence Report'!$H$27:$H$100000,$D$35,'7.  Persistence Report'!$J$27:$J$100000,"&lt;&gt;Adjustment")</f>
        <v>0</v>
      </c>
      <c r="K130" s="293">
        <f>SUMIFS('7.  Persistence Report'!BB$27:BB$100000,'7.  Persistence Report'!$D$27:$D$100000,$B130,'7.  Persistence Report'!$H$27:$H$100000,$D$35,'7.  Persistence Report'!$J$27:$J$100000,"&lt;&gt;Adjustment")</f>
        <v>0</v>
      </c>
      <c r="L130" s="293">
        <f>SUMIFS('7.  Persistence Report'!BC$27:BC$100000,'7.  Persistence Report'!$D$27:$D$100000,$B130,'7.  Persistence Report'!$H$27:$H$100000,$D$35,'7.  Persistence Report'!$J$27:$J$100000,"&lt;&gt;Adjustment")</f>
        <v>0</v>
      </c>
      <c r="M130" s="293">
        <f>SUMIFS('7.  Persistence Report'!BD$27:BD$100000,'7.  Persistence Report'!$D$27:$D$100000,$B130,'7.  Persistence Report'!$H$27:$H$100000,$D$35,'7.  Persistence Report'!$J$27:$J$100000,"&lt;&gt;Adjustment")</f>
        <v>0</v>
      </c>
      <c r="N130" s="293">
        <v>3</v>
      </c>
      <c r="O130" s="293">
        <f>SUMIFS('7.  Persistence Report'!P$27:P$100000,'7.  Persistence Report'!$D$27:$D$100000,$B130,'7.  Persistence Report'!$H$27:$H$100000,$O$35,'7.  Persistence Report'!$J$27:$J$100000,"&lt;&gt;Adjustment")</f>
        <v>0</v>
      </c>
      <c r="P130" s="293">
        <f>SUMIFS('7.  Persistence Report'!Q$27:Q$100000,'7.  Persistence Report'!$D$27:$D$100000,$B130,'7.  Persistence Report'!$H$27:$H$100000,$O$35,'7.  Persistence Report'!$J$27:$J$100000,"&lt;&gt;Adjustment")</f>
        <v>0</v>
      </c>
      <c r="Q130" s="293">
        <f>SUMIFS('7.  Persistence Report'!R$27:R$100000,'7.  Persistence Report'!$D$27:$D$100000,$B130,'7.  Persistence Report'!$H$27:$H$100000,$O$35,'7.  Persistence Report'!$J$27:$J$100000,"&lt;&gt;Adjustment")</f>
        <v>0</v>
      </c>
      <c r="R130" s="293">
        <f>SUMIFS('7.  Persistence Report'!S$27:S$100000,'7.  Persistence Report'!$D$27:$D$100000,$B130,'7.  Persistence Report'!$H$27:$H$100000,$O$35,'7.  Persistence Report'!$J$27:$J$100000,"&lt;&gt;Adjustment")</f>
        <v>0</v>
      </c>
      <c r="S130" s="293">
        <f>SUMIFS('7.  Persistence Report'!T$27:T$100000,'7.  Persistence Report'!$D$27:$D$100000,$B130,'7.  Persistence Report'!$H$27:$H$100000,$O$35,'7.  Persistence Report'!$J$27:$J$100000,"&lt;&gt;Adjustment")</f>
        <v>0</v>
      </c>
      <c r="T130" s="293">
        <f>SUMIFS('7.  Persistence Report'!U$27:U$100000,'7.  Persistence Report'!$D$27:$D$100000,$B130,'7.  Persistence Report'!$H$27:$H$100000,$O$35,'7.  Persistence Report'!$J$27:$J$100000,"&lt;&gt;Adjustment")</f>
        <v>0</v>
      </c>
      <c r="U130" s="293">
        <f>SUMIFS('7.  Persistence Report'!V$27:V$100000,'7.  Persistence Report'!$D$27:$D$100000,$B130,'7.  Persistence Report'!$H$27:$H$100000,$O$35,'7.  Persistence Report'!$J$27:$J$100000,"&lt;&gt;Adjustment")</f>
        <v>0</v>
      </c>
      <c r="V130" s="293">
        <f>SUMIFS('7.  Persistence Report'!W$27:W$100000,'7.  Persistence Report'!$D$27:$D$100000,$B130,'7.  Persistence Report'!$H$27:$H$100000,$O$35,'7.  Persistence Report'!$J$27:$J$100000,"&lt;&gt;Adjustment")</f>
        <v>0</v>
      </c>
      <c r="W130" s="293">
        <f>SUMIFS('7.  Persistence Report'!X$27:X$100000,'7.  Persistence Report'!$D$27:$D$100000,$B130,'7.  Persistence Report'!$H$27:$H$100000,$O$35,'7.  Persistence Report'!$J$27:$J$100000,"&lt;&gt;Adjustment")</f>
        <v>0</v>
      </c>
      <c r="X130" s="293">
        <f>SUMIFS('7.  Persistence Report'!Y$27:Y$100000,'7.  Persistence Report'!$D$27:$D$100000,$B130,'7.  Persistence Report'!$H$27:$H$100000,$O$35,'7.  Persistence Report'!$J$27:$J$100000,"&lt;&gt;Adjustment")</f>
        <v>0</v>
      </c>
      <c r="Y130" s="408">
        <f>VLOOKUP(B130,'3-a.  Rate Class Allocations'!$B$20:$AM$1009,4,FALSE)</f>
        <v>0</v>
      </c>
      <c r="Z130" s="408">
        <f>VLOOKUP(B130,'3-a.  Rate Class Allocations'!$B$20:$AM$1009,6,FALSE)</f>
        <v>0</v>
      </c>
      <c r="AA130" s="408">
        <f>VLOOKUP(B130,'3-a.  Rate Class Allocations'!$B$20:$AM$1009,8,FALSE)</f>
        <v>0</v>
      </c>
      <c r="AB130" s="408">
        <f>VLOOKUP(B130,'3-a.  Rate Class Allocations'!$B$20:$AM$1009,9,FALSE)</f>
        <v>0</v>
      </c>
      <c r="AC130" s="408">
        <f>VLOOKUP(B130,'3-a.  Rate Class Allocations'!$B$20:$AM$1009,11,FALSE)</f>
        <v>0</v>
      </c>
      <c r="AD130" s="408">
        <f>VLOOKUP(B130,'3-a.  Rate Class Allocations'!$B$20:$AM$1009,13,FALSE)</f>
        <v>0</v>
      </c>
      <c r="AE130" s="408"/>
      <c r="AF130" s="413"/>
      <c r="AG130" s="413"/>
      <c r="AH130" s="413"/>
      <c r="AI130" s="413"/>
      <c r="AJ130" s="413"/>
      <c r="AK130" s="413"/>
      <c r="AL130" s="413"/>
      <c r="AM130" s="294">
        <f>SUM(Y130:AL130)</f>
        <v>0</v>
      </c>
    </row>
    <row r="131" spans="1:39" outlineLevel="1">
      <c r="B131" s="292" t="s">
        <v>267</v>
      </c>
      <c r="C131" s="289" t="s">
        <v>163</v>
      </c>
      <c r="D131" s="293">
        <f>SUMIFS('7.  Persistence Report'!AU$27:AU$100000,'7.  Persistence Report'!$D$27:$D$100000,$B130,'7.  Persistence Report'!$H$27:$H$100000,$D$35,'7.  Persistence Report'!$J$27:$J$100000,"Adjustment")</f>
        <v>0</v>
      </c>
      <c r="E131" s="293">
        <f>SUMIFS('7.  Persistence Report'!AV$27:AV$100000,'7.  Persistence Report'!$D$27:$D$100000,$B130,'7.  Persistence Report'!$H$27:$H$100000,$D$35,'7.  Persistence Report'!$J$27:$J$100000,"Adjustment")</f>
        <v>0</v>
      </c>
      <c r="F131" s="293">
        <f>SUMIFS('7.  Persistence Report'!AW$27:AW$100000,'7.  Persistence Report'!$D$27:$D$100000,$B130,'7.  Persistence Report'!$H$27:$H$100000,$D$35,'7.  Persistence Report'!$J$27:$J$100000,"Adjustment")</f>
        <v>0</v>
      </c>
      <c r="G131" s="293">
        <f>SUMIFS('7.  Persistence Report'!AX$27:AX$100000,'7.  Persistence Report'!$D$27:$D$100000,$B130,'7.  Persistence Report'!$H$27:$H$100000,$D$35,'7.  Persistence Report'!$J$27:$J$100000,"Adjustment")</f>
        <v>0</v>
      </c>
      <c r="H131" s="293">
        <f>SUMIFS('7.  Persistence Report'!AY$27:AY$100000,'7.  Persistence Report'!$D$27:$D$100000,$B130,'7.  Persistence Report'!$H$27:$H$100000,$D$35,'7.  Persistence Report'!$J$27:$J$100000,"Adjustment")</f>
        <v>0</v>
      </c>
      <c r="I131" s="293">
        <f>SUMIFS('7.  Persistence Report'!AZ$27:AZ$100000,'7.  Persistence Report'!$D$27:$D$100000,$B130,'7.  Persistence Report'!$H$27:$H$100000,$D$35,'7.  Persistence Report'!$J$27:$J$100000,"Adjustment")</f>
        <v>0</v>
      </c>
      <c r="J131" s="293">
        <f>SUMIFS('7.  Persistence Report'!BA$27:BA$100000,'7.  Persistence Report'!$D$27:$D$100000,$B130,'7.  Persistence Report'!$H$27:$H$100000,$D$35,'7.  Persistence Report'!$J$27:$J$100000,"Adjustment")</f>
        <v>0</v>
      </c>
      <c r="K131" s="293">
        <f>SUMIFS('7.  Persistence Report'!BB$27:BB$100000,'7.  Persistence Report'!$D$27:$D$100000,$B130,'7.  Persistence Report'!$H$27:$H$100000,$D$35,'7.  Persistence Report'!$J$27:$J$100000,"Adjustment")</f>
        <v>0</v>
      </c>
      <c r="L131" s="293">
        <f>SUMIFS('7.  Persistence Report'!BC$27:BC$100000,'7.  Persistence Report'!$D$27:$D$100000,$B130,'7.  Persistence Report'!$H$27:$H$100000,$D$35,'7.  Persistence Report'!$J$27:$J$100000,"Adjustment")</f>
        <v>0</v>
      </c>
      <c r="M131" s="293">
        <f>SUMIFS('7.  Persistence Report'!BD$27:BD$100000,'7.  Persistence Report'!$D$27:$D$100000,$B130,'7.  Persistence Report'!$H$27:$H$100000,$D$35,'7.  Persistence Report'!$J$27:$J$100000,"Adjustment")</f>
        <v>0</v>
      </c>
      <c r="N131" s="293">
        <f>N130</f>
        <v>3</v>
      </c>
      <c r="O131" s="293">
        <f>SUMIFS('7.  Persistence Report'!P$27:P$100000,'7.  Persistence Report'!$D$27:$D$100000,$B130,'7.  Persistence Report'!$H$27:$H$100000,$O$35,'7.  Persistence Report'!$J$27:$J$100000,"Adjustment")</f>
        <v>0</v>
      </c>
      <c r="P131" s="293">
        <f>SUMIFS('7.  Persistence Report'!Q$27:Q$100000,'7.  Persistence Report'!$D$27:$D$100000,$B130,'7.  Persistence Report'!$H$27:$H$100000,$O$35,'7.  Persistence Report'!$J$27:$J$100000,"Adjustment")</f>
        <v>0</v>
      </c>
      <c r="Q131" s="293">
        <f>SUMIFS('7.  Persistence Report'!R$27:R$100000,'7.  Persistence Report'!$D$27:$D$100000,$B130,'7.  Persistence Report'!$H$27:$H$100000,$O$35,'7.  Persistence Report'!$J$27:$J$100000,"Adjustment")</f>
        <v>0</v>
      </c>
      <c r="R131" s="293">
        <f>SUMIFS('7.  Persistence Report'!S$27:S$100000,'7.  Persistence Report'!$D$27:$D$100000,$B130,'7.  Persistence Report'!$H$27:$H$100000,$O$35,'7.  Persistence Report'!$J$27:$J$100000,"Adjustment")</f>
        <v>0</v>
      </c>
      <c r="S131" s="293">
        <f>SUMIFS('7.  Persistence Report'!T$27:T$100000,'7.  Persistence Report'!$D$27:$D$100000,$B130,'7.  Persistence Report'!$H$27:$H$100000,$O$35,'7.  Persistence Report'!$J$27:$J$100000,"Adjustment")</f>
        <v>0</v>
      </c>
      <c r="T131" s="293">
        <f>SUMIFS('7.  Persistence Report'!U$27:U$100000,'7.  Persistence Report'!$D$27:$D$100000,$B130,'7.  Persistence Report'!$H$27:$H$100000,$O$35,'7.  Persistence Report'!$J$27:$J$100000,"Adjustment")</f>
        <v>0</v>
      </c>
      <c r="U131" s="293">
        <f>SUMIFS('7.  Persistence Report'!V$27:V$100000,'7.  Persistence Report'!$D$27:$D$100000,$B130,'7.  Persistence Report'!$H$27:$H$100000,$O$35,'7.  Persistence Report'!$J$27:$J$100000,"Adjustment")</f>
        <v>0</v>
      </c>
      <c r="V131" s="293">
        <f>SUMIFS('7.  Persistence Report'!W$27:W$100000,'7.  Persistence Report'!$D$27:$D$100000,$B130,'7.  Persistence Report'!$H$27:$H$100000,$O$35,'7.  Persistence Report'!$J$27:$J$100000,"Adjustment")</f>
        <v>0</v>
      </c>
      <c r="W131" s="293">
        <f>SUMIFS('7.  Persistence Report'!X$27:X$100000,'7.  Persistence Report'!$D$27:$D$100000,$B130,'7.  Persistence Report'!$H$27:$H$100000,$O$35,'7.  Persistence Report'!$J$27:$J$100000,"Adjustment")</f>
        <v>0</v>
      </c>
      <c r="X131" s="293">
        <f>SUMIFS('7.  Persistence Report'!Y$27:Y$100000,'7.  Persistence Report'!$D$27:$D$100000,$B130,'7.  Persistence Report'!$H$27:$H$100000,$O$35,'7.  Persistence Report'!$J$27:$J$100000,"Adjustment")</f>
        <v>0</v>
      </c>
      <c r="Y131" s="409">
        <f>Y130</f>
        <v>0</v>
      </c>
      <c r="Z131" s="409">
        <f t="shared" ref="Z131" si="280">Z130</f>
        <v>0</v>
      </c>
      <c r="AA131" s="409">
        <f t="shared" ref="AA131" si="281">AA130</f>
        <v>0</v>
      </c>
      <c r="AB131" s="409">
        <f t="shared" ref="AB131" si="282">AB130</f>
        <v>0</v>
      </c>
      <c r="AC131" s="409">
        <f t="shared" ref="AC131" si="283">AC130</f>
        <v>0</v>
      </c>
      <c r="AD131" s="409">
        <f t="shared" ref="AD131" si="284">AD130</f>
        <v>0</v>
      </c>
      <c r="AE131" s="409">
        <f t="shared" ref="AE131" si="285">AE130</f>
        <v>0</v>
      </c>
      <c r="AF131" s="409">
        <f t="shared" ref="AF131" si="286">AF130</f>
        <v>0</v>
      </c>
      <c r="AG131" s="409">
        <f t="shared" ref="AG131" si="287">AG130</f>
        <v>0</v>
      </c>
      <c r="AH131" s="409">
        <f t="shared" ref="AH131" si="288">AH130</f>
        <v>0</v>
      </c>
      <c r="AI131" s="409">
        <f t="shared" ref="AI131" si="289">AI130</f>
        <v>0</v>
      </c>
      <c r="AJ131" s="409">
        <f t="shared" ref="AJ131" si="290">AJ130</f>
        <v>0</v>
      </c>
      <c r="AK131" s="409">
        <f t="shared" ref="AK131" si="291">AK130</f>
        <v>0</v>
      </c>
      <c r="AL131" s="409">
        <f t="shared" ref="AL131" si="29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f>SUMIFS('7.  Persistence Report'!AU$27:AU$100000,'7.  Persistence Report'!$D$27:$D$100000,$B133,'7.  Persistence Report'!$H$27:$H$100000,$D$35,'7.  Persistence Report'!$J$27:$J$100000,"&lt;&gt;Adjustment")</f>
        <v>0</v>
      </c>
      <c r="E133" s="293">
        <f>SUMIFS('7.  Persistence Report'!AV$27:AV$100000,'7.  Persistence Report'!$D$27:$D$100000,$B133,'7.  Persistence Report'!$H$27:$H$100000,$D$35,'7.  Persistence Report'!$J$27:$J$100000,"&lt;&gt;Adjustment")</f>
        <v>0</v>
      </c>
      <c r="F133" s="293">
        <f>SUMIFS('7.  Persistence Report'!AW$27:AW$100000,'7.  Persistence Report'!$D$27:$D$100000,$B133,'7.  Persistence Report'!$H$27:$H$100000,$D$35,'7.  Persistence Report'!$J$27:$J$100000,"&lt;&gt;Adjustment")</f>
        <v>0</v>
      </c>
      <c r="G133" s="293">
        <f>SUMIFS('7.  Persistence Report'!AX$27:AX$100000,'7.  Persistence Report'!$D$27:$D$100000,$B133,'7.  Persistence Report'!$H$27:$H$100000,$D$35,'7.  Persistence Report'!$J$27:$J$100000,"&lt;&gt;Adjustment")</f>
        <v>0</v>
      </c>
      <c r="H133" s="293">
        <f>SUMIFS('7.  Persistence Report'!AY$27:AY$100000,'7.  Persistence Report'!$D$27:$D$100000,$B133,'7.  Persistence Report'!$H$27:$H$100000,$D$35,'7.  Persistence Report'!$J$27:$J$100000,"&lt;&gt;Adjustment")</f>
        <v>0</v>
      </c>
      <c r="I133" s="293">
        <f>SUMIFS('7.  Persistence Report'!AZ$27:AZ$100000,'7.  Persistence Report'!$D$27:$D$100000,$B133,'7.  Persistence Report'!$H$27:$H$100000,$D$35,'7.  Persistence Report'!$J$27:$J$100000,"&lt;&gt;Adjustment")</f>
        <v>0</v>
      </c>
      <c r="J133" s="293">
        <f>SUMIFS('7.  Persistence Report'!BA$27:BA$100000,'7.  Persistence Report'!$D$27:$D$100000,$B133,'7.  Persistence Report'!$H$27:$H$100000,$D$35,'7.  Persistence Report'!$J$27:$J$100000,"&lt;&gt;Adjustment")</f>
        <v>0</v>
      </c>
      <c r="K133" s="293">
        <f>SUMIFS('7.  Persistence Report'!BB$27:BB$100000,'7.  Persistence Report'!$D$27:$D$100000,$B133,'7.  Persistence Report'!$H$27:$H$100000,$D$35,'7.  Persistence Report'!$J$27:$J$100000,"&lt;&gt;Adjustment")</f>
        <v>0</v>
      </c>
      <c r="L133" s="293">
        <f>SUMIFS('7.  Persistence Report'!BC$27:BC$100000,'7.  Persistence Report'!$D$27:$D$100000,$B133,'7.  Persistence Report'!$H$27:$H$100000,$D$35,'7.  Persistence Report'!$J$27:$J$100000,"&lt;&gt;Adjustment")</f>
        <v>0</v>
      </c>
      <c r="M133" s="293">
        <f>SUMIFS('7.  Persistence Report'!BD$27:BD$100000,'7.  Persistence Report'!$D$27:$D$100000,$B133,'7.  Persistence Report'!$H$27:$H$100000,$D$35,'7.  Persistence Report'!$J$27:$J$100000,"&lt;&gt;Adjustment")</f>
        <v>0</v>
      </c>
      <c r="N133" s="293">
        <v>12</v>
      </c>
      <c r="O133" s="293">
        <f>SUMIFS('7.  Persistence Report'!P$27:P$100000,'7.  Persistence Report'!$D$27:$D$100000,$B133,'7.  Persistence Report'!$H$27:$H$100000,$O$35,'7.  Persistence Report'!$J$27:$J$100000,"&lt;&gt;Adjustment")</f>
        <v>0</v>
      </c>
      <c r="P133" s="293">
        <f>SUMIFS('7.  Persistence Report'!Q$27:Q$100000,'7.  Persistence Report'!$D$27:$D$100000,$B133,'7.  Persistence Report'!$H$27:$H$100000,$O$35,'7.  Persistence Report'!$J$27:$J$100000,"&lt;&gt;Adjustment")</f>
        <v>0</v>
      </c>
      <c r="Q133" s="293">
        <f>SUMIFS('7.  Persistence Report'!R$27:R$100000,'7.  Persistence Report'!$D$27:$D$100000,$B133,'7.  Persistence Report'!$H$27:$H$100000,$O$35,'7.  Persistence Report'!$J$27:$J$100000,"&lt;&gt;Adjustment")</f>
        <v>0</v>
      </c>
      <c r="R133" s="293">
        <f>SUMIFS('7.  Persistence Report'!S$27:S$100000,'7.  Persistence Report'!$D$27:$D$100000,$B133,'7.  Persistence Report'!$H$27:$H$100000,$O$35,'7.  Persistence Report'!$J$27:$J$100000,"&lt;&gt;Adjustment")</f>
        <v>0</v>
      </c>
      <c r="S133" s="293">
        <f>SUMIFS('7.  Persistence Report'!T$27:T$100000,'7.  Persistence Report'!$D$27:$D$100000,$B133,'7.  Persistence Report'!$H$27:$H$100000,$O$35,'7.  Persistence Report'!$J$27:$J$100000,"&lt;&gt;Adjustment")</f>
        <v>0</v>
      </c>
      <c r="T133" s="293">
        <f>SUMIFS('7.  Persistence Report'!U$27:U$100000,'7.  Persistence Report'!$D$27:$D$100000,$B133,'7.  Persistence Report'!$H$27:$H$100000,$O$35,'7.  Persistence Report'!$J$27:$J$100000,"&lt;&gt;Adjustment")</f>
        <v>0</v>
      </c>
      <c r="U133" s="293">
        <f>SUMIFS('7.  Persistence Report'!V$27:V$100000,'7.  Persistence Report'!$D$27:$D$100000,$B133,'7.  Persistence Report'!$H$27:$H$100000,$O$35,'7.  Persistence Report'!$J$27:$J$100000,"&lt;&gt;Adjustment")</f>
        <v>0</v>
      </c>
      <c r="V133" s="293">
        <f>SUMIFS('7.  Persistence Report'!W$27:W$100000,'7.  Persistence Report'!$D$27:$D$100000,$B133,'7.  Persistence Report'!$H$27:$H$100000,$O$35,'7.  Persistence Report'!$J$27:$J$100000,"&lt;&gt;Adjustment")</f>
        <v>0</v>
      </c>
      <c r="W133" s="293">
        <f>SUMIFS('7.  Persistence Report'!X$27:X$100000,'7.  Persistence Report'!$D$27:$D$100000,$B133,'7.  Persistence Report'!$H$27:$H$100000,$O$35,'7.  Persistence Report'!$J$27:$J$100000,"&lt;&gt;Adjustment")</f>
        <v>0</v>
      </c>
      <c r="X133" s="293">
        <f>SUMIFS('7.  Persistence Report'!Y$27:Y$100000,'7.  Persistence Report'!$D$27:$D$100000,$B133,'7.  Persistence Report'!$H$27:$H$100000,$O$35,'7.  Persistence Report'!$J$27:$J$100000,"&lt;&gt;Adjustment")</f>
        <v>0</v>
      </c>
      <c r="Y133" s="408">
        <f>VLOOKUP(B133,'3-a.  Rate Class Allocations'!$B$20:$AM$1009,4,FALSE)</f>
        <v>0</v>
      </c>
      <c r="Z133" s="408">
        <f>VLOOKUP(B133,'3-a.  Rate Class Allocations'!$B$20:$AM$1009,6,FALSE)</f>
        <v>0</v>
      </c>
      <c r="AA133" s="408">
        <f>VLOOKUP(B133,'3-a.  Rate Class Allocations'!$B$20:$AM$1009,8,FALSE)</f>
        <v>0</v>
      </c>
      <c r="AB133" s="408">
        <f>VLOOKUP(B133,'3-a.  Rate Class Allocations'!$B$20:$AM$1009,9,FALSE)</f>
        <v>0</v>
      </c>
      <c r="AC133" s="408">
        <f>VLOOKUP(B133,'3-a.  Rate Class Allocations'!$B$20:$AM$1009,11,FALSE)</f>
        <v>0</v>
      </c>
      <c r="AD133" s="408">
        <f>VLOOKUP(B133,'3-a.  Rate Class Allocations'!$B$20:$AM$1009,13,FALSE)</f>
        <v>0</v>
      </c>
      <c r="AE133" s="408"/>
      <c r="AF133" s="413"/>
      <c r="AG133" s="413"/>
      <c r="AH133" s="413"/>
      <c r="AI133" s="413"/>
      <c r="AJ133" s="413"/>
      <c r="AK133" s="413"/>
      <c r="AL133" s="413"/>
      <c r="AM133" s="294">
        <f>SUM(Y133:AL133)</f>
        <v>0</v>
      </c>
    </row>
    <row r="134" spans="1:39" outlineLevel="1">
      <c r="B134" s="292" t="s">
        <v>267</v>
      </c>
      <c r="C134" s="289" t="s">
        <v>163</v>
      </c>
      <c r="D134" s="293">
        <f>SUMIFS('7.  Persistence Report'!AU$27:AU$100000,'7.  Persistence Report'!$D$27:$D$100000,$B133,'7.  Persistence Report'!$H$27:$H$100000,$D$35,'7.  Persistence Report'!$J$27:$J$100000,"Adjustment")</f>
        <v>0</v>
      </c>
      <c r="E134" s="293">
        <f>SUMIFS('7.  Persistence Report'!AV$27:AV$100000,'7.  Persistence Report'!$D$27:$D$100000,$B133,'7.  Persistence Report'!$H$27:$H$100000,$D$35,'7.  Persistence Report'!$J$27:$J$100000,"Adjustment")</f>
        <v>0</v>
      </c>
      <c r="F134" s="293">
        <f>SUMIFS('7.  Persistence Report'!AW$27:AW$100000,'7.  Persistence Report'!$D$27:$D$100000,$B133,'7.  Persistence Report'!$H$27:$H$100000,$D$35,'7.  Persistence Report'!$J$27:$J$100000,"Adjustment")</f>
        <v>0</v>
      </c>
      <c r="G134" s="293">
        <f>SUMIFS('7.  Persistence Report'!AX$27:AX$100000,'7.  Persistence Report'!$D$27:$D$100000,$B133,'7.  Persistence Report'!$H$27:$H$100000,$D$35,'7.  Persistence Report'!$J$27:$J$100000,"Adjustment")</f>
        <v>0</v>
      </c>
      <c r="H134" s="293">
        <f>SUMIFS('7.  Persistence Report'!AY$27:AY$100000,'7.  Persistence Report'!$D$27:$D$100000,$B133,'7.  Persistence Report'!$H$27:$H$100000,$D$35,'7.  Persistence Report'!$J$27:$J$100000,"Adjustment")</f>
        <v>0</v>
      </c>
      <c r="I134" s="293">
        <f>SUMIFS('7.  Persistence Report'!AZ$27:AZ$100000,'7.  Persistence Report'!$D$27:$D$100000,$B133,'7.  Persistence Report'!$H$27:$H$100000,$D$35,'7.  Persistence Report'!$J$27:$J$100000,"Adjustment")</f>
        <v>0</v>
      </c>
      <c r="J134" s="293">
        <f>SUMIFS('7.  Persistence Report'!BA$27:BA$100000,'7.  Persistence Report'!$D$27:$D$100000,$B133,'7.  Persistence Report'!$H$27:$H$100000,$D$35,'7.  Persistence Report'!$J$27:$J$100000,"Adjustment")</f>
        <v>0</v>
      </c>
      <c r="K134" s="293">
        <f>SUMIFS('7.  Persistence Report'!BB$27:BB$100000,'7.  Persistence Report'!$D$27:$D$100000,$B133,'7.  Persistence Report'!$H$27:$H$100000,$D$35,'7.  Persistence Report'!$J$27:$J$100000,"Adjustment")</f>
        <v>0</v>
      </c>
      <c r="L134" s="293">
        <f>SUMIFS('7.  Persistence Report'!BC$27:BC$100000,'7.  Persistence Report'!$D$27:$D$100000,$B133,'7.  Persistence Report'!$H$27:$H$100000,$D$35,'7.  Persistence Report'!$J$27:$J$100000,"Adjustment")</f>
        <v>0</v>
      </c>
      <c r="M134" s="293">
        <f>SUMIFS('7.  Persistence Report'!BD$27:BD$100000,'7.  Persistence Report'!$D$27:$D$100000,$B133,'7.  Persistence Report'!$H$27:$H$100000,$D$35,'7.  Persistence Report'!$J$27:$J$100000,"Adjustment")</f>
        <v>0</v>
      </c>
      <c r="N134" s="293">
        <f>N133</f>
        <v>12</v>
      </c>
      <c r="O134" s="293">
        <f>SUMIFS('7.  Persistence Report'!P$27:P$100000,'7.  Persistence Report'!$D$27:$D$100000,$B133,'7.  Persistence Report'!$H$27:$H$100000,$O$35,'7.  Persistence Report'!$J$27:$J$100000,"Adjustment")</f>
        <v>0</v>
      </c>
      <c r="P134" s="293">
        <f>SUMIFS('7.  Persistence Report'!Q$27:Q$100000,'7.  Persistence Report'!$D$27:$D$100000,$B133,'7.  Persistence Report'!$H$27:$H$100000,$O$35,'7.  Persistence Report'!$J$27:$J$100000,"Adjustment")</f>
        <v>0</v>
      </c>
      <c r="Q134" s="293">
        <f>SUMIFS('7.  Persistence Report'!R$27:R$100000,'7.  Persistence Report'!$D$27:$D$100000,$B133,'7.  Persistence Report'!$H$27:$H$100000,$O$35,'7.  Persistence Report'!$J$27:$J$100000,"Adjustment")</f>
        <v>0</v>
      </c>
      <c r="R134" s="293">
        <f>SUMIFS('7.  Persistence Report'!S$27:S$100000,'7.  Persistence Report'!$D$27:$D$100000,$B133,'7.  Persistence Report'!$H$27:$H$100000,$O$35,'7.  Persistence Report'!$J$27:$J$100000,"Adjustment")</f>
        <v>0</v>
      </c>
      <c r="S134" s="293">
        <f>SUMIFS('7.  Persistence Report'!T$27:T$100000,'7.  Persistence Report'!$D$27:$D$100000,$B133,'7.  Persistence Report'!$H$27:$H$100000,$O$35,'7.  Persistence Report'!$J$27:$J$100000,"Adjustment")</f>
        <v>0</v>
      </c>
      <c r="T134" s="293">
        <f>SUMIFS('7.  Persistence Report'!U$27:U$100000,'7.  Persistence Report'!$D$27:$D$100000,$B133,'7.  Persistence Report'!$H$27:$H$100000,$O$35,'7.  Persistence Report'!$J$27:$J$100000,"Adjustment")</f>
        <v>0</v>
      </c>
      <c r="U134" s="293">
        <f>SUMIFS('7.  Persistence Report'!V$27:V$100000,'7.  Persistence Report'!$D$27:$D$100000,$B133,'7.  Persistence Report'!$H$27:$H$100000,$O$35,'7.  Persistence Report'!$J$27:$J$100000,"Adjustment")</f>
        <v>0</v>
      </c>
      <c r="V134" s="293">
        <f>SUMIFS('7.  Persistence Report'!W$27:W$100000,'7.  Persistence Report'!$D$27:$D$100000,$B133,'7.  Persistence Report'!$H$27:$H$100000,$O$35,'7.  Persistence Report'!$J$27:$J$100000,"Adjustment")</f>
        <v>0</v>
      </c>
      <c r="W134" s="293">
        <f>SUMIFS('7.  Persistence Report'!X$27:X$100000,'7.  Persistence Report'!$D$27:$D$100000,$B133,'7.  Persistence Report'!$H$27:$H$100000,$O$35,'7.  Persistence Report'!$J$27:$J$100000,"Adjustment")</f>
        <v>0</v>
      </c>
      <c r="X134" s="293">
        <f>SUMIFS('7.  Persistence Report'!Y$27:Y$100000,'7.  Persistence Report'!$D$27:$D$100000,$B133,'7.  Persistence Report'!$H$27:$H$100000,$O$35,'7.  Persistence Report'!$J$27:$J$100000,"Adjustment")</f>
        <v>0</v>
      </c>
      <c r="Y134" s="409">
        <f>Y133</f>
        <v>0</v>
      </c>
      <c r="Z134" s="409">
        <f t="shared" ref="Z134" si="293">Z133</f>
        <v>0</v>
      </c>
      <c r="AA134" s="409">
        <f t="shared" ref="AA134" si="294">AA133</f>
        <v>0</v>
      </c>
      <c r="AB134" s="409">
        <f t="shared" ref="AB134" si="295">AB133</f>
        <v>0</v>
      </c>
      <c r="AC134" s="409">
        <f t="shared" ref="AC134" si="296">AC133</f>
        <v>0</v>
      </c>
      <c r="AD134" s="409">
        <f t="shared" ref="AD134" si="297">AD133</f>
        <v>0</v>
      </c>
      <c r="AE134" s="409">
        <f t="shared" ref="AE134" si="298">AE133</f>
        <v>0</v>
      </c>
      <c r="AF134" s="409">
        <f t="shared" ref="AF134" si="299">AF133</f>
        <v>0</v>
      </c>
      <c r="AG134" s="409">
        <f t="shared" ref="AG134" si="300">AG133</f>
        <v>0</v>
      </c>
      <c r="AH134" s="409">
        <f t="shared" ref="AH134" si="301">AH133</f>
        <v>0</v>
      </c>
      <c r="AI134" s="409">
        <f t="shared" ref="AI134" si="302">AI133</f>
        <v>0</v>
      </c>
      <c r="AJ134" s="409">
        <f t="shared" ref="AJ134" si="303">AJ133</f>
        <v>0</v>
      </c>
      <c r="AK134" s="409">
        <f t="shared" ref="AK134" si="304">AK133</f>
        <v>0</v>
      </c>
      <c r="AL134" s="409">
        <f t="shared" ref="AL134" si="30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f>SUMIFS('7.  Persistence Report'!AU$27:AU$100000,'7.  Persistence Report'!$D$27:$D$100000,$B136,'7.  Persistence Report'!$H$27:$H$100000,$D$35,'7.  Persistence Report'!$J$27:$J$100000,"&lt;&gt;Adjustment")</f>
        <v>0</v>
      </c>
      <c r="E136" s="293">
        <f>SUMIFS('7.  Persistence Report'!AV$27:AV$100000,'7.  Persistence Report'!$D$27:$D$100000,$B136,'7.  Persistence Report'!$H$27:$H$100000,$D$35,'7.  Persistence Report'!$J$27:$J$100000,"&lt;&gt;Adjustment")</f>
        <v>0</v>
      </c>
      <c r="F136" s="293">
        <f>SUMIFS('7.  Persistence Report'!AW$27:AW$100000,'7.  Persistence Report'!$D$27:$D$100000,$B136,'7.  Persistence Report'!$H$27:$H$100000,$D$35,'7.  Persistence Report'!$J$27:$J$100000,"&lt;&gt;Adjustment")</f>
        <v>0</v>
      </c>
      <c r="G136" s="293">
        <f>SUMIFS('7.  Persistence Report'!AX$27:AX$100000,'7.  Persistence Report'!$D$27:$D$100000,$B136,'7.  Persistence Report'!$H$27:$H$100000,$D$35,'7.  Persistence Report'!$J$27:$J$100000,"&lt;&gt;Adjustment")</f>
        <v>0</v>
      </c>
      <c r="H136" s="293">
        <f>SUMIFS('7.  Persistence Report'!AY$27:AY$100000,'7.  Persistence Report'!$D$27:$D$100000,$B136,'7.  Persistence Report'!$H$27:$H$100000,$D$35,'7.  Persistence Report'!$J$27:$J$100000,"&lt;&gt;Adjustment")</f>
        <v>0</v>
      </c>
      <c r="I136" s="293">
        <f>SUMIFS('7.  Persistence Report'!AZ$27:AZ$100000,'7.  Persistence Report'!$D$27:$D$100000,$B136,'7.  Persistence Report'!$H$27:$H$100000,$D$35,'7.  Persistence Report'!$J$27:$J$100000,"&lt;&gt;Adjustment")</f>
        <v>0</v>
      </c>
      <c r="J136" s="293">
        <f>SUMIFS('7.  Persistence Report'!BA$27:BA$100000,'7.  Persistence Report'!$D$27:$D$100000,$B136,'7.  Persistence Report'!$H$27:$H$100000,$D$35,'7.  Persistence Report'!$J$27:$J$100000,"&lt;&gt;Adjustment")</f>
        <v>0</v>
      </c>
      <c r="K136" s="293">
        <f>SUMIFS('7.  Persistence Report'!BB$27:BB$100000,'7.  Persistence Report'!$D$27:$D$100000,$B136,'7.  Persistence Report'!$H$27:$H$100000,$D$35,'7.  Persistence Report'!$J$27:$J$100000,"&lt;&gt;Adjustment")</f>
        <v>0</v>
      </c>
      <c r="L136" s="293">
        <f>SUMIFS('7.  Persistence Report'!BC$27:BC$100000,'7.  Persistence Report'!$D$27:$D$100000,$B136,'7.  Persistence Report'!$H$27:$H$100000,$D$35,'7.  Persistence Report'!$J$27:$J$100000,"&lt;&gt;Adjustment")</f>
        <v>0</v>
      </c>
      <c r="M136" s="293">
        <f>SUMIFS('7.  Persistence Report'!BD$27:BD$100000,'7.  Persistence Report'!$D$27:$D$100000,$B136,'7.  Persistence Report'!$H$27:$H$100000,$D$35,'7.  Persistence Report'!$J$27:$J$100000,"&lt;&gt;Adjustment")</f>
        <v>0</v>
      </c>
      <c r="N136" s="293">
        <v>12</v>
      </c>
      <c r="O136" s="293">
        <f>SUMIFS('7.  Persistence Report'!P$27:P$100000,'7.  Persistence Report'!$D$27:$D$100000,$B136,'7.  Persistence Report'!$H$27:$H$100000,$O$35,'7.  Persistence Report'!$J$27:$J$100000,"&lt;&gt;Adjustment")</f>
        <v>0</v>
      </c>
      <c r="P136" s="293">
        <f>SUMIFS('7.  Persistence Report'!Q$27:Q$100000,'7.  Persistence Report'!$D$27:$D$100000,$B136,'7.  Persistence Report'!$H$27:$H$100000,$O$35,'7.  Persistence Report'!$J$27:$J$100000,"&lt;&gt;Adjustment")</f>
        <v>0</v>
      </c>
      <c r="Q136" s="293">
        <f>SUMIFS('7.  Persistence Report'!R$27:R$100000,'7.  Persistence Report'!$D$27:$D$100000,$B136,'7.  Persistence Report'!$H$27:$H$100000,$O$35,'7.  Persistence Report'!$J$27:$J$100000,"&lt;&gt;Adjustment")</f>
        <v>0</v>
      </c>
      <c r="R136" s="293">
        <f>SUMIFS('7.  Persistence Report'!S$27:S$100000,'7.  Persistence Report'!$D$27:$D$100000,$B136,'7.  Persistence Report'!$H$27:$H$100000,$O$35,'7.  Persistence Report'!$J$27:$J$100000,"&lt;&gt;Adjustment")</f>
        <v>0</v>
      </c>
      <c r="S136" s="293">
        <f>SUMIFS('7.  Persistence Report'!T$27:T$100000,'7.  Persistence Report'!$D$27:$D$100000,$B136,'7.  Persistence Report'!$H$27:$H$100000,$O$35,'7.  Persistence Report'!$J$27:$J$100000,"&lt;&gt;Adjustment")</f>
        <v>0</v>
      </c>
      <c r="T136" s="293">
        <f>SUMIFS('7.  Persistence Report'!U$27:U$100000,'7.  Persistence Report'!$D$27:$D$100000,$B136,'7.  Persistence Report'!$H$27:$H$100000,$O$35,'7.  Persistence Report'!$J$27:$J$100000,"&lt;&gt;Adjustment")</f>
        <v>0</v>
      </c>
      <c r="U136" s="293">
        <f>SUMIFS('7.  Persistence Report'!V$27:V$100000,'7.  Persistence Report'!$D$27:$D$100000,$B136,'7.  Persistence Report'!$H$27:$H$100000,$O$35,'7.  Persistence Report'!$J$27:$J$100000,"&lt;&gt;Adjustment")</f>
        <v>0</v>
      </c>
      <c r="V136" s="293">
        <f>SUMIFS('7.  Persistence Report'!W$27:W$100000,'7.  Persistence Report'!$D$27:$D$100000,$B136,'7.  Persistence Report'!$H$27:$H$100000,$O$35,'7.  Persistence Report'!$J$27:$J$100000,"&lt;&gt;Adjustment")</f>
        <v>0</v>
      </c>
      <c r="W136" s="293">
        <f>SUMIFS('7.  Persistence Report'!X$27:X$100000,'7.  Persistence Report'!$D$27:$D$100000,$B136,'7.  Persistence Report'!$H$27:$H$100000,$O$35,'7.  Persistence Report'!$J$27:$J$100000,"&lt;&gt;Adjustment")</f>
        <v>0</v>
      </c>
      <c r="X136" s="293">
        <f>SUMIFS('7.  Persistence Report'!Y$27:Y$100000,'7.  Persistence Report'!$D$27:$D$100000,$B136,'7.  Persistence Report'!$H$27:$H$100000,$O$35,'7.  Persistence Report'!$J$27:$J$100000,"&lt;&gt;Adjustment")</f>
        <v>0</v>
      </c>
      <c r="Y136" s="408">
        <f>VLOOKUP(B136,'3-a.  Rate Class Allocations'!$B$20:$AM$1009,4,FALSE)</f>
        <v>0</v>
      </c>
      <c r="Z136" s="408">
        <f>VLOOKUP(B136,'3-a.  Rate Class Allocations'!$B$20:$AM$1009,6,FALSE)</f>
        <v>0</v>
      </c>
      <c r="AA136" s="408">
        <f>VLOOKUP(B136,'3-a.  Rate Class Allocations'!$B$20:$AM$1009,8,FALSE)</f>
        <v>0</v>
      </c>
      <c r="AB136" s="408">
        <f>VLOOKUP(B136,'3-a.  Rate Class Allocations'!$B$20:$AM$1009,9,FALSE)</f>
        <v>0</v>
      </c>
      <c r="AC136" s="408">
        <f>VLOOKUP(B136,'3-a.  Rate Class Allocations'!$B$20:$AM$1009,11,FALSE)</f>
        <v>0</v>
      </c>
      <c r="AD136" s="408">
        <f>VLOOKUP(B136,'3-a.  Rate Class Allocations'!$B$20:$AM$1009,13,FALSE)</f>
        <v>0</v>
      </c>
      <c r="AE136" s="408"/>
      <c r="AF136" s="413"/>
      <c r="AG136" s="413"/>
      <c r="AH136" s="413"/>
      <c r="AI136" s="413"/>
      <c r="AJ136" s="413"/>
      <c r="AK136" s="413"/>
      <c r="AL136" s="413"/>
      <c r="AM136" s="294">
        <f>SUM(Y136:AL136)</f>
        <v>0</v>
      </c>
    </row>
    <row r="137" spans="1:39" outlineLevel="1">
      <c r="B137" s="292" t="s">
        <v>267</v>
      </c>
      <c r="C137" s="289" t="s">
        <v>163</v>
      </c>
      <c r="D137" s="293">
        <f>SUMIFS('7.  Persistence Report'!AU$27:AU$100000,'7.  Persistence Report'!$D$27:$D$100000,$B136,'7.  Persistence Report'!$H$27:$H$100000,$D$35,'7.  Persistence Report'!$J$27:$J$100000,"Adjustment")</f>
        <v>0</v>
      </c>
      <c r="E137" s="293">
        <f>SUMIFS('7.  Persistence Report'!AV$27:AV$100000,'7.  Persistence Report'!$D$27:$D$100000,$B136,'7.  Persistence Report'!$H$27:$H$100000,$D$35,'7.  Persistence Report'!$J$27:$J$100000,"Adjustment")</f>
        <v>0</v>
      </c>
      <c r="F137" s="293">
        <f>SUMIFS('7.  Persistence Report'!AW$27:AW$100000,'7.  Persistence Report'!$D$27:$D$100000,$B136,'7.  Persistence Report'!$H$27:$H$100000,$D$35,'7.  Persistence Report'!$J$27:$J$100000,"Adjustment")</f>
        <v>0</v>
      </c>
      <c r="G137" s="293">
        <f>SUMIFS('7.  Persistence Report'!AX$27:AX$100000,'7.  Persistence Report'!$D$27:$D$100000,$B136,'7.  Persistence Report'!$H$27:$H$100000,$D$35,'7.  Persistence Report'!$J$27:$J$100000,"Adjustment")</f>
        <v>0</v>
      </c>
      <c r="H137" s="293">
        <f>SUMIFS('7.  Persistence Report'!AY$27:AY$100000,'7.  Persistence Report'!$D$27:$D$100000,$B136,'7.  Persistence Report'!$H$27:$H$100000,$D$35,'7.  Persistence Report'!$J$27:$J$100000,"Adjustment")</f>
        <v>0</v>
      </c>
      <c r="I137" s="293">
        <f>SUMIFS('7.  Persistence Report'!AZ$27:AZ$100000,'7.  Persistence Report'!$D$27:$D$100000,$B136,'7.  Persistence Report'!$H$27:$H$100000,$D$35,'7.  Persistence Report'!$J$27:$J$100000,"Adjustment")</f>
        <v>0</v>
      </c>
      <c r="J137" s="293">
        <f>SUMIFS('7.  Persistence Report'!BA$27:BA$100000,'7.  Persistence Report'!$D$27:$D$100000,$B136,'7.  Persistence Report'!$H$27:$H$100000,$D$35,'7.  Persistence Report'!$J$27:$J$100000,"Adjustment")</f>
        <v>0</v>
      </c>
      <c r="K137" s="293">
        <f>SUMIFS('7.  Persistence Report'!BB$27:BB$100000,'7.  Persistence Report'!$D$27:$D$100000,$B136,'7.  Persistence Report'!$H$27:$H$100000,$D$35,'7.  Persistence Report'!$J$27:$J$100000,"Adjustment")</f>
        <v>0</v>
      </c>
      <c r="L137" s="293">
        <f>SUMIFS('7.  Persistence Report'!BC$27:BC$100000,'7.  Persistence Report'!$D$27:$D$100000,$B136,'7.  Persistence Report'!$H$27:$H$100000,$D$35,'7.  Persistence Report'!$J$27:$J$100000,"Adjustment")</f>
        <v>0</v>
      </c>
      <c r="M137" s="293">
        <f>SUMIFS('7.  Persistence Report'!BD$27:BD$100000,'7.  Persistence Report'!$D$27:$D$100000,$B136,'7.  Persistence Report'!$H$27:$H$100000,$D$35,'7.  Persistence Report'!$J$27:$J$100000,"Adjustment")</f>
        <v>0</v>
      </c>
      <c r="N137" s="293">
        <f>N136</f>
        <v>12</v>
      </c>
      <c r="O137" s="293">
        <f>SUMIFS('7.  Persistence Report'!P$27:P$100000,'7.  Persistence Report'!$D$27:$D$100000,$B136,'7.  Persistence Report'!$H$27:$H$100000,$O$35,'7.  Persistence Report'!$J$27:$J$100000,"Adjustment")</f>
        <v>0</v>
      </c>
      <c r="P137" s="293">
        <f>SUMIFS('7.  Persistence Report'!Q$27:Q$100000,'7.  Persistence Report'!$D$27:$D$100000,$B136,'7.  Persistence Report'!$H$27:$H$100000,$O$35,'7.  Persistence Report'!$J$27:$J$100000,"Adjustment")</f>
        <v>0</v>
      </c>
      <c r="Q137" s="293">
        <f>SUMIFS('7.  Persistence Report'!R$27:R$100000,'7.  Persistence Report'!$D$27:$D$100000,$B136,'7.  Persistence Report'!$H$27:$H$100000,$O$35,'7.  Persistence Report'!$J$27:$J$100000,"Adjustment")</f>
        <v>0</v>
      </c>
      <c r="R137" s="293">
        <f>SUMIFS('7.  Persistence Report'!S$27:S$100000,'7.  Persistence Report'!$D$27:$D$100000,$B136,'7.  Persistence Report'!$H$27:$H$100000,$O$35,'7.  Persistence Report'!$J$27:$J$100000,"Adjustment")</f>
        <v>0</v>
      </c>
      <c r="S137" s="293">
        <f>SUMIFS('7.  Persistence Report'!T$27:T$100000,'7.  Persistence Report'!$D$27:$D$100000,$B136,'7.  Persistence Report'!$H$27:$H$100000,$O$35,'7.  Persistence Report'!$J$27:$J$100000,"Adjustment")</f>
        <v>0</v>
      </c>
      <c r="T137" s="293">
        <f>SUMIFS('7.  Persistence Report'!U$27:U$100000,'7.  Persistence Report'!$D$27:$D$100000,$B136,'7.  Persistence Report'!$H$27:$H$100000,$O$35,'7.  Persistence Report'!$J$27:$J$100000,"Adjustment")</f>
        <v>0</v>
      </c>
      <c r="U137" s="293">
        <f>SUMIFS('7.  Persistence Report'!V$27:V$100000,'7.  Persistence Report'!$D$27:$D$100000,$B136,'7.  Persistence Report'!$H$27:$H$100000,$O$35,'7.  Persistence Report'!$J$27:$J$100000,"Adjustment")</f>
        <v>0</v>
      </c>
      <c r="V137" s="293">
        <f>SUMIFS('7.  Persistence Report'!W$27:W$100000,'7.  Persistence Report'!$D$27:$D$100000,$B136,'7.  Persistence Report'!$H$27:$H$100000,$O$35,'7.  Persistence Report'!$J$27:$J$100000,"Adjustment")</f>
        <v>0</v>
      </c>
      <c r="W137" s="293">
        <f>SUMIFS('7.  Persistence Report'!X$27:X$100000,'7.  Persistence Report'!$D$27:$D$100000,$B136,'7.  Persistence Report'!$H$27:$H$100000,$O$35,'7.  Persistence Report'!$J$27:$J$100000,"Adjustment")</f>
        <v>0</v>
      </c>
      <c r="X137" s="293">
        <f>SUMIFS('7.  Persistence Report'!Y$27:Y$100000,'7.  Persistence Report'!$D$27:$D$100000,$B136,'7.  Persistence Report'!$H$27:$H$100000,$O$35,'7.  Persistence Report'!$J$27:$J$100000,"Adjustment")</f>
        <v>0</v>
      </c>
      <c r="Y137" s="409">
        <f>Y136</f>
        <v>0</v>
      </c>
      <c r="Z137" s="409">
        <f t="shared" ref="Z137" si="306">Z136</f>
        <v>0</v>
      </c>
      <c r="AA137" s="409">
        <f t="shared" ref="AA137" si="307">AA136</f>
        <v>0</v>
      </c>
      <c r="AB137" s="409">
        <f t="shared" ref="AB137" si="308">AB136</f>
        <v>0</v>
      </c>
      <c r="AC137" s="409">
        <f t="shared" ref="AC137" si="309">AC136</f>
        <v>0</v>
      </c>
      <c r="AD137" s="409">
        <f t="shared" ref="AD137" si="310">AD136</f>
        <v>0</v>
      </c>
      <c r="AE137" s="409">
        <f t="shared" ref="AE137" si="311">AE136</f>
        <v>0</v>
      </c>
      <c r="AF137" s="409">
        <f t="shared" ref="AF137" si="312">AF136</f>
        <v>0</v>
      </c>
      <c r="AG137" s="409">
        <f t="shared" ref="AG137" si="313">AG136</f>
        <v>0</v>
      </c>
      <c r="AH137" s="409">
        <f t="shared" ref="AH137" si="314">AH136</f>
        <v>0</v>
      </c>
      <c r="AI137" s="409">
        <f t="shared" ref="AI137" si="315">AI136</f>
        <v>0</v>
      </c>
      <c r="AJ137" s="409">
        <f t="shared" ref="AJ137" si="316">AJ136</f>
        <v>0</v>
      </c>
      <c r="AK137" s="409">
        <f t="shared" ref="AK137" si="317">AK136</f>
        <v>0</v>
      </c>
      <c r="AL137" s="409">
        <f t="shared" ref="AL137" si="318">AL136</f>
        <v>0</v>
      </c>
      <c r="AM137" s="304"/>
    </row>
    <row r="138" spans="1:39"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f>SUMIFS('7.  Persistence Report'!AU$27:AU$100000,'7.  Persistence Report'!$D$27:$D$100000,$B139,'7.  Persistence Report'!$H$27:$H$100000,$D$35,'7.  Persistence Report'!$J$27:$J$100000,"&lt;&gt;Adjustment")</f>
        <v>0</v>
      </c>
      <c r="E139" s="293">
        <f>SUMIFS('7.  Persistence Report'!AV$27:AV$100000,'7.  Persistence Report'!$D$27:$D$100000,$B139,'7.  Persistence Report'!$H$27:$H$100000,$D$35,'7.  Persistence Report'!$J$27:$J$100000,"&lt;&gt;Adjustment")</f>
        <v>0</v>
      </c>
      <c r="F139" s="293">
        <f>SUMIFS('7.  Persistence Report'!AW$27:AW$100000,'7.  Persistence Report'!$D$27:$D$100000,$B139,'7.  Persistence Report'!$H$27:$H$100000,$D$35,'7.  Persistence Report'!$J$27:$J$100000,"&lt;&gt;Adjustment")</f>
        <v>0</v>
      </c>
      <c r="G139" s="293">
        <f>SUMIFS('7.  Persistence Report'!AX$27:AX$100000,'7.  Persistence Report'!$D$27:$D$100000,$B139,'7.  Persistence Report'!$H$27:$H$100000,$D$35,'7.  Persistence Report'!$J$27:$J$100000,"&lt;&gt;Adjustment")</f>
        <v>0</v>
      </c>
      <c r="H139" s="293">
        <f>SUMIFS('7.  Persistence Report'!AY$27:AY$100000,'7.  Persistence Report'!$D$27:$D$100000,$B139,'7.  Persistence Report'!$H$27:$H$100000,$D$35,'7.  Persistence Report'!$J$27:$J$100000,"&lt;&gt;Adjustment")</f>
        <v>0</v>
      </c>
      <c r="I139" s="293">
        <f>SUMIFS('7.  Persistence Report'!AZ$27:AZ$100000,'7.  Persistence Report'!$D$27:$D$100000,$B139,'7.  Persistence Report'!$H$27:$H$100000,$D$35,'7.  Persistence Report'!$J$27:$J$100000,"&lt;&gt;Adjustment")</f>
        <v>0</v>
      </c>
      <c r="J139" s="293">
        <f>SUMIFS('7.  Persistence Report'!BA$27:BA$100000,'7.  Persistence Report'!$D$27:$D$100000,$B139,'7.  Persistence Report'!$H$27:$H$100000,$D$35,'7.  Persistence Report'!$J$27:$J$100000,"&lt;&gt;Adjustment")</f>
        <v>0</v>
      </c>
      <c r="K139" s="293">
        <f>SUMIFS('7.  Persistence Report'!BB$27:BB$100000,'7.  Persistence Report'!$D$27:$D$100000,$B139,'7.  Persistence Report'!$H$27:$H$100000,$D$35,'7.  Persistence Report'!$J$27:$J$100000,"&lt;&gt;Adjustment")</f>
        <v>0</v>
      </c>
      <c r="L139" s="293">
        <f>SUMIFS('7.  Persistence Report'!BC$27:BC$100000,'7.  Persistence Report'!$D$27:$D$100000,$B139,'7.  Persistence Report'!$H$27:$H$100000,$D$35,'7.  Persistence Report'!$J$27:$J$100000,"&lt;&gt;Adjustment")</f>
        <v>0</v>
      </c>
      <c r="M139" s="293">
        <f>SUMIFS('7.  Persistence Report'!BD$27:BD$100000,'7.  Persistence Report'!$D$27:$D$100000,$B139,'7.  Persistence Report'!$H$27:$H$100000,$D$35,'7.  Persistence Report'!$J$27:$J$100000,"&lt;&gt;Adjustment")</f>
        <v>0</v>
      </c>
      <c r="N139" s="293">
        <v>12</v>
      </c>
      <c r="O139" s="293">
        <f>SUMIFS('7.  Persistence Report'!P$27:P$100000,'7.  Persistence Report'!$D$27:$D$100000,$B139,'7.  Persistence Report'!$H$27:$H$100000,$O$35,'7.  Persistence Report'!$J$27:$J$100000,"&lt;&gt;Adjustment")</f>
        <v>0</v>
      </c>
      <c r="P139" s="293">
        <f>SUMIFS('7.  Persistence Report'!Q$27:Q$100000,'7.  Persistence Report'!$D$27:$D$100000,$B139,'7.  Persistence Report'!$H$27:$H$100000,$O$35,'7.  Persistence Report'!$J$27:$J$100000,"&lt;&gt;Adjustment")</f>
        <v>0</v>
      </c>
      <c r="Q139" s="293">
        <f>SUMIFS('7.  Persistence Report'!R$27:R$100000,'7.  Persistence Report'!$D$27:$D$100000,$B139,'7.  Persistence Report'!$H$27:$H$100000,$O$35,'7.  Persistence Report'!$J$27:$J$100000,"&lt;&gt;Adjustment")</f>
        <v>0</v>
      </c>
      <c r="R139" s="293">
        <f>SUMIFS('7.  Persistence Report'!S$27:S$100000,'7.  Persistence Report'!$D$27:$D$100000,$B139,'7.  Persistence Report'!$H$27:$H$100000,$O$35,'7.  Persistence Report'!$J$27:$J$100000,"&lt;&gt;Adjustment")</f>
        <v>0</v>
      </c>
      <c r="S139" s="293">
        <f>SUMIFS('7.  Persistence Report'!T$27:T$100000,'7.  Persistence Report'!$D$27:$D$100000,$B139,'7.  Persistence Report'!$H$27:$H$100000,$O$35,'7.  Persistence Report'!$J$27:$J$100000,"&lt;&gt;Adjustment")</f>
        <v>0</v>
      </c>
      <c r="T139" s="293">
        <f>SUMIFS('7.  Persistence Report'!U$27:U$100000,'7.  Persistence Report'!$D$27:$D$100000,$B139,'7.  Persistence Report'!$H$27:$H$100000,$O$35,'7.  Persistence Report'!$J$27:$J$100000,"&lt;&gt;Adjustment")</f>
        <v>0</v>
      </c>
      <c r="U139" s="293">
        <f>SUMIFS('7.  Persistence Report'!V$27:V$100000,'7.  Persistence Report'!$D$27:$D$100000,$B139,'7.  Persistence Report'!$H$27:$H$100000,$O$35,'7.  Persistence Report'!$J$27:$J$100000,"&lt;&gt;Adjustment")</f>
        <v>0</v>
      </c>
      <c r="V139" s="293">
        <f>SUMIFS('7.  Persistence Report'!W$27:W$100000,'7.  Persistence Report'!$D$27:$D$100000,$B139,'7.  Persistence Report'!$H$27:$H$100000,$O$35,'7.  Persistence Report'!$J$27:$J$100000,"&lt;&gt;Adjustment")</f>
        <v>0</v>
      </c>
      <c r="W139" s="293">
        <f>SUMIFS('7.  Persistence Report'!X$27:X$100000,'7.  Persistence Report'!$D$27:$D$100000,$B139,'7.  Persistence Report'!$H$27:$H$100000,$O$35,'7.  Persistence Report'!$J$27:$J$100000,"&lt;&gt;Adjustment")</f>
        <v>0</v>
      </c>
      <c r="X139" s="293">
        <f>SUMIFS('7.  Persistence Report'!Y$27:Y$100000,'7.  Persistence Report'!$D$27:$D$100000,$B139,'7.  Persistence Report'!$H$27:$H$100000,$O$35,'7.  Persistence Report'!$J$27:$J$100000,"&lt;&gt;Adjustment")</f>
        <v>0</v>
      </c>
      <c r="Y139" s="408">
        <f>VLOOKUP(B139,'3-a.  Rate Class Allocations'!$B$20:$AM$1009,4,FALSE)</f>
        <v>0</v>
      </c>
      <c r="Z139" s="408">
        <f>VLOOKUP(B139,'3-a.  Rate Class Allocations'!$B$20:$AM$1009,6,FALSE)</f>
        <v>0</v>
      </c>
      <c r="AA139" s="408">
        <f>VLOOKUP(B139,'3-a.  Rate Class Allocations'!$B$20:$AM$1009,8,FALSE)</f>
        <v>0</v>
      </c>
      <c r="AB139" s="408">
        <f>VLOOKUP(B139,'3-a.  Rate Class Allocations'!$B$20:$AM$1009,9,FALSE)</f>
        <v>0</v>
      </c>
      <c r="AC139" s="408">
        <f>VLOOKUP(B139,'3-a.  Rate Class Allocations'!$B$20:$AM$1009,11,FALSE)</f>
        <v>0</v>
      </c>
      <c r="AD139" s="408">
        <f>VLOOKUP(B139,'3-a.  Rate Class Allocations'!$B$20:$AM$1009,13,FALSE)</f>
        <v>0</v>
      </c>
      <c r="AE139" s="408"/>
      <c r="AF139" s="413"/>
      <c r="AG139" s="413"/>
      <c r="AH139" s="413"/>
      <c r="AI139" s="413"/>
      <c r="AJ139" s="413"/>
      <c r="AK139" s="413"/>
      <c r="AL139" s="413"/>
      <c r="AM139" s="294">
        <f>SUM(Y139:AL139)</f>
        <v>0</v>
      </c>
    </row>
    <row r="140" spans="1:39" outlineLevel="1">
      <c r="B140" s="292" t="s">
        <v>267</v>
      </c>
      <c r="C140" s="289" t="s">
        <v>163</v>
      </c>
      <c r="D140" s="293">
        <f>SUMIFS('7.  Persistence Report'!AU$27:AU$100000,'7.  Persistence Report'!$D$27:$D$100000,$B139,'7.  Persistence Report'!$H$27:$H$100000,$D$35,'7.  Persistence Report'!$J$27:$J$100000,"Adjustment")</f>
        <v>0</v>
      </c>
      <c r="E140" s="293">
        <f>SUMIFS('7.  Persistence Report'!AV$27:AV$100000,'7.  Persistence Report'!$D$27:$D$100000,$B139,'7.  Persistence Report'!$H$27:$H$100000,$D$35,'7.  Persistence Report'!$J$27:$J$100000,"Adjustment")</f>
        <v>0</v>
      </c>
      <c r="F140" s="293">
        <f>SUMIFS('7.  Persistence Report'!AW$27:AW$100000,'7.  Persistence Report'!$D$27:$D$100000,$B139,'7.  Persistence Report'!$H$27:$H$100000,$D$35,'7.  Persistence Report'!$J$27:$J$100000,"Adjustment")</f>
        <v>0</v>
      </c>
      <c r="G140" s="293">
        <f>SUMIFS('7.  Persistence Report'!AX$27:AX$100000,'7.  Persistence Report'!$D$27:$D$100000,$B139,'7.  Persistence Report'!$H$27:$H$100000,$D$35,'7.  Persistence Report'!$J$27:$J$100000,"Adjustment")</f>
        <v>0</v>
      </c>
      <c r="H140" s="293">
        <f>SUMIFS('7.  Persistence Report'!AY$27:AY$100000,'7.  Persistence Report'!$D$27:$D$100000,$B139,'7.  Persistence Report'!$H$27:$H$100000,$D$35,'7.  Persistence Report'!$J$27:$J$100000,"Adjustment")</f>
        <v>0</v>
      </c>
      <c r="I140" s="293">
        <f>SUMIFS('7.  Persistence Report'!AZ$27:AZ$100000,'7.  Persistence Report'!$D$27:$D$100000,$B139,'7.  Persistence Report'!$H$27:$H$100000,$D$35,'7.  Persistence Report'!$J$27:$J$100000,"Adjustment")</f>
        <v>0</v>
      </c>
      <c r="J140" s="293">
        <f>SUMIFS('7.  Persistence Report'!BA$27:BA$100000,'7.  Persistence Report'!$D$27:$D$100000,$B139,'7.  Persistence Report'!$H$27:$H$100000,$D$35,'7.  Persistence Report'!$J$27:$J$100000,"Adjustment")</f>
        <v>0</v>
      </c>
      <c r="K140" s="293">
        <f>SUMIFS('7.  Persistence Report'!BB$27:BB$100000,'7.  Persistence Report'!$D$27:$D$100000,$B139,'7.  Persistence Report'!$H$27:$H$100000,$D$35,'7.  Persistence Report'!$J$27:$J$100000,"Adjustment")</f>
        <v>0</v>
      </c>
      <c r="L140" s="293">
        <f>SUMIFS('7.  Persistence Report'!BC$27:BC$100000,'7.  Persistence Report'!$D$27:$D$100000,$B139,'7.  Persistence Report'!$H$27:$H$100000,$D$35,'7.  Persistence Report'!$J$27:$J$100000,"Adjustment")</f>
        <v>0</v>
      </c>
      <c r="M140" s="293">
        <f>SUMIFS('7.  Persistence Report'!BD$27:BD$100000,'7.  Persistence Report'!$D$27:$D$100000,$B139,'7.  Persistence Report'!$H$27:$H$100000,$D$35,'7.  Persistence Report'!$J$27:$J$100000,"Adjustment")</f>
        <v>0</v>
      </c>
      <c r="N140" s="293">
        <f>N139</f>
        <v>12</v>
      </c>
      <c r="O140" s="293">
        <f>SUMIFS('7.  Persistence Report'!P$27:P$100000,'7.  Persistence Report'!$D$27:$D$100000,$B139,'7.  Persistence Report'!$H$27:$H$100000,$O$35,'7.  Persistence Report'!$J$27:$J$100000,"Adjustment")</f>
        <v>0</v>
      </c>
      <c r="P140" s="293">
        <f>SUMIFS('7.  Persistence Report'!Q$27:Q$100000,'7.  Persistence Report'!$D$27:$D$100000,$B139,'7.  Persistence Report'!$H$27:$H$100000,$O$35,'7.  Persistence Report'!$J$27:$J$100000,"Adjustment")</f>
        <v>0</v>
      </c>
      <c r="Q140" s="293">
        <f>SUMIFS('7.  Persistence Report'!R$27:R$100000,'7.  Persistence Report'!$D$27:$D$100000,$B139,'7.  Persistence Report'!$H$27:$H$100000,$O$35,'7.  Persistence Report'!$J$27:$J$100000,"Adjustment")</f>
        <v>0</v>
      </c>
      <c r="R140" s="293">
        <f>SUMIFS('7.  Persistence Report'!S$27:S$100000,'7.  Persistence Report'!$D$27:$D$100000,$B139,'7.  Persistence Report'!$H$27:$H$100000,$O$35,'7.  Persistence Report'!$J$27:$J$100000,"Adjustment")</f>
        <v>0</v>
      </c>
      <c r="S140" s="293">
        <f>SUMIFS('7.  Persistence Report'!T$27:T$100000,'7.  Persistence Report'!$D$27:$D$100000,$B139,'7.  Persistence Report'!$H$27:$H$100000,$O$35,'7.  Persistence Report'!$J$27:$J$100000,"Adjustment")</f>
        <v>0</v>
      </c>
      <c r="T140" s="293">
        <f>SUMIFS('7.  Persistence Report'!U$27:U$100000,'7.  Persistence Report'!$D$27:$D$100000,$B139,'7.  Persistence Report'!$H$27:$H$100000,$O$35,'7.  Persistence Report'!$J$27:$J$100000,"Adjustment")</f>
        <v>0</v>
      </c>
      <c r="U140" s="293">
        <f>SUMIFS('7.  Persistence Report'!V$27:V$100000,'7.  Persistence Report'!$D$27:$D$100000,$B139,'7.  Persistence Report'!$H$27:$H$100000,$O$35,'7.  Persistence Report'!$J$27:$J$100000,"Adjustment")</f>
        <v>0</v>
      </c>
      <c r="V140" s="293">
        <f>SUMIFS('7.  Persistence Report'!W$27:W$100000,'7.  Persistence Report'!$D$27:$D$100000,$B139,'7.  Persistence Report'!$H$27:$H$100000,$O$35,'7.  Persistence Report'!$J$27:$J$100000,"Adjustment")</f>
        <v>0</v>
      </c>
      <c r="W140" s="293">
        <f>SUMIFS('7.  Persistence Report'!X$27:X$100000,'7.  Persistence Report'!$D$27:$D$100000,$B139,'7.  Persistence Report'!$H$27:$H$100000,$O$35,'7.  Persistence Report'!$J$27:$J$100000,"Adjustment")</f>
        <v>0</v>
      </c>
      <c r="X140" s="293">
        <f>SUMIFS('7.  Persistence Report'!Y$27:Y$100000,'7.  Persistence Report'!$D$27:$D$100000,$B139,'7.  Persistence Report'!$H$27:$H$100000,$O$35,'7.  Persistence Report'!$J$27:$J$100000,"Adjustment")</f>
        <v>0</v>
      </c>
      <c r="Y140" s="409">
        <f>Y139</f>
        <v>0</v>
      </c>
      <c r="Z140" s="409">
        <f t="shared" ref="Z140" si="319">Z139</f>
        <v>0</v>
      </c>
      <c r="AA140" s="409">
        <f t="shared" ref="AA140" si="320">AA139</f>
        <v>0</v>
      </c>
      <c r="AB140" s="409">
        <f t="shared" ref="AB140" si="321">AB139</f>
        <v>0</v>
      </c>
      <c r="AC140" s="409">
        <f t="shared" ref="AC140" si="322">AC139</f>
        <v>0</v>
      </c>
      <c r="AD140" s="409">
        <f t="shared" ref="AD140" si="323">AD139</f>
        <v>0</v>
      </c>
      <c r="AE140" s="409">
        <f t="shared" ref="AE140" si="324">AE139</f>
        <v>0</v>
      </c>
      <c r="AF140" s="409">
        <f t="shared" ref="AF140" si="325">AF139</f>
        <v>0</v>
      </c>
      <c r="AG140" s="409">
        <f t="shared" ref="AG140" si="326">AG139</f>
        <v>0</v>
      </c>
      <c r="AH140" s="409">
        <f t="shared" ref="AH140" si="327">AH139</f>
        <v>0</v>
      </c>
      <c r="AI140" s="409">
        <f t="shared" ref="AI140" si="328">AI139</f>
        <v>0</v>
      </c>
      <c r="AJ140" s="409">
        <f t="shared" ref="AJ140" si="329">AJ139</f>
        <v>0</v>
      </c>
      <c r="AK140" s="409">
        <f t="shared" ref="AK140" si="330">AK139</f>
        <v>0</v>
      </c>
      <c r="AL140" s="409">
        <f t="shared" ref="AL140" si="331">AL139</f>
        <v>0</v>
      </c>
      <c r="AM140" s="304"/>
    </row>
    <row r="141" spans="1:39"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501</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19">
        <v>33</v>
      </c>
      <c r="B143" s="517" t="s">
        <v>125</v>
      </c>
      <c r="C143" s="289" t="s">
        <v>25</v>
      </c>
      <c r="D143" s="293">
        <f>SUMIFS('7.  Persistence Report'!AU$27:AU$100000,'7.  Persistence Report'!$D$27:$D$100000,$B143,'7.  Persistence Report'!$H$27:$H$100000,$D$35,'7.  Persistence Report'!$J$27:$J$100000,"&lt;&gt;Adjustment")</f>
        <v>0</v>
      </c>
      <c r="E143" s="293">
        <f>SUMIFS('7.  Persistence Report'!AV$27:AV$100000,'7.  Persistence Report'!$D$27:$D$100000,$B143,'7.  Persistence Report'!$H$27:$H$100000,$D$35,'7.  Persistence Report'!$J$27:$J$100000,"&lt;&gt;Adjustment")</f>
        <v>0</v>
      </c>
      <c r="F143" s="293">
        <f>SUMIFS('7.  Persistence Report'!AW$27:AW$100000,'7.  Persistence Report'!$D$27:$D$100000,$B143,'7.  Persistence Report'!$H$27:$H$100000,$D$35,'7.  Persistence Report'!$J$27:$J$100000,"&lt;&gt;Adjustment")</f>
        <v>0</v>
      </c>
      <c r="G143" s="293">
        <f>SUMIFS('7.  Persistence Report'!AX$27:AX$100000,'7.  Persistence Report'!$D$27:$D$100000,$B143,'7.  Persistence Report'!$H$27:$H$100000,$D$35,'7.  Persistence Report'!$J$27:$J$100000,"&lt;&gt;Adjustment")</f>
        <v>0</v>
      </c>
      <c r="H143" s="293">
        <f>SUMIFS('7.  Persistence Report'!AY$27:AY$100000,'7.  Persistence Report'!$D$27:$D$100000,$B143,'7.  Persistence Report'!$H$27:$H$100000,$D$35,'7.  Persistence Report'!$J$27:$J$100000,"&lt;&gt;Adjustment")</f>
        <v>0</v>
      </c>
      <c r="I143" s="293">
        <f>SUMIFS('7.  Persistence Report'!AZ$27:AZ$100000,'7.  Persistence Report'!$D$27:$D$100000,$B143,'7.  Persistence Report'!$H$27:$H$100000,$D$35,'7.  Persistence Report'!$J$27:$J$100000,"&lt;&gt;Adjustment")</f>
        <v>0</v>
      </c>
      <c r="J143" s="293">
        <f>SUMIFS('7.  Persistence Report'!BA$27:BA$100000,'7.  Persistence Report'!$D$27:$D$100000,$B143,'7.  Persistence Report'!$H$27:$H$100000,$D$35,'7.  Persistence Report'!$J$27:$J$100000,"&lt;&gt;Adjustment")</f>
        <v>0</v>
      </c>
      <c r="K143" s="293">
        <f>SUMIFS('7.  Persistence Report'!BB$27:BB$100000,'7.  Persistence Report'!$D$27:$D$100000,$B143,'7.  Persistence Report'!$H$27:$H$100000,$D$35,'7.  Persistence Report'!$J$27:$J$100000,"&lt;&gt;Adjustment")</f>
        <v>0</v>
      </c>
      <c r="L143" s="293">
        <f>SUMIFS('7.  Persistence Report'!BC$27:BC$100000,'7.  Persistence Report'!$D$27:$D$100000,$B143,'7.  Persistence Report'!$H$27:$H$100000,$D$35,'7.  Persistence Report'!$J$27:$J$100000,"&lt;&gt;Adjustment")</f>
        <v>0</v>
      </c>
      <c r="M143" s="293">
        <f>SUMIFS('7.  Persistence Report'!BD$27:BD$100000,'7.  Persistence Report'!$D$27:$D$100000,$B143,'7.  Persistence Report'!$H$27:$H$100000,$D$35,'7.  Persistence Report'!$J$27:$J$100000,"&lt;&gt;Adjustment")</f>
        <v>0</v>
      </c>
      <c r="N143" s="293">
        <v>0</v>
      </c>
      <c r="O143" s="293">
        <f>SUMIFS('7.  Persistence Report'!P$27:P$100000,'7.  Persistence Report'!$D$27:$D$100000,$B143,'7.  Persistence Report'!$H$27:$H$100000,$O$35,'7.  Persistence Report'!$J$27:$J$100000,"&lt;&gt;Adjustment")</f>
        <v>0</v>
      </c>
      <c r="P143" s="293">
        <f>SUMIFS('7.  Persistence Report'!Q$27:Q$100000,'7.  Persistence Report'!$D$27:$D$100000,$B143,'7.  Persistence Report'!$H$27:$H$100000,$O$35,'7.  Persistence Report'!$J$27:$J$100000,"&lt;&gt;Adjustment")</f>
        <v>0</v>
      </c>
      <c r="Q143" s="293">
        <f>SUMIFS('7.  Persistence Report'!R$27:R$100000,'7.  Persistence Report'!$D$27:$D$100000,$B143,'7.  Persistence Report'!$H$27:$H$100000,$O$35,'7.  Persistence Report'!$J$27:$J$100000,"&lt;&gt;Adjustment")</f>
        <v>0</v>
      </c>
      <c r="R143" s="293">
        <f>SUMIFS('7.  Persistence Report'!S$27:S$100000,'7.  Persistence Report'!$D$27:$D$100000,$B143,'7.  Persistence Report'!$H$27:$H$100000,$O$35,'7.  Persistence Report'!$J$27:$J$100000,"&lt;&gt;Adjustment")</f>
        <v>0</v>
      </c>
      <c r="S143" s="293">
        <f>SUMIFS('7.  Persistence Report'!T$27:T$100000,'7.  Persistence Report'!$D$27:$D$100000,$B143,'7.  Persistence Report'!$H$27:$H$100000,$O$35,'7.  Persistence Report'!$J$27:$J$100000,"&lt;&gt;Adjustment")</f>
        <v>0</v>
      </c>
      <c r="T143" s="293">
        <f>SUMIFS('7.  Persistence Report'!U$27:U$100000,'7.  Persistence Report'!$D$27:$D$100000,$B143,'7.  Persistence Report'!$H$27:$H$100000,$O$35,'7.  Persistence Report'!$J$27:$J$100000,"&lt;&gt;Adjustment")</f>
        <v>0</v>
      </c>
      <c r="U143" s="293">
        <f>SUMIFS('7.  Persistence Report'!V$27:V$100000,'7.  Persistence Report'!$D$27:$D$100000,$B143,'7.  Persistence Report'!$H$27:$H$100000,$O$35,'7.  Persistence Report'!$J$27:$J$100000,"&lt;&gt;Adjustment")</f>
        <v>0</v>
      </c>
      <c r="V143" s="293">
        <f>SUMIFS('7.  Persistence Report'!W$27:W$100000,'7.  Persistence Report'!$D$27:$D$100000,$B143,'7.  Persistence Report'!$H$27:$H$100000,$O$35,'7.  Persistence Report'!$J$27:$J$100000,"&lt;&gt;Adjustment")</f>
        <v>0</v>
      </c>
      <c r="W143" s="293">
        <f>SUMIFS('7.  Persistence Report'!X$27:X$100000,'7.  Persistence Report'!$D$27:$D$100000,$B143,'7.  Persistence Report'!$H$27:$H$100000,$O$35,'7.  Persistence Report'!$J$27:$J$100000,"&lt;&gt;Adjustment")</f>
        <v>0</v>
      </c>
      <c r="X143" s="293">
        <f>SUMIFS('7.  Persistence Report'!Y$27:Y$100000,'7.  Persistence Report'!$D$27:$D$100000,$B143,'7.  Persistence Report'!$H$27:$H$100000,$O$35,'7.  Persistence Report'!$J$27:$J$100000,"&lt;&gt;Adjustment")</f>
        <v>0</v>
      </c>
      <c r="Y143" s="408"/>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f>SUMIFS('7.  Persistence Report'!AU$27:AU$100000,'7.  Persistence Report'!$D$27:$D$100000,$B143,'7.  Persistence Report'!$H$27:$H$100000,$D$35,'7.  Persistence Report'!$J$27:$J$100000,"Adjustment")</f>
        <v>0</v>
      </c>
      <c r="E144" s="293">
        <f>SUMIFS('7.  Persistence Report'!AV$27:AV$100000,'7.  Persistence Report'!$D$27:$D$100000,$B143,'7.  Persistence Report'!$H$27:$H$100000,$D$35,'7.  Persistence Report'!$J$27:$J$100000,"Adjustment")</f>
        <v>0</v>
      </c>
      <c r="F144" s="293">
        <f>SUMIFS('7.  Persistence Report'!AW$27:AW$100000,'7.  Persistence Report'!$D$27:$D$100000,$B143,'7.  Persistence Report'!$H$27:$H$100000,$D$35,'7.  Persistence Report'!$J$27:$J$100000,"Adjustment")</f>
        <v>0</v>
      </c>
      <c r="G144" s="293">
        <f>SUMIFS('7.  Persistence Report'!AX$27:AX$100000,'7.  Persistence Report'!$D$27:$D$100000,$B143,'7.  Persistence Report'!$H$27:$H$100000,$D$35,'7.  Persistence Report'!$J$27:$J$100000,"Adjustment")</f>
        <v>0</v>
      </c>
      <c r="H144" s="293">
        <f>SUMIFS('7.  Persistence Report'!AY$27:AY$100000,'7.  Persistence Report'!$D$27:$D$100000,$B143,'7.  Persistence Report'!$H$27:$H$100000,$D$35,'7.  Persistence Report'!$J$27:$J$100000,"Adjustment")</f>
        <v>0</v>
      </c>
      <c r="I144" s="293">
        <f>SUMIFS('7.  Persistence Report'!AZ$27:AZ$100000,'7.  Persistence Report'!$D$27:$D$100000,$B143,'7.  Persistence Report'!$H$27:$H$100000,$D$35,'7.  Persistence Report'!$J$27:$J$100000,"Adjustment")</f>
        <v>0</v>
      </c>
      <c r="J144" s="293">
        <f>SUMIFS('7.  Persistence Report'!BA$27:BA$100000,'7.  Persistence Report'!$D$27:$D$100000,$B143,'7.  Persistence Report'!$H$27:$H$100000,$D$35,'7.  Persistence Report'!$J$27:$J$100000,"Adjustment")</f>
        <v>0</v>
      </c>
      <c r="K144" s="293">
        <f>SUMIFS('7.  Persistence Report'!BB$27:BB$100000,'7.  Persistence Report'!$D$27:$D$100000,$B143,'7.  Persistence Report'!$H$27:$H$100000,$D$35,'7.  Persistence Report'!$J$27:$J$100000,"Adjustment")</f>
        <v>0</v>
      </c>
      <c r="L144" s="293">
        <f>SUMIFS('7.  Persistence Report'!BC$27:BC$100000,'7.  Persistence Report'!$D$27:$D$100000,$B143,'7.  Persistence Report'!$H$27:$H$100000,$D$35,'7.  Persistence Report'!$J$27:$J$100000,"Adjustment")</f>
        <v>0</v>
      </c>
      <c r="M144" s="293">
        <f>SUMIFS('7.  Persistence Report'!BD$27:BD$100000,'7.  Persistence Report'!$D$27:$D$100000,$B143,'7.  Persistence Report'!$H$27:$H$100000,$D$35,'7.  Persistence Report'!$J$27:$J$100000,"Adjustment")</f>
        <v>0</v>
      </c>
      <c r="N144" s="293">
        <f>N143</f>
        <v>0</v>
      </c>
      <c r="O144" s="293">
        <f>SUMIFS('7.  Persistence Report'!P$27:P$100000,'7.  Persistence Report'!$D$27:$D$100000,$B143,'7.  Persistence Report'!$H$27:$H$100000,$O$35,'7.  Persistence Report'!$J$27:$J$100000,"Adjustment")</f>
        <v>0</v>
      </c>
      <c r="P144" s="293">
        <f>SUMIFS('7.  Persistence Report'!Q$27:Q$100000,'7.  Persistence Report'!$D$27:$D$100000,$B143,'7.  Persistence Report'!$H$27:$H$100000,$O$35,'7.  Persistence Report'!$J$27:$J$100000,"Adjustment")</f>
        <v>0</v>
      </c>
      <c r="Q144" s="293">
        <f>SUMIFS('7.  Persistence Report'!R$27:R$100000,'7.  Persistence Report'!$D$27:$D$100000,$B143,'7.  Persistence Report'!$H$27:$H$100000,$O$35,'7.  Persistence Report'!$J$27:$J$100000,"Adjustment")</f>
        <v>0</v>
      </c>
      <c r="R144" s="293">
        <f>SUMIFS('7.  Persistence Report'!S$27:S$100000,'7.  Persistence Report'!$D$27:$D$100000,$B143,'7.  Persistence Report'!$H$27:$H$100000,$O$35,'7.  Persistence Report'!$J$27:$J$100000,"Adjustment")</f>
        <v>0</v>
      </c>
      <c r="S144" s="293">
        <f>SUMIFS('7.  Persistence Report'!T$27:T$100000,'7.  Persistence Report'!$D$27:$D$100000,$B143,'7.  Persistence Report'!$H$27:$H$100000,$O$35,'7.  Persistence Report'!$J$27:$J$100000,"Adjustment")</f>
        <v>0</v>
      </c>
      <c r="T144" s="293">
        <f>SUMIFS('7.  Persistence Report'!U$27:U$100000,'7.  Persistence Report'!$D$27:$D$100000,$B143,'7.  Persistence Report'!$H$27:$H$100000,$O$35,'7.  Persistence Report'!$J$27:$J$100000,"Adjustment")</f>
        <v>0</v>
      </c>
      <c r="U144" s="293">
        <f>SUMIFS('7.  Persistence Report'!V$27:V$100000,'7.  Persistence Report'!$D$27:$D$100000,$B143,'7.  Persistence Report'!$H$27:$H$100000,$O$35,'7.  Persistence Report'!$J$27:$J$100000,"Adjustment")</f>
        <v>0</v>
      </c>
      <c r="V144" s="293">
        <f>SUMIFS('7.  Persistence Report'!W$27:W$100000,'7.  Persistence Report'!$D$27:$D$100000,$B143,'7.  Persistence Report'!$H$27:$H$100000,$O$35,'7.  Persistence Report'!$J$27:$J$100000,"Adjustment")</f>
        <v>0</v>
      </c>
      <c r="W144" s="293">
        <f>SUMIFS('7.  Persistence Report'!X$27:X$100000,'7.  Persistence Report'!$D$27:$D$100000,$B143,'7.  Persistence Report'!$H$27:$H$100000,$O$35,'7.  Persistence Report'!$J$27:$J$100000,"Adjustment")</f>
        <v>0</v>
      </c>
      <c r="X144" s="293">
        <f>SUMIFS('7.  Persistence Report'!Y$27:Y$100000,'7.  Persistence Report'!$D$27:$D$100000,$B143,'7.  Persistence Report'!$H$27:$H$100000,$O$35,'7.  Persistence Report'!$J$27:$J$100000,"Adjustment")</f>
        <v>0</v>
      </c>
      <c r="Y144" s="409">
        <f>Y143</f>
        <v>0</v>
      </c>
      <c r="Z144" s="409">
        <f t="shared" ref="Z144" si="332">Z143</f>
        <v>0</v>
      </c>
      <c r="AA144" s="409">
        <f t="shared" ref="AA144" si="333">AA143</f>
        <v>0</v>
      </c>
      <c r="AB144" s="409">
        <f t="shared" ref="AB144" si="334">AB143</f>
        <v>0</v>
      </c>
      <c r="AC144" s="409">
        <f t="shared" ref="AC144" si="335">AC143</f>
        <v>0</v>
      </c>
      <c r="AD144" s="409">
        <f t="shared" ref="AD144" si="336">AD143</f>
        <v>0</v>
      </c>
      <c r="AE144" s="409">
        <f t="shared" ref="AE144" si="337">AE143</f>
        <v>0</v>
      </c>
      <c r="AF144" s="409">
        <f t="shared" ref="AF144" si="338">AF143</f>
        <v>0</v>
      </c>
      <c r="AG144" s="409">
        <f t="shared" ref="AG144" si="339">AG143</f>
        <v>0</v>
      </c>
      <c r="AH144" s="409">
        <f t="shared" ref="AH144" si="340">AH143</f>
        <v>0</v>
      </c>
      <c r="AI144" s="409">
        <f t="shared" ref="AI144" si="341">AI143</f>
        <v>0</v>
      </c>
      <c r="AJ144" s="409">
        <f t="shared" ref="AJ144" si="342">AJ143</f>
        <v>0</v>
      </c>
      <c r="AK144" s="409">
        <f t="shared" ref="AK144" si="343">AK143</f>
        <v>0</v>
      </c>
      <c r="AL144" s="409">
        <f t="shared" ref="AL144" si="344">AL143</f>
        <v>0</v>
      </c>
      <c r="AM144" s="304"/>
    </row>
    <row r="145" spans="1:39"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19">
        <v>34</v>
      </c>
      <c r="B146" s="517" t="s">
        <v>126</v>
      </c>
      <c r="C146" s="289" t="s">
        <v>25</v>
      </c>
      <c r="D146" s="293">
        <f>SUMIFS('7.  Persistence Report'!AU$27:AU$100000,'7.  Persistence Report'!$D$27:$D$100000,$B146,'7.  Persistence Report'!$H$27:$H$100000,$D$35,'7.  Persistence Report'!$J$27:$J$100000,"&lt;&gt;Adjustment")</f>
        <v>0</v>
      </c>
      <c r="E146" s="293">
        <f>SUMIFS('7.  Persistence Report'!AV$27:AV$100000,'7.  Persistence Report'!$D$27:$D$100000,$B146,'7.  Persistence Report'!$H$27:$H$100000,$D$35,'7.  Persistence Report'!$J$27:$J$100000,"&lt;&gt;Adjustment")</f>
        <v>0</v>
      </c>
      <c r="F146" s="293">
        <f>SUMIFS('7.  Persistence Report'!AW$27:AW$100000,'7.  Persistence Report'!$D$27:$D$100000,$B146,'7.  Persistence Report'!$H$27:$H$100000,$D$35,'7.  Persistence Report'!$J$27:$J$100000,"&lt;&gt;Adjustment")</f>
        <v>0</v>
      </c>
      <c r="G146" s="293">
        <f>SUMIFS('7.  Persistence Report'!AX$27:AX$100000,'7.  Persistence Report'!$D$27:$D$100000,$B146,'7.  Persistence Report'!$H$27:$H$100000,$D$35,'7.  Persistence Report'!$J$27:$J$100000,"&lt;&gt;Adjustment")</f>
        <v>0</v>
      </c>
      <c r="H146" s="293">
        <f>SUMIFS('7.  Persistence Report'!AY$27:AY$100000,'7.  Persistence Report'!$D$27:$D$100000,$B146,'7.  Persistence Report'!$H$27:$H$100000,$D$35,'7.  Persistence Report'!$J$27:$J$100000,"&lt;&gt;Adjustment")</f>
        <v>0</v>
      </c>
      <c r="I146" s="293">
        <f>SUMIFS('7.  Persistence Report'!AZ$27:AZ$100000,'7.  Persistence Report'!$D$27:$D$100000,$B146,'7.  Persistence Report'!$H$27:$H$100000,$D$35,'7.  Persistence Report'!$J$27:$J$100000,"&lt;&gt;Adjustment")</f>
        <v>0</v>
      </c>
      <c r="J146" s="293">
        <f>SUMIFS('7.  Persistence Report'!BA$27:BA$100000,'7.  Persistence Report'!$D$27:$D$100000,$B146,'7.  Persistence Report'!$H$27:$H$100000,$D$35,'7.  Persistence Report'!$J$27:$J$100000,"&lt;&gt;Adjustment")</f>
        <v>0</v>
      </c>
      <c r="K146" s="293">
        <f>SUMIFS('7.  Persistence Report'!BB$27:BB$100000,'7.  Persistence Report'!$D$27:$D$100000,$B146,'7.  Persistence Report'!$H$27:$H$100000,$D$35,'7.  Persistence Report'!$J$27:$J$100000,"&lt;&gt;Adjustment")</f>
        <v>0</v>
      </c>
      <c r="L146" s="293">
        <f>SUMIFS('7.  Persistence Report'!BC$27:BC$100000,'7.  Persistence Report'!$D$27:$D$100000,$B146,'7.  Persistence Report'!$H$27:$H$100000,$D$35,'7.  Persistence Report'!$J$27:$J$100000,"&lt;&gt;Adjustment")</f>
        <v>0</v>
      </c>
      <c r="M146" s="293">
        <f>SUMIFS('7.  Persistence Report'!BD$27:BD$100000,'7.  Persistence Report'!$D$27:$D$100000,$B146,'7.  Persistence Report'!$H$27:$H$100000,$D$35,'7.  Persistence Report'!$J$27:$J$100000,"&lt;&gt;Adjustment")</f>
        <v>0</v>
      </c>
      <c r="N146" s="293">
        <v>0</v>
      </c>
      <c r="O146" s="293">
        <f>SUMIFS('7.  Persistence Report'!P$27:P$100000,'7.  Persistence Report'!$D$27:$D$100000,$B146,'7.  Persistence Report'!$H$27:$H$100000,$O$35,'7.  Persistence Report'!$J$27:$J$100000,"&lt;&gt;Adjustment")</f>
        <v>0</v>
      </c>
      <c r="P146" s="293">
        <f>SUMIFS('7.  Persistence Report'!Q$27:Q$100000,'7.  Persistence Report'!$D$27:$D$100000,$B146,'7.  Persistence Report'!$H$27:$H$100000,$O$35,'7.  Persistence Report'!$J$27:$J$100000,"&lt;&gt;Adjustment")</f>
        <v>0</v>
      </c>
      <c r="Q146" s="293">
        <f>SUMIFS('7.  Persistence Report'!R$27:R$100000,'7.  Persistence Report'!$D$27:$D$100000,$B146,'7.  Persistence Report'!$H$27:$H$100000,$O$35,'7.  Persistence Report'!$J$27:$J$100000,"&lt;&gt;Adjustment")</f>
        <v>0</v>
      </c>
      <c r="R146" s="293">
        <f>SUMIFS('7.  Persistence Report'!S$27:S$100000,'7.  Persistence Report'!$D$27:$D$100000,$B146,'7.  Persistence Report'!$H$27:$H$100000,$O$35,'7.  Persistence Report'!$J$27:$J$100000,"&lt;&gt;Adjustment")</f>
        <v>0</v>
      </c>
      <c r="S146" s="293">
        <f>SUMIFS('7.  Persistence Report'!T$27:T$100000,'7.  Persistence Report'!$D$27:$D$100000,$B146,'7.  Persistence Report'!$H$27:$H$100000,$O$35,'7.  Persistence Report'!$J$27:$J$100000,"&lt;&gt;Adjustment")</f>
        <v>0</v>
      </c>
      <c r="T146" s="293">
        <f>SUMIFS('7.  Persistence Report'!U$27:U$100000,'7.  Persistence Report'!$D$27:$D$100000,$B146,'7.  Persistence Report'!$H$27:$H$100000,$O$35,'7.  Persistence Report'!$J$27:$J$100000,"&lt;&gt;Adjustment")</f>
        <v>0</v>
      </c>
      <c r="U146" s="293">
        <f>SUMIFS('7.  Persistence Report'!V$27:V$100000,'7.  Persistence Report'!$D$27:$D$100000,$B146,'7.  Persistence Report'!$H$27:$H$100000,$O$35,'7.  Persistence Report'!$J$27:$J$100000,"&lt;&gt;Adjustment")</f>
        <v>0</v>
      </c>
      <c r="V146" s="293">
        <f>SUMIFS('7.  Persistence Report'!W$27:W$100000,'7.  Persistence Report'!$D$27:$D$100000,$B146,'7.  Persistence Report'!$H$27:$H$100000,$O$35,'7.  Persistence Report'!$J$27:$J$100000,"&lt;&gt;Adjustment")</f>
        <v>0</v>
      </c>
      <c r="W146" s="293">
        <f>SUMIFS('7.  Persistence Report'!X$27:X$100000,'7.  Persistence Report'!$D$27:$D$100000,$B146,'7.  Persistence Report'!$H$27:$H$100000,$O$35,'7.  Persistence Report'!$J$27:$J$100000,"&lt;&gt;Adjustment")</f>
        <v>0</v>
      </c>
      <c r="X146" s="293">
        <f>SUMIFS('7.  Persistence Report'!Y$27:Y$100000,'7.  Persistence Report'!$D$27:$D$100000,$B146,'7.  Persistence Report'!$H$27:$H$100000,$O$35,'7.  Persistence Report'!$J$27:$J$100000,"&lt;&gt;Adjustment")</f>
        <v>0</v>
      </c>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f>SUMIFS('7.  Persistence Report'!AU$27:AU$100000,'7.  Persistence Report'!$D$27:$D$100000,$B146,'7.  Persistence Report'!$H$27:$H$100000,$D$35,'7.  Persistence Report'!$J$27:$J$100000,"Adjustment")</f>
        <v>0</v>
      </c>
      <c r="E147" s="293">
        <f>SUMIFS('7.  Persistence Report'!AV$27:AV$100000,'7.  Persistence Report'!$D$27:$D$100000,$B146,'7.  Persistence Report'!$H$27:$H$100000,$D$35,'7.  Persistence Report'!$J$27:$J$100000,"Adjustment")</f>
        <v>0</v>
      </c>
      <c r="F147" s="293">
        <f>SUMIFS('7.  Persistence Report'!AW$27:AW$100000,'7.  Persistence Report'!$D$27:$D$100000,$B146,'7.  Persistence Report'!$H$27:$H$100000,$D$35,'7.  Persistence Report'!$J$27:$J$100000,"Adjustment")</f>
        <v>0</v>
      </c>
      <c r="G147" s="293">
        <f>SUMIFS('7.  Persistence Report'!AX$27:AX$100000,'7.  Persistence Report'!$D$27:$D$100000,$B146,'7.  Persistence Report'!$H$27:$H$100000,$D$35,'7.  Persistence Report'!$J$27:$J$100000,"Adjustment")</f>
        <v>0</v>
      </c>
      <c r="H147" s="293">
        <f>SUMIFS('7.  Persistence Report'!AY$27:AY$100000,'7.  Persistence Report'!$D$27:$D$100000,$B146,'7.  Persistence Report'!$H$27:$H$100000,$D$35,'7.  Persistence Report'!$J$27:$J$100000,"Adjustment")</f>
        <v>0</v>
      </c>
      <c r="I147" s="293">
        <f>SUMIFS('7.  Persistence Report'!AZ$27:AZ$100000,'7.  Persistence Report'!$D$27:$D$100000,$B146,'7.  Persistence Report'!$H$27:$H$100000,$D$35,'7.  Persistence Report'!$J$27:$J$100000,"Adjustment")</f>
        <v>0</v>
      </c>
      <c r="J147" s="293">
        <f>SUMIFS('7.  Persistence Report'!BA$27:BA$100000,'7.  Persistence Report'!$D$27:$D$100000,$B146,'7.  Persistence Report'!$H$27:$H$100000,$D$35,'7.  Persistence Report'!$J$27:$J$100000,"Adjustment")</f>
        <v>0</v>
      </c>
      <c r="K147" s="293">
        <f>SUMIFS('7.  Persistence Report'!BB$27:BB$100000,'7.  Persistence Report'!$D$27:$D$100000,$B146,'7.  Persistence Report'!$H$27:$H$100000,$D$35,'7.  Persistence Report'!$J$27:$J$100000,"Adjustment")</f>
        <v>0</v>
      </c>
      <c r="L147" s="293">
        <f>SUMIFS('7.  Persistence Report'!BC$27:BC$100000,'7.  Persistence Report'!$D$27:$D$100000,$B146,'7.  Persistence Report'!$H$27:$H$100000,$D$35,'7.  Persistence Report'!$J$27:$J$100000,"Adjustment")</f>
        <v>0</v>
      </c>
      <c r="M147" s="293">
        <f>SUMIFS('7.  Persistence Report'!BD$27:BD$100000,'7.  Persistence Report'!$D$27:$D$100000,$B146,'7.  Persistence Report'!$H$27:$H$100000,$D$35,'7.  Persistence Report'!$J$27:$J$100000,"Adjustment")</f>
        <v>0</v>
      </c>
      <c r="N147" s="293">
        <f>N146</f>
        <v>0</v>
      </c>
      <c r="O147" s="293">
        <f>SUMIFS('7.  Persistence Report'!P$27:P$100000,'7.  Persistence Report'!$D$27:$D$100000,$B146,'7.  Persistence Report'!$H$27:$H$100000,$O$35,'7.  Persistence Report'!$J$27:$J$100000,"Adjustment")</f>
        <v>0</v>
      </c>
      <c r="P147" s="293">
        <f>SUMIFS('7.  Persistence Report'!Q$27:Q$100000,'7.  Persistence Report'!$D$27:$D$100000,$B146,'7.  Persistence Report'!$H$27:$H$100000,$O$35,'7.  Persistence Report'!$J$27:$J$100000,"Adjustment")</f>
        <v>0</v>
      </c>
      <c r="Q147" s="293">
        <f>SUMIFS('7.  Persistence Report'!R$27:R$100000,'7.  Persistence Report'!$D$27:$D$100000,$B146,'7.  Persistence Report'!$H$27:$H$100000,$O$35,'7.  Persistence Report'!$J$27:$J$100000,"Adjustment")</f>
        <v>0</v>
      </c>
      <c r="R147" s="293">
        <f>SUMIFS('7.  Persistence Report'!S$27:S$100000,'7.  Persistence Report'!$D$27:$D$100000,$B146,'7.  Persistence Report'!$H$27:$H$100000,$O$35,'7.  Persistence Report'!$J$27:$J$100000,"Adjustment")</f>
        <v>0</v>
      </c>
      <c r="S147" s="293">
        <f>SUMIFS('7.  Persistence Report'!T$27:T$100000,'7.  Persistence Report'!$D$27:$D$100000,$B146,'7.  Persistence Report'!$H$27:$H$100000,$O$35,'7.  Persistence Report'!$J$27:$J$100000,"Adjustment")</f>
        <v>0</v>
      </c>
      <c r="T147" s="293">
        <f>SUMIFS('7.  Persistence Report'!U$27:U$100000,'7.  Persistence Report'!$D$27:$D$100000,$B146,'7.  Persistence Report'!$H$27:$H$100000,$O$35,'7.  Persistence Report'!$J$27:$J$100000,"Adjustment")</f>
        <v>0</v>
      </c>
      <c r="U147" s="293">
        <f>SUMIFS('7.  Persistence Report'!V$27:V$100000,'7.  Persistence Report'!$D$27:$D$100000,$B146,'7.  Persistence Report'!$H$27:$H$100000,$O$35,'7.  Persistence Report'!$J$27:$J$100000,"Adjustment")</f>
        <v>0</v>
      </c>
      <c r="V147" s="293">
        <f>SUMIFS('7.  Persistence Report'!W$27:W$100000,'7.  Persistence Report'!$D$27:$D$100000,$B146,'7.  Persistence Report'!$H$27:$H$100000,$O$35,'7.  Persistence Report'!$J$27:$J$100000,"Adjustment")</f>
        <v>0</v>
      </c>
      <c r="W147" s="293">
        <f>SUMIFS('7.  Persistence Report'!X$27:X$100000,'7.  Persistence Report'!$D$27:$D$100000,$B146,'7.  Persistence Report'!$H$27:$H$100000,$O$35,'7.  Persistence Report'!$J$27:$J$100000,"Adjustment")</f>
        <v>0</v>
      </c>
      <c r="X147" s="293">
        <f>SUMIFS('7.  Persistence Report'!Y$27:Y$100000,'7.  Persistence Report'!$D$27:$D$100000,$B146,'7.  Persistence Report'!$H$27:$H$100000,$O$35,'7.  Persistence Report'!$J$27:$J$100000,"Adjustment")</f>
        <v>0</v>
      </c>
      <c r="Y147" s="409">
        <f>Y146</f>
        <v>0</v>
      </c>
      <c r="Z147" s="409">
        <f t="shared" ref="Z147" si="345">Z146</f>
        <v>0</v>
      </c>
      <c r="AA147" s="409">
        <f t="shared" ref="AA147" si="346">AA146</f>
        <v>0</v>
      </c>
      <c r="AB147" s="409">
        <f t="shared" ref="AB147" si="347">AB146</f>
        <v>0</v>
      </c>
      <c r="AC147" s="409">
        <f t="shared" ref="AC147" si="348">AC146</f>
        <v>0</v>
      </c>
      <c r="AD147" s="409">
        <f t="shared" ref="AD147" si="349">AD146</f>
        <v>0</v>
      </c>
      <c r="AE147" s="409">
        <f t="shared" ref="AE147" si="350">AE146</f>
        <v>0</v>
      </c>
      <c r="AF147" s="409">
        <f t="shared" ref="AF147" si="351">AF146</f>
        <v>0</v>
      </c>
      <c r="AG147" s="409">
        <f t="shared" ref="AG147" si="352">AG146</f>
        <v>0</v>
      </c>
      <c r="AH147" s="409">
        <f t="shared" ref="AH147" si="353">AH146</f>
        <v>0</v>
      </c>
      <c r="AI147" s="409">
        <f t="shared" ref="AI147" si="354">AI146</f>
        <v>0</v>
      </c>
      <c r="AJ147" s="409">
        <f t="shared" ref="AJ147" si="355">AJ146</f>
        <v>0</v>
      </c>
      <c r="AK147" s="409">
        <f t="shared" ref="AK147" si="356">AK146</f>
        <v>0</v>
      </c>
      <c r="AL147" s="409">
        <f t="shared" ref="AL147" si="357">AL146</f>
        <v>0</v>
      </c>
      <c r="AM147" s="304"/>
    </row>
    <row r="148" spans="1:39"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19">
        <v>35</v>
      </c>
      <c r="B149" s="517" t="s">
        <v>127</v>
      </c>
      <c r="C149" s="289" t="s">
        <v>25</v>
      </c>
      <c r="D149" s="293">
        <f>SUMIFS('7.  Persistence Report'!AU$27:AU$100000,'7.  Persistence Report'!$D$27:$D$100000,$B149,'7.  Persistence Report'!$H$27:$H$100000,$D$35,'7.  Persistence Report'!$J$27:$J$100000,"&lt;&gt;Adjustment")</f>
        <v>0</v>
      </c>
      <c r="E149" s="293">
        <f>SUMIFS('7.  Persistence Report'!AV$27:AV$100000,'7.  Persistence Report'!$D$27:$D$100000,$B149,'7.  Persistence Report'!$H$27:$H$100000,$D$35,'7.  Persistence Report'!$J$27:$J$100000,"&lt;&gt;Adjustment")</f>
        <v>0</v>
      </c>
      <c r="F149" s="293">
        <f>SUMIFS('7.  Persistence Report'!AW$27:AW$100000,'7.  Persistence Report'!$D$27:$D$100000,$B149,'7.  Persistence Report'!$H$27:$H$100000,$D$35,'7.  Persistence Report'!$J$27:$J$100000,"&lt;&gt;Adjustment")</f>
        <v>0</v>
      </c>
      <c r="G149" s="293">
        <f>SUMIFS('7.  Persistence Report'!AX$27:AX$100000,'7.  Persistence Report'!$D$27:$D$100000,$B149,'7.  Persistence Report'!$H$27:$H$100000,$D$35,'7.  Persistence Report'!$J$27:$J$100000,"&lt;&gt;Adjustment")</f>
        <v>0</v>
      </c>
      <c r="H149" s="293">
        <f>SUMIFS('7.  Persistence Report'!AY$27:AY$100000,'7.  Persistence Report'!$D$27:$D$100000,$B149,'7.  Persistence Report'!$H$27:$H$100000,$D$35,'7.  Persistence Report'!$J$27:$J$100000,"&lt;&gt;Adjustment")</f>
        <v>0</v>
      </c>
      <c r="I149" s="293">
        <f>SUMIFS('7.  Persistence Report'!AZ$27:AZ$100000,'7.  Persistence Report'!$D$27:$D$100000,$B149,'7.  Persistence Report'!$H$27:$H$100000,$D$35,'7.  Persistence Report'!$J$27:$J$100000,"&lt;&gt;Adjustment")</f>
        <v>0</v>
      </c>
      <c r="J149" s="293">
        <f>SUMIFS('7.  Persistence Report'!BA$27:BA$100000,'7.  Persistence Report'!$D$27:$D$100000,$B149,'7.  Persistence Report'!$H$27:$H$100000,$D$35,'7.  Persistence Report'!$J$27:$J$100000,"&lt;&gt;Adjustment")</f>
        <v>0</v>
      </c>
      <c r="K149" s="293">
        <f>SUMIFS('7.  Persistence Report'!BB$27:BB$100000,'7.  Persistence Report'!$D$27:$D$100000,$B149,'7.  Persistence Report'!$H$27:$H$100000,$D$35,'7.  Persistence Report'!$J$27:$J$100000,"&lt;&gt;Adjustment")</f>
        <v>0</v>
      </c>
      <c r="L149" s="293">
        <f>SUMIFS('7.  Persistence Report'!BC$27:BC$100000,'7.  Persistence Report'!$D$27:$D$100000,$B149,'7.  Persistence Report'!$H$27:$H$100000,$D$35,'7.  Persistence Report'!$J$27:$J$100000,"&lt;&gt;Adjustment")</f>
        <v>0</v>
      </c>
      <c r="M149" s="293">
        <f>SUMIFS('7.  Persistence Report'!BD$27:BD$100000,'7.  Persistence Report'!$D$27:$D$100000,$B149,'7.  Persistence Report'!$H$27:$H$100000,$D$35,'7.  Persistence Report'!$J$27:$J$100000,"&lt;&gt;Adjustment")</f>
        <v>0</v>
      </c>
      <c r="N149" s="293">
        <v>0</v>
      </c>
      <c r="O149" s="293">
        <f>SUMIFS('7.  Persistence Report'!P$27:P$100000,'7.  Persistence Report'!$D$27:$D$100000,$B149,'7.  Persistence Report'!$H$27:$H$100000,$O$35,'7.  Persistence Report'!$J$27:$J$100000,"&lt;&gt;Adjustment")</f>
        <v>0</v>
      </c>
      <c r="P149" s="293">
        <f>SUMIFS('7.  Persistence Report'!Q$27:Q$100000,'7.  Persistence Report'!$D$27:$D$100000,$B149,'7.  Persistence Report'!$H$27:$H$100000,$O$35,'7.  Persistence Report'!$J$27:$J$100000,"&lt;&gt;Adjustment")</f>
        <v>0</v>
      </c>
      <c r="Q149" s="293">
        <f>SUMIFS('7.  Persistence Report'!R$27:R$100000,'7.  Persistence Report'!$D$27:$D$100000,$B149,'7.  Persistence Report'!$H$27:$H$100000,$O$35,'7.  Persistence Report'!$J$27:$J$100000,"&lt;&gt;Adjustment")</f>
        <v>0</v>
      </c>
      <c r="R149" s="293">
        <f>SUMIFS('7.  Persistence Report'!S$27:S$100000,'7.  Persistence Report'!$D$27:$D$100000,$B149,'7.  Persistence Report'!$H$27:$H$100000,$O$35,'7.  Persistence Report'!$J$27:$J$100000,"&lt;&gt;Adjustment")</f>
        <v>0</v>
      </c>
      <c r="S149" s="293">
        <f>SUMIFS('7.  Persistence Report'!T$27:T$100000,'7.  Persistence Report'!$D$27:$D$100000,$B149,'7.  Persistence Report'!$H$27:$H$100000,$O$35,'7.  Persistence Report'!$J$27:$J$100000,"&lt;&gt;Adjustment")</f>
        <v>0</v>
      </c>
      <c r="T149" s="293">
        <f>SUMIFS('7.  Persistence Report'!U$27:U$100000,'7.  Persistence Report'!$D$27:$D$100000,$B149,'7.  Persistence Report'!$H$27:$H$100000,$O$35,'7.  Persistence Report'!$J$27:$J$100000,"&lt;&gt;Adjustment")</f>
        <v>0</v>
      </c>
      <c r="U149" s="293">
        <f>SUMIFS('7.  Persistence Report'!V$27:V$100000,'7.  Persistence Report'!$D$27:$D$100000,$B149,'7.  Persistence Report'!$H$27:$H$100000,$O$35,'7.  Persistence Report'!$J$27:$J$100000,"&lt;&gt;Adjustment")</f>
        <v>0</v>
      </c>
      <c r="V149" s="293">
        <f>SUMIFS('7.  Persistence Report'!W$27:W$100000,'7.  Persistence Report'!$D$27:$D$100000,$B149,'7.  Persistence Report'!$H$27:$H$100000,$O$35,'7.  Persistence Report'!$J$27:$J$100000,"&lt;&gt;Adjustment")</f>
        <v>0</v>
      </c>
      <c r="W149" s="293">
        <f>SUMIFS('7.  Persistence Report'!X$27:X$100000,'7.  Persistence Report'!$D$27:$D$100000,$B149,'7.  Persistence Report'!$H$27:$H$100000,$O$35,'7.  Persistence Report'!$J$27:$J$100000,"&lt;&gt;Adjustment")</f>
        <v>0</v>
      </c>
      <c r="X149" s="293">
        <f>SUMIFS('7.  Persistence Report'!Y$27:Y$100000,'7.  Persistence Report'!$D$27:$D$100000,$B149,'7.  Persistence Report'!$H$27:$H$100000,$O$35,'7.  Persistence Report'!$J$27:$J$100000,"&lt;&gt;Adjustment")</f>
        <v>0</v>
      </c>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f>SUMIFS('7.  Persistence Report'!AU$27:AU$100000,'7.  Persistence Report'!$D$27:$D$100000,$B149,'7.  Persistence Report'!$H$27:$H$100000,$D$35,'7.  Persistence Report'!$J$27:$J$100000,"Adjustment")</f>
        <v>0</v>
      </c>
      <c r="E150" s="293">
        <f>SUMIFS('7.  Persistence Report'!AV$27:AV$100000,'7.  Persistence Report'!$D$27:$D$100000,$B149,'7.  Persistence Report'!$H$27:$H$100000,$D$35,'7.  Persistence Report'!$J$27:$J$100000,"Adjustment")</f>
        <v>0</v>
      </c>
      <c r="F150" s="293">
        <f>SUMIFS('7.  Persistence Report'!AW$27:AW$100000,'7.  Persistence Report'!$D$27:$D$100000,$B149,'7.  Persistence Report'!$H$27:$H$100000,$D$35,'7.  Persistence Report'!$J$27:$J$100000,"Adjustment")</f>
        <v>0</v>
      </c>
      <c r="G150" s="293">
        <f>SUMIFS('7.  Persistence Report'!AX$27:AX$100000,'7.  Persistence Report'!$D$27:$D$100000,$B149,'7.  Persistence Report'!$H$27:$H$100000,$D$35,'7.  Persistence Report'!$J$27:$J$100000,"Adjustment")</f>
        <v>0</v>
      </c>
      <c r="H150" s="293">
        <f>SUMIFS('7.  Persistence Report'!AY$27:AY$100000,'7.  Persistence Report'!$D$27:$D$100000,$B149,'7.  Persistence Report'!$H$27:$H$100000,$D$35,'7.  Persistence Report'!$J$27:$J$100000,"Adjustment")</f>
        <v>0</v>
      </c>
      <c r="I150" s="293">
        <f>SUMIFS('7.  Persistence Report'!AZ$27:AZ$100000,'7.  Persistence Report'!$D$27:$D$100000,$B149,'7.  Persistence Report'!$H$27:$H$100000,$D$35,'7.  Persistence Report'!$J$27:$J$100000,"Adjustment")</f>
        <v>0</v>
      </c>
      <c r="J150" s="293">
        <f>SUMIFS('7.  Persistence Report'!BA$27:BA$100000,'7.  Persistence Report'!$D$27:$D$100000,$B149,'7.  Persistence Report'!$H$27:$H$100000,$D$35,'7.  Persistence Report'!$J$27:$J$100000,"Adjustment")</f>
        <v>0</v>
      </c>
      <c r="K150" s="293">
        <f>SUMIFS('7.  Persistence Report'!BB$27:BB$100000,'7.  Persistence Report'!$D$27:$D$100000,$B149,'7.  Persistence Report'!$H$27:$H$100000,$D$35,'7.  Persistence Report'!$J$27:$J$100000,"Adjustment")</f>
        <v>0</v>
      </c>
      <c r="L150" s="293">
        <f>SUMIFS('7.  Persistence Report'!BC$27:BC$100000,'7.  Persistence Report'!$D$27:$D$100000,$B149,'7.  Persistence Report'!$H$27:$H$100000,$D$35,'7.  Persistence Report'!$J$27:$J$100000,"Adjustment")</f>
        <v>0</v>
      </c>
      <c r="M150" s="293">
        <f>SUMIFS('7.  Persistence Report'!BD$27:BD$100000,'7.  Persistence Report'!$D$27:$D$100000,$B149,'7.  Persistence Report'!$H$27:$H$100000,$D$35,'7.  Persistence Report'!$J$27:$J$100000,"Adjustment")</f>
        <v>0</v>
      </c>
      <c r="N150" s="293">
        <f>N149</f>
        <v>0</v>
      </c>
      <c r="O150" s="293">
        <f>SUMIFS('7.  Persistence Report'!P$27:P$100000,'7.  Persistence Report'!$D$27:$D$100000,$B149,'7.  Persistence Report'!$H$27:$H$100000,$O$35,'7.  Persistence Report'!$J$27:$J$100000,"Adjustment")</f>
        <v>0</v>
      </c>
      <c r="P150" s="293">
        <f>SUMIFS('7.  Persistence Report'!Q$27:Q$100000,'7.  Persistence Report'!$D$27:$D$100000,$B149,'7.  Persistence Report'!$H$27:$H$100000,$O$35,'7.  Persistence Report'!$J$27:$J$100000,"Adjustment")</f>
        <v>0</v>
      </c>
      <c r="Q150" s="293">
        <f>SUMIFS('7.  Persistence Report'!R$27:R$100000,'7.  Persistence Report'!$D$27:$D$100000,$B149,'7.  Persistence Report'!$H$27:$H$100000,$O$35,'7.  Persistence Report'!$J$27:$J$100000,"Adjustment")</f>
        <v>0</v>
      </c>
      <c r="R150" s="293">
        <f>SUMIFS('7.  Persistence Report'!S$27:S$100000,'7.  Persistence Report'!$D$27:$D$100000,$B149,'7.  Persistence Report'!$H$27:$H$100000,$O$35,'7.  Persistence Report'!$J$27:$J$100000,"Adjustment")</f>
        <v>0</v>
      </c>
      <c r="S150" s="293">
        <f>SUMIFS('7.  Persistence Report'!T$27:T$100000,'7.  Persistence Report'!$D$27:$D$100000,$B149,'7.  Persistence Report'!$H$27:$H$100000,$O$35,'7.  Persistence Report'!$J$27:$J$100000,"Adjustment")</f>
        <v>0</v>
      </c>
      <c r="T150" s="293">
        <f>SUMIFS('7.  Persistence Report'!U$27:U$100000,'7.  Persistence Report'!$D$27:$D$100000,$B149,'7.  Persistence Report'!$H$27:$H$100000,$O$35,'7.  Persistence Report'!$J$27:$J$100000,"Adjustment")</f>
        <v>0</v>
      </c>
      <c r="U150" s="293">
        <f>SUMIFS('7.  Persistence Report'!V$27:V$100000,'7.  Persistence Report'!$D$27:$D$100000,$B149,'7.  Persistence Report'!$H$27:$H$100000,$O$35,'7.  Persistence Report'!$J$27:$J$100000,"Adjustment")</f>
        <v>0</v>
      </c>
      <c r="V150" s="293">
        <f>SUMIFS('7.  Persistence Report'!W$27:W$100000,'7.  Persistence Report'!$D$27:$D$100000,$B149,'7.  Persistence Report'!$H$27:$H$100000,$O$35,'7.  Persistence Report'!$J$27:$J$100000,"Adjustment")</f>
        <v>0</v>
      </c>
      <c r="W150" s="293">
        <f>SUMIFS('7.  Persistence Report'!X$27:X$100000,'7.  Persistence Report'!$D$27:$D$100000,$B149,'7.  Persistence Report'!$H$27:$H$100000,$O$35,'7.  Persistence Report'!$J$27:$J$100000,"Adjustment")</f>
        <v>0</v>
      </c>
      <c r="X150" s="293">
        <f>SUMIFS('7.  Persistence Report'!Y$27:Y$100000,'7.  Persistence Report'!$D$27:$D$100000,$B149,'7.  Persistence Report'!$H$27:$H$100000,$O$35,'7.  Persistence Report'!$J$27:$J$100000,"Adjustment")</f>
        <v>0</v>
      </c>
      <c r="Y150" s="409">
        <f>Y149</f>
        <v>0</v>
      </c>
      <c r="Z150" s="409">
        <f t="shared" ref="Z150" si="358">Z149</f>
        <v>0</v>
      </c>
      <c r="AA150" s="409">
        <f t="shared" ref="AA150" si="359">AA149</f>
        <v>0</v>
      </c>
      <c r="AB150" s="409">
        <f t="shared" ref="AB150" si="360">AB149</f>
        <v>0</v>
      </c>
      <c r="AC150" s="409">
        <f t="shared" ref="AC150" si="361">AC149</f>
        <v>0</v>
      </c>
      <c r="AD150" s="409">
        <f t="shared" ref="AD150" si="362">AD149</f>
        <v>0</v>
      </c>
      <c r="AE150" s="409">
        <f t="shared" ref="AE150" si="363">AE149</f>
        <v>0</v>
      </c>
      <c r="AF150" s="409">
        <f t="shared" ref="AF150" si="364">AF149</f>
        <v>0</v>
      </c>
      <c r="AG150" s="409">
        <f t="shared" ref="AG150" si="365">AG149</f>
        <v>0</v>
      </c>
      <c r="AH150" s="409">
        <f t="shared" ref="AH150" si="366">AH149</f>
        <v>0</v>
      </c>
      <c r="AI150" s="409">
        <f t="shared" ref="AI150" si="367">AI149</f>
        <v>0</v>
      </c>
      <c r="AJ150" s="409">
        <f t="shared" ref="AJ150" si="368">AJ149</f>
        <v>0</v>
      </c>
      <c r="AK150" s="409">
        <f t="shared" ref="AK150" si="369">AK149</f>
        <v>0</v>
      </c>
      <c r="AL150" s="409">
        <f t="shared" ref="AL150" si="37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502</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hidden="1"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idden="1"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71">Z153</f>
        <v>0</v>
      </c>
      <c r="AA154" s="409">
        <f t="shared" ref="AA154" si="372">AA153</f>
        <v>0</v>
      </c>
      <c r="AB154" s="409">
        <f t="shared" ref="AB154" si="373">AB153</f>
        <v>0</v>
      </c>
      <c r="AC154" s="409">
        <f t="shared" ref="AC154" si="374">AC153</f>
        <v>0</v>
      </c>
      <c r="AD154" s="409">
        <f t="shared" ref="AD154" si="375">AD153</f>
        <v>0</v>
      </c>
      <c r="AE154" s="409">
        <f t="shared" ref="AE154" si="376">AE153</f>
        <v>0</v>
      </c>
      <c r="AF154" s="409">
        <f t="shared" ref="AF154" si="377">AF153</f>
        <v>0</v>
      </c>
      <c r="AG154" s="409">
        <f t="shared" ref="AG154" si="378">AG153</f>
        <v>0</v>
      </c>
      <c r="AH154" s="409">
        <f t="shared" ref="AH154" si="379">AH153</f>
        <v>0</v>
      </c>
      <c r="AI154" s="409">
        <f t="shared" ref="AI154" si="380">AI153</f>
        <v>0</v>
      </c>
      <c r="AJ154" s="409">
        <f t="shared" ref="AJ154" si="381">AJ153</f>
        <v>0</v>
      </c>
      <c r="AK154" s="409">
        <f t="shared" ref="AK154" si="382">AK153</f>
        <v>0</v>
      </c>
      <c r="AL154" s="409">
        <f t="shared" ref="AL154" si="383">AL153</f>
        <v>0</v>
      </c>
      <c r="AM154" s="304"/>
    </row>
    <row r="155" spans="1:39" hidden="1"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hidden="1"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idden="1"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84">Z156</f>
        <v>0</v>
      </c>
      <c r="AA157" s="409">
        <f t="shared" ref="AA157" si="385">AA156</f>
        <v>0</v>
      </c>
      <c r="AB157" s="409">
        <f t="shared" ref="AB157" si="386">AB156</f>
        <v>0</v>
      </c>
      <c r="AC157" s="409">
        <f t="shared" ref="AC157" si="387">AC156</f>
        <v>0</v>
      </c>
      <c r="AD157" s="409">
        <f t="shared" ref="AD157" si="388">AD156</f>
        <v>0</v>
      </c>
      <c r="AE157" s="409">
        <f t="shared" ref="AE157" si="389">AE156</f>
        <v>0</v>
      </c>
      <c r="AF157" s="409">
        <f t="shared" ref="AF157" si="390">AF156</f>
        <v>0</v>
      </c>
      <c r="AG157" s="409">
        <f t="shared" ref="AG157" si="391">AG156</f>
        <v>0</v>
      </c>
      <c r="AH157" s="409">
        <f t="shared" ref="AH157" si="392">AH156</f>
        <v>0</v>
      </c>
      <c r="AI157" s="409">
        <f t="shared" ref="AI157" si="393">AI156</f>
        <v>0</v>
      </c>
      <c r="AJ157" s="409">
        <f t="shared" ref="AJ157" si="394">AJ156</f>
        <v>0</v>
      </c>
      <c r="AK157" s="409">
        <f t="shared" ref="AK157" si="395">AK156</f>
        <v>0</v>
      </c>
      <c r="AL157" s="409">
        <f t="shared" ref="AL157" si="396">AL156</f>
        <v>0</v>
      </c>
      <c r="AM157" s="304"/>
    </row>
    <row r="158" spans="1:39" hidden="1"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idden="1"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idden="1"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97">Z159</f>
        <v>0</v>
      </c>
      <c r="AA160" s="409">
        <f t="shared" ref="AA160" si="398">AA159</f>
        <v>0</v>
      </c>
      <c r="AB160" s="409">
        <f t="shared" ref="AB160" si="399">AB159</f>
        <v>0</v>
      </c>
      <c r="AC160" s="409">
        <f t="shared" ref="AC160" si="400">AC159</f>
        <v>0</v>
      </c>
      <c r="AD160" s="409">
        <f t="shared" ref="AD160" si="401">AD159</f>
        <v>0</v>
      </c>
      <c r="AE160" s="409">
        <f t="shared" ref="AE160" si="402">AE159</f>
        <v>0</v>
      </c>
      <c r="AF160" s="409">
        <f t="shared" ref="AF160" si="403">AF159</f>
        <v>0</v>
      </c>
      <c r="AG160" s="409">
        <f t="shared" ref="AG160" si="404">AG159</f>
        <v>0</v>
      </c>
      <c r="AH160" s="409">
        <f t="shared" ref="AH160" si="405">AH159</f>
        <v>0</v>
      </c>
      <c r="AI160" s="409">
        <f t="shared" ref="AI160" si="406">AI159</f>
        <v>0</v>
      </c>
      <c r="AJ160" s="409">
        <f t="shared" ref="AJ160" si="407">AJ159</f>
        <v>0</v>
      </c>
      <c r="AK160" s="409">
        <f t="shared" ref="AK160" si="408">AK159</f>
        <v>0</v>
      </c>
      <c r="AL160" s="409">
        <f t="shared" ref="AL160" si="409">AL159</f>
        <v>0</v>
      </c>
      <c r="AM160" s="304"/>
    </row>
    <row r="161" spans="1:39" hidden="1"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hidden="1"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idden="1"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410">Z162</f>
        <v>0</v>
      </c>
      <c r="AA163" s="409">
        <f t="shared" ref="AA163" si="411">AA162</f>
        <v>0</v>
      </c>
      <c r="AB163" s="409">
        <f t="shared" ref="AB163" si="412">AB162</f>
        <v>0</v>
      </c>
      <c r="AC163" s="409">
        <f t="shared" ref="AC163" si="413">AC162</f>
        <v>0</v>
      </c>
      <c r="AD163" s="409">
        <f t="shared" ref="AD163" si="414">AD162</f>
        <v>0</v>
      </c>
      <c r="AE163" s="409">
        <f t="shared" ref="AE163" si="415">AE162</f>
        <v>0</v>
      </c>
      <c r="AF163" s="409">
        <f t="shared" ref="AF163" si="416">AF162</f>
        <v>0</v>
      </c>
      <c r="AG163" s="409">
        <f t="shared" ref="AG163" si="417">AG162</f>
        <v>0</v>
      </c>
      <c r="AH163" s="409">
        <f t="shared" ref="AH163" si="418">AH162</f>
        <v>0</v>
      </c>
      <c r="AI163" s="409">
        <f t="shared" ref="AI163" si="419">AI162</f>
        <v>0</v>
      </c>
      <c r="AJ163" s="409">
        <f t="shared" ref="AJ163" si="420">AJ162</f>
        <v>0</v>
      </c>
      <c r="AK163" s="409">
        <f t="shared" ref="AK163" si="421">AK162</f>
        <v>0</v>
      </c>
      <c r="AL163" s="409">
        <f t="shared" ref="AL163" si="422">AL162</f>
        <v>0</v>
      </c>
      <c r="AM163" s="304"/>
    </row>
    <row r="164" spans="1:39" hidden="1"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hidden="1"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idden="1"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23">Z165</f>
        <v>0</v>
      </c>
      <c r="AA166" s="409">
        <f t="shared" ref="AA166" si="424">AA165</f>
        <v>0</v>
      </c>
      <c r="AB166" s="409">
        <f t="shared" ref="AB166" si="425">AB165</f>
        <v>0</v>
      </c>
      <c r="AC166" s="409">
        <f t="shared" ref="AC166" si="426">AC165</f>
        <v>0</v>
      </c>
      <c r="AD166" s="409">
        <f t="shared" ref="AD166" si="427">AD165</f>
        <v>0</v>
      </c>
      <c r="AE166" s="409">
        <f t="shared" ref="AE166" si="428">AE165</f>
        <v>0</v>
      </c>
      <c r="AF166" s="409">
        <f t="shared" ref="AF166" si="429">AF165</f>
        <v>0</v>
      </c>
      <c r="AG166" s="409">
        <f t="shared" ref="AG166" si="430">AG165</f>
        <v>0</v>
      </c>
      <c r="AH166" s="409">
        <f t="shared" ref="AH166" si="431">AH165</f>
        <v>0</v>
      </c>
      <c r="AI166" s="409">
        <f t="shared" ref="AI166" si="432">AI165</f>
        <v>0</v>
      </c>
      <c r="AJ166" s="409">
        <f t="shared" ref="AJ166" si="433">AJ165</f>
        <v>0</v>
      </c>
      <c r="AK166" s="409">
        <f t="shared" ref="AK166" si="434">AK165</f>
        <v>0</v>
      </c>
      <c r="AL166" s="409">
        <f t="shared" ref="AL166" si="435">AL165</f>
        <v>0</v>
      </c>
      <c r="AM166" s="304"/>
    </row>
    <row r="167" spans="1:39" hidden="1"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hidden="1"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idden="1"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36">Z168</f>
        <v>0</v>
      </c>
      <c r="AA169" s="409">
        <f t="shared" ref="AA169" si="437">AA168</f>
        <v>0</v>
      </c>
      <c r="AB169" s="409">
        <f t="shared" ref="AB169" si="438">AB168</f>
        <v>0</v>
      </c>
      <c r="AC169" s="409">
        <f t="shared" ref="AC169" si="439">AC168</f>
        <v>0</v>
      </c>
      <c r="AD169" s="409">
        <f t="shared" ref="AD169" si="440">AD168</f>
        <v>0</v>
      </c>
      <c r="AE169" s="409">
        <f t="shared" ref="AE169" si="441">AE168</f>
        <v>0</v>
      </c>
      <c r="AF169" s="409">
        <f t="shared" ref="AF169" si="442">AF168</f>
        <v>0</v>
      </c>
      <c r="AG169" s="409">
        <f t="shared" ref="AG169" si="443">AG168</f>
        <v>0</v>
      </c>
      <c r="AH169" s="409">
        <f t="shared" ref="AH169" si="444">AH168</f>
        <v>0</v>
      </c>
      <c r="AI169" s="409">
        <f t="shared" ref="AI169" si="445">AI168</f>
        <v>0</v>
      </c>
      <c r="AJ169" s="409">
        <f t="shared" ref="AJ169" si="446">AJ168</f>
        <v>0</v>
      </c>
      <c r="AK169" s="409">
        <f t="shared" ref="AK169" si="447">AK168</f>
        <v>0</v>
      </c>
      <c r="AL169" s="409">
        <f t="shared" ref="AL169" si="448">AL168</f>
        <v>0</v>
      </c>
      <c r="AM169" s="304"/>
    </row>
    <row r="170" spans="1:39" hidden="1"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hidden="1"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idden="1"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49">Z171</f>
        <v>0</v>
      </c>
      <c r="AA172" s="409">
        <f t="shared" ref="AA172" si="450">AA171</f>
        <v>0</v>
      </c>
      <c r="AB172" s="409">
        <f t="shared" ref="AB172" si="451">AB171</f>
        <v>0</v>
      </c>
      <c r="AC172" s="409">
        <f t="shared" ref="AC172" si="452">AC171</f>
        <v>0</v>
      </c>
      <c r="AD172" s="409">
        <f t="shared" ref="AD172" si="453">AD171</f>
        <v>0</v>
      </c>
      <c r="AE172" s="409">
        <f t="shared" ref="AE172" si="454">AE171</f>
        <v>0</v>
      </c>
      <c r="AF172" s="409">
        <f t="shared" ref="AF172" si="455">AF171</f>
        <v>0</v>
      </c>
      <c r="AG172" s="409">
        <f t="shared" ref="AG172" si="456">AG171</f>
        <v>0</v>
      </c>
      <c r="AH172" s="409">
        <f t="shared" ref="AH172" si="457">AH171</f>
        <v>0</v>
      </c>
      <c r="AI172" s="409">
        <f t="shared" ref="AI172" si="458">AI171</f>
        <v>0</v>
      </c>
      <c r="AJ172" s="409">
        <f t="shared" ref="AJ172" si="459">AJ171</f>
        <v>0</v>
      </c>
      <c r="AK172" s="409">
        <f t="shared" ref="AK172" si="460">AK171</f>
        <v>0</v>
      </c>
      <c r="AL172" s="409">
        <f t="shared" ref="AL172" si="461">AL171</f>
        <v>0</v>
      </c>
      <c r="AM172" s="304"/>
    </row>
    <row r="173" spans="1:39" hidden="1"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hidden="1"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idden="1"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62">Z174</f>
        <v>0</v>
      </c>
      <c r="AA175" s="409">
        <f t="shared" ref="AA175" si="463">AA174</f>
        <v>0</v>
      </c>
      <c r="AB175" s="409">
        <f t="shared" ref="AB175" si="464">AB174</f>
        <v>0</v>
      </c>
      <c r="AC175" s="409">
        <f t="shared" ref="AC175" si="465">AC174</f>
        <v>0</v>
      </c>
      <c r="AD175" s="409">
        <f t="shared" ref="AD175" si="466">AD174</f>
        <v>0</v>
      </c>
      <c r="AE175" s="409">
        <f t="shared" ref="AE175" si="467">AE174</f>
        <v>0</v>
      </c>
      <c r="AF175" s="409">
        <f t="shared" ref="AF175" si="468">AF174</f>
        <v>0</v>
      </c>
      <c r="AG175" s="409">
        <f t="shared" ref="AG175" si="469">AG174</f>
        <v>0</v>
      </c>
      <c r="AH175" s="409">
        <f t="shared" ref="AH175" si="470">AH174</f>
        <v>0</v>
      </c>
      <c r="AI175" s="409">
        <f t="shared" ref="AI175" si="471">AI174</f>
        <v>0</v>
      </c>
      <c r="AJ175" s="409">
        <f t="shared" ref="AJ175" si="472">AJ174</f>
        <v>0</v>
      </c>
      <c r="AK175" s="409">
        <f t="shared" ref="AK175" si="473">AK174</f>
        <v>0</v>
      </c>
      <c r="AL175" s="409">
        <f t="shared" ref="AL175" si="474">AL174</f>
        <v>0</v>
      </c>
      <c r="AM175" s="304"/>
    </row>
    <row r="176" spans="1:39" hidden="1"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hidden="1"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idden="1"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75">Z177</f>
        <v>0</v>
      </c>
      <c r="AA178" s="409">
        <f t="shared" ref="AA178" si="476">AA177</f>
        <v>0</v>
      </c>
      <c r="AB178" s="409">
        <f t="shared" ref="AB178" si="477">AB177</f>
        <v>0</v>
      </c>
      <c r="AC178" s="409">
        <f t="shared" ref="AC178" si="478">AC177</f>
        <v>0</v>
      </c>
      <c r="AD178" s="409">
        <f t="shared" ref="AD178" si="479">AD177</f>
        <v>0</v>
      </c>
      <c r="AE178" s="409">
        <f t="shared" ref="AE178" si="480">AE177</f>
        <v>0</v>
      </c>
      <c r="AF178" s="409">
        <f t="shared" ref="AF178" si="481">AF177</f>
        <v>0</v>
      </c>
      <c r="AG178" s="409">
        <f t="shared" ref="AG178" si="482">AG177</f>
        <v>0</v>
      </c>
      <c r="AH178" s="409">
        <f t="shared" ref="AH178" si="483">AH177</f>
        <v>0</v>
      </c>
      <c r="AI178" s="409">
        <f t="shared" ref="AI178" si="484">AI177</f>
        <v>0</v>
      </c>
      <c r="AJ178" s="409">
        <f t="shared" ref="AJ178" si="485">AJ177</f>
        <v>0</v>
      </c>
      <c r="AK178" s="409">
        <f t="shared" ref="AK178" si="486">AK177</f>
        <v>0</v>
      </c>
      <c r="AL178" s="409">
        <f t="shared" ref="AL178" si="487">AL177</f>
        <v>0</v>
      </c>
      <c r="AM178" s="304"/>
    </row>
    <row r="179" spans="1:39" hidden="1"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hidden="1"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idden="1"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88">Z180</f>
        <v>0</v>
      </c>
      <c r="AA181" s="409">
        <f t="shared" ref="AA181" si="489">AA180</f>
        <v>0</v>
      </c>
      <c r="AB181" s="409">
        <f t="shared" ref="AB181" si="490">AB180</f>
        <v>0</v>
      </c>
      <c r="AC181" s="409">
        <f t="shared" ref="AC181" si="491">AC180</f>
        <v>0</v>
      </c>
      <c r="AD181" s="409">
        <f t="shared" ref="AD181" si="492">AD180</f>
        <v>0</v>
      </c>
      <c r="AE181" s="409">
        <f t="shared" ref="AE181" si="493">AE180</f>
        <v>0</v>
      </c>
      <c r="AF181" s="409">
        <f t="shared" ref="AF181" si="494">AF180</f>
        <v>0</v>
      </c>
      <c r="AG181" s="409">
        <f t="shared" ref="AG181" si="495">AG180</f>
        <v>0</v>
      </c>
      <c r="AH181" s="409">
        <f t="shared" ref="AH181" si="496">AH180</f>
        <v>0</v>
      </c>
      <c r="AI181" s="409">
        <f t="shared" ref="AI181" si="497">AI180</f>
        <v>0</v>
      </c>
      <c r="AJ181" s="409">
        <f t="shared" ref="AJ181" si="498">AJ180</f>
        <v>0</v>
      </c>
      <c r="AK181" s="409">
        <f t="shared" ref="AK181" si="499">AK180</f>
        <v>0</v>
      </c>
      <c r="AL181" s="409">
        <f t="shared" ref="AL181" si="500">AL180</f>
        <v>0</v>
      </c>
      <c r="AM181" s="304"/>
    </row>
    <row r="182" spans="1:39" hidden="1"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hidden="1"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idden="1"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501">Z183</f>
        <v>0</v>
      </c>
      <c r="AA184" s="409">
        <f t="shared" ref="AA184" si="502">AA183</f>
        <v>0</v>
      </c>
      <c r="AB184" s="409">
        <f t="shared" ref="AB184" si="503">AB183</f>
        <v>0</v>
      </c>
      <c r="AC184" s="409">
        <f t="shared" ref="AC184" si="504">AC183</f>
        <v>0</v>
      </c>
      <c r="AD184" s="409">
        <f t="shared" ref="AD184" si="505">AD183</f>
        <v>0</v>
      </c>
      <c r="AE184" s="409">
        <f t="shared" ref="AE184" si="506">AE183</f>
        <v>0</v>
      </c>
      <c r="AF184" s="409">
        <f t="shared" ref="AF184" si="507">AF183</f>
        <v>0</v>
      </c>
      <c r="AG184" s="409">
        <f t="shared" ref="AG184" si="508">AG183</f>
        <v>0</v>
      </c>
      <c r="AH184" s="409">
        <f t="shared" ref="AH184" si="509">AH183</f>
        <v>0</v>
      </c>
      <c r="AI184" s="409">
        <f t="shared" ref="AI184" si="510">AI183</f>
        <v>0</v>
      </c>
      <c r="AJ184" s="409">
        <f t="shared" ref="AJ184" si="511">AJ183</f>
        <v>0</v>
      </c>
      <c r="AK184" s="409">
        <f t="shared" ref="AK184" si="512">AK183</f>
        <v>0</v>
      </c>
      <c r="AL184" s="409">
        <f t="shared" ref="AL184" si="513">AL183</f>
        <v>0</v>
      </c>
      <c r="AM184" s="304"/>
    </row>
    <row r="185" spans="1:39" hidden="1"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739</v>
      </c>
      <c r="C186" s="289" t="s">
        <v>25</v>
      </c>
      <c r="D186" s="293">
        <f>SUMIFS('7.  Persistence Report'!AU$27:AU$100000,'7.  Persistence Report'!$D$27:$D$100000,$B186,'7.  Persistence Report'!$H$27:$H$100000,$D$35,'7.  Persistence Report'!$J$27:$J$100000,"&lt;&gt;Adjustment")</f>
        <v>0</v>
      </c>
      <c r="E186" s="293">
        <f>SUMIFS('7.  Persistence Report'!AV$27:AV$100000,'7.  Persistence Report'!$D$27:$D$100000,$B186,'7.  Persistence Report'!$H$27:$H$100000,$D$35,'7.  Persistence Report'!$J$27:$J$100000,"&lt;&gt;Adjustment")</f>
        <v>0</v>
      </c>
      <c r="F186" s="293">
        <f>SUMIFS('7.  Persistence Report'!AW$27:AW$100000,'7.  Persistence Report'!$D$27:$D$100000,$B186,'7.  Persistence Report'!$H$27:$H$100000,$D$35,'7.  Persistence Report'!$J$27:$J$100000,"&lt;&gt;Adjustment")</f>
        <v>0</v>
      </c>
      <c r="G186" s="293">
        <f>SUMIFS('7.  Persistence Report'!AX$27:AX$100000,'7.  Persistence Report'!$D$27:$D$100000,$B186,'7.  Persistence Report'!$H$27:$H$100000,$D$35,'7.  Persistence Report'!$J$27:$J$100000,"&lt;&gt;Adjustment")</f>
        <v>0</v>
      </c>
      <c r="H186" s="293">
        <f>SUMIFS('7.  Persistence Report'!AY$27:AY$100000,'7.  Persistence Report'!$D$27:$D$100000,$B186,'7.  Persistence Report'!$H$27:$H$100000,$D$35,'7.  Persistence Report'!$J$27:$J$100000,"&lt;&gt;Adjustment")</f>
        <v>0</v>
      </c>
      <c r="I186" s="293">
        <f>SUMIFS('7.  Persistence Report'!AZ$27:AZ$100000,'7.  Persistence Report'!$D$27:$D$100000,$B186,'7.  Persistence Report'!$H$27:$H$100000,$D$35,'7.  Persistence Report'!$J$27:$J$100000,"&lt;&gt;Adjustment")</f>
        <v>0</v>
      </c>
      <c r="J186" s="293">
        <f>SUMIFS('7.  Persistence Report'!BA$27:BA$100000,'7.  Persistence Report'!$D$27:$D$100000,$B186,'7.  Persistence Report'!$H$27:$H$100000,$D$35,'7.  Persistence Report'!$J$27:$J$100000,"&lt;&gt;Adjustment")</f>
        <v>0</v>
      </c>
      <c r="K186" s="293">
        <f>SUMIFS('7.  Persistence Report'!BB$27:BB$100000,'7.  Persistence Report'!$D$27:$D$100000,$B186,'7.  Persistence Report'!$H$27:$H$100000,$D$35,'7.  Persistence Report'!$J$27:$J$100000,"&lt;&gt;Adjustment")</f>
        <v>0</v>
      </c>
      <c r="L186" s="293">
        <f>SUMIFS('7.  Persistence Report'!BC$27:BC$100000,'7.  Persistence Report'!$D$27:$D$100000,$B186,'7.  Persistence Report'!$H$27:$H$100000,$D$35,'7.  Persistence Report'!$J$27:$J$100000,"&lt;&gt;Adjustment")</f>
        <v>0</v>
      </c>
      <c r="M186" s="293">
        <f>SUMIFS('7.  Persistence Report'!BD$27:BD$100000,'7.  Persistence Report'!$D$27:$D$100000,$B186,'7.  Persistence Report'!$H$27:$H$100000,$D$35,'7.  Persistence Report'!$J$27:$J$100000,"&lt;&gt;Adjustment")</f>
        <v>0</v>
      </c>
      <c r="N186" s="293">
        <v>12</v>
      </c>
      <c r="O186" s="293">
        <f>SUMIFS('7.  Persistence Report'!P$27:P$100000,'7.  Persistence Report'!$D$27:$D$100000,$B186,'7.  Persistence Report'!$H$27:$H$100000,$O$35,'7.  Persistence Report'!$J$27:$J$100000,"&lt;&gt;Adjustment")</f>
        <v>0</v>
      </c>
      <c r="P186" s="293">
        <f>SUMIFS('7.  Persistence Report'!Q$27:Q$100000,'7.  Persistence Report'!$D$27:$D$100000,$B186,'7.  Persistence Report'!$H$27:$H$100000,$O$35,'7.  Persistence Report'!$J$27:$J$100000,"&lt;&gt;Adjustment")</f>
        <v>0</v>
      </c>
      <c r="Q186" s="293">
        <f>SUMIFS('7.  Persistence Report'!R$27:R$100000,'7.  Persistence Report'!$D$27:$D$100000,$B186,'7.  Persistence Report'!$H$27:$H$100000,$O$35,'7.  Persistence Report'!$J$27:$J$100000,"&lt;&gt;Adjustment")</f>
        <v>0</v>
      </c>
      <c r="R186" s="293">
        <f>SUMIFS('7.  Persistence Report'!S$27:S$100000,'7.  Persistence Report'!$D$27:$D$100000,$B186,'7.  Persistence Report'!$H$27:$H$100000,$O$35,'7.  Persistence Report'!$J$27:$J$100000,"&lt;&gt;Adjustment")</f>
        <v>0</v>
      </c>
      <c r="S186" s="293">
        <f>SUMIFS('7.  Persistence Report'!T$27:T$100000,'7.  Persistence Report'!$D$27:$D$100000,$B186,'7.  Persistence Report'!$H$27:$H$100000,$O$35,'7.  Persistence Report'!$J$27:$J$100000,"&lt;&gt;Adjustment")</f>
        <v>0</v>
      </c>
      <c r="T186" s="293">
        <f>SUMIFS('7.  Persistence Report'!U$27:U$100000,'7.  Persistence Report'!$D$27:$D$100000,$B186,'7.  Persistence Report'!$H$27:$H$100000,$O$35,'7.  Persistence Report'!$J$27:$J$100000,"&lt;&gt;Adjustment")</f>
        <v>0</v>
      </c>
      <c r="U186" s="293">
        <f>SUMIFS('7.  Persistence Report'!V$27:V$100000,'7.  Persistence Report'!$D$27:$D$100000,$B186,'7.  Persistence Report'!$H$27:$H$100000,$O$35,'7.  Persistence Report'!$J$27:$J$100000,"&lt;&gt;Adjustment")</f>
        <v>0</v>
      </c>
      <c r="V186" s="293">
        <f>SUMIFS('7.  Persistence Report'!W$27:W$100000,'7.  Persistence Report'!$D$27:$D$100000,$B186,'7.  Persistence Report'!$H$27:$H$100000,$O$35,'7.  Persistence Report'!$J$27:$J$100000,"&lt;&gt;Adjustment")</f>
        <v>0</v>
      </c>
      <c r="W186" s="293">
        <f>SUMIFS('7.  Persistence Report'!X$27:X$100000,'7.  Persistence Report'!$D$27:$D$100000,$B186,'7.  Persistence Report'!$H$27:$H$100000,$O$35,'7.  Persistence Report'!$J$27:$J$100000,"&lt;&gt;Adjustment")</f>
        <v>0</v>
      </c>
      <c r="X186" s="293">
        <f>SUMIFS('7.  Persistence Report'!Y$27:Y$100000,'7.  Persistence Report'!$D$27:$D$100000,$B186,'7.  Persistence Report'!$H$27:$H$100000,$O$35,'7.  Persistence Report'!$J$27:$J$100000,"&lt;&gt;Adjustment")</f>
        <v>0</v>
      </c>
      <c r="Y186" s="408">
        <f>VLOOKUP(B186,'3-a.  Rate Class Allocations'!$B$20:$AM$1009,4,FALSE)</f>
        <v>0</v>
      </c>
      <c r="Z186" s="408">
        <f>VLOOKUP(B186,'3-a.  Rate Class Allocations'!$B$20:$AM$1009,6,FALSE)</f>
        <v>0</v>
      </c>
      <c r="AA186" s="408">
        <f>VLOOKUP(B186,'3-a.  Rate Class Allocations'!$B$20:$AM$1009,8,FALSE)</f>
        <v>0</v>
      </c>
      <c r="AB186" s="408">
        <f>VLOOKUP(B186,'3-a.  Rate Class Allocations'!$B$20:$AM$1009,9,FALSE)</f>
        <v>0.8381872960080341</v>
      </c>
      <c r="AC186" s="408">
        <f>VLOOKUP(B186,'3-a.  Rate Class Allocations'!$B$20:$AM$1009,11,FALSE)</f>
        <v>0.16181270399196584</v>
      </c>
      <c r="AD186" s="408">
        <f>VLOOKUP(B186,'3-a.  Rate Class Allocations'!$B$20:$AM$1009,13,FALSE)</f>
        <v>0</v>
      </c>
      <c r="AE186" s="408"/>
      <c r="AF186" s="413"/>
      <c r="AG186" s="413"/>
      <c r="AH186" s="413"/>
      <c r="AI186" s="413"/>
      <c r="AJ186" s="413"/>
      <c r="AK186" s="413"/>
      <c r="AL186" s="413"/>
      <c r="AM186" s="294">
        <f>SUM(Y186:AL186)</f>
        <v>1</v>
      </c>
    </row>
    <row r="187" spans="1:39" outlineLevel="1">
      <c r="B187" s="292" t="s">
        <v>267</v>
      </c>
      <c r="C187" s="289" t="s">
        <v>163</v>
      </c>
      <c r="D187" s="293">
        <f>SUMIFS('7.  Persistence Report'!AU$27:AU$100000,'7.  Persistence Report'!$D$27:$D$100000,$B186,'7.  Persistence Report'!$H$27:$H$100000,$D$35,'7.  Persistence Report'!$J$27:$J$100000,"Adjustment")</f>
        <v>667979</v>
      </c>
      <c r="E187" s="293">
        <f>SUMIFS('7.  Persistence Report'!AV$27:AV$100000,'7.  Persistence Report'!$D$27:$D$100000,$B186,'7.  Persistence Report'!$H$27:$H$100000,$D$35,'7.  Persistence Report'!$J$27:$J$100000,"Adjustment")</f>
        <v>667979</v>
      </c>
      <c r="F187" s="293">
        <f>SUMIFS('7.  Persistence Report'!AW$27:AW$100000,'7.  Persistence Report'!$D$27:$D$100000,$B186,'7.  Persistence Report'!$H$27:$H$100000,$D$35,'7.  Persistence Report'!$J$27:$J$100000,"Adjustment")</f>
        <v>667979</v>
      </c>
      <c r="G187" s="293">
        <f>SUMIFS('7.  Persistence Report'!AX$27:AX$100000,'7.  Persistence Report'!$D$27:$D$100000,$B186,'7.  Persistence Report'!$H$27:$H$100000,$D$35,'7.  Persistence Report'!$J$27:$J$100000,"Adjustment")</f>
        <v>667979</v>
      </c>
      <c r="H187" s="293">
        <f>SUMIFS('7.  Persistence Report'!AY$27:AY$100000,'7.  Persistence Report'!$D$27:$D$100000,$B186,'7.  Persistence Report'!$H$27:$H$100000,$D$35,'7.  Persistence Report'!$J$27:$J$100000,"Adjustment")</f>
        <v>667979</v>
      </c>
      <c r="I187" s="293">
        <f>SUMIFS('7.  Persistence Report'!AZ$27:AZ$100000,'7.  Persistence Report'!$D$27:$D$100000,$B186,'7.  Persistence Report'!$H$27:$H$100000,$D$35,'7.  Persistence Report'!$J$27:$J$100000,"Adjustment")</f>
        <v>667979</v>
      </c>
      <c r="J187" s="293">
        <f>SUMIFS('7.  Persistence Report'!BA$27:BA$100000,'7.  Persistence Report'!$D$27:$D$100000,$B186,'7.  Persistence Report'!$H$27:$H$100000,$D$35,'7.  Persistence Report'!$J$27:$J$100000,"Adjustment")</f>
        <v>667979</v>
      </c>
      <c r="K187" s="293">
        <f>SUMIFS('7.  Persistence Report'!BB$27:BB$100000,'7.  Persistence Report'!$D$27:$D$100000,$B186,'7.  Persistence Report'!$H$27:$H$100000,$D$35,'7.  Persistence Report'!$J$27:$J$100000,"Adjustment")</f>
        <v>667979</v>
      </c>
      <c r="L187" s="293">
        <f>SUMIFS('7.  Persistence Report'!BC$27:BC$100000,'7.  Persistence Report'!$D$27:$D$100000,$B186,'7.  Persistence Report'!$H$27:$H$100000,$D$35,'7.  Persistence Report'!$J$27:$J$100000,"Adjustment")</f>
        <v>667979</v>
      </c>
      <c r="M187" s="293">
        <f>SUMIFS('7.  Persistence Report'!BD$27:BD$100000,'7.  Persistence Report'!$D$27:$D$100000,$B186,'7.  Persistence Report'!$H$27:$H$100000,$D$35,'7.  Persistence Report'!$J$27:$J$100000,"Adjustment")</f>
        <v>667979</v>
      </c>
      <c r="N187" s="293">
        <f>N186</f>
        <v>12</v>
      </c>
      <c r="O187" s="293">
        <f>SUMIFS('7.  Persistence Report'!P$27:P$100000,'7.  Persistence Report'!$D$27:$D$100000,$B186,'7.  Persistence Report'!$H$27:$H$100000,$O$35,'7.  Persistence Report'!$J$27:$J$100000,"Adjustment")</f>
        <v>68</v>
      </c>
      <c r="P187" s="293">
        <f>SUMIFS('7.  Persistence Report'!Q$27:Q$100000,'7.  Persistence Report'!$D$27:$D$100000,$B186,'7.  Persistence Report'!$H$27:$H$100000,$O$35,'7.  Persistence Report'!$J$27:$J$100000,"Adjustment")</f>
        <v>68</v>
      </c>
      <c r="Q187" s="293">
        <f>SUMIFS('7.  Persistence Report'!R$27:R$100000,'7.  Persistence Report'!$D$27:$D$100000,$B186,'7.  Persistence Report'!$H$27:$H$100000,$O$35,'7.  Persistence Report'!$J$27:$J$100000,"Adjustment")</f>
        <v>68</v>
      </c>
      <c r="R187" s="293">
        <f>SUMIFS('7.  Persistence Report'!S$27:S$100000,'7.  Persistence Report'!$D$27:$D$100000,$B186,'7.  Persistence Report'!$H$27:$H$100000,$O$35,'7.  Persistence Report'!$J$27:$J$100000,"Adjustment")</f>
        <v>68</v>
      </c>
      <c r="S187" s="293">
        <f>SUMIFS('7.  Persistence Report'!T$27:T$100000,'7.  Persistence Report'!$D$27:$D$100000,$B186,'7.  Persistence Report'!$H$27:$H$100000,$O$35,'7.  Persistence Report'!$J$27:$J$100000,"Adjustment")</f>
        <v>68</v>
      </c>
      <c r="T187" s="293">
        <f>SUMIFS('7.  Persistence Report'!U$27:U$100000,'7.  Persistence Report'!$D$27:$D$100000,$B186,'7.  Persistence Report'!$H$27:$H$100000,$O$35,'7.  Persistence Report'!$J$27:$J$100000,"Adjustment")</f>
        <v>68</v>
      </c>
      <c r="U187" s="293">
        <f>SUMIFS('7.  Persistence Report'!V$27:V$100000,'7.  Persistence Report'!$D$27:$D$100000,$B186,'7.  Persistence Report'!$H$27:$H$100000,$O$35,'7.  Persistence Report'!$J$27:$J$100000,"Adjustment")</f>
        <v>68</v>
      </c>
      <c r="V187" s="293">
        <f>SUMIFS('7.  Persistence Report'!W$27:W$100000,'7.  Persistence Report'!$D$27:$D$100000,$B186,'7.  Persistence Report'!$H$27:$H$100000,$O$35,'7.  Persistence Report'!$J$27:$J$100000,"Adjustment")</f>
        <v>68</v>
      </c>
      <c r="W187" s="293">
        <f>SUMIFS('7.  Persistence Report'!X$27:X$100000,'7.  Persistence Report'!$D$27:$D$100000,$B186,'7.  Persistence Report'!$H$27:$H$100000,$O$35,'7.  Persistence Report'!$J$27:$J$100000,"Adjustment")</f>
        <v>68</v>
      </c>
      <c r="X187" s="293">
        <f>SUMIFS('7.  Persistence Report'!Y$27:Y$100000,'7.  Persistence Report'!$D$27:$D$100000,$B186,'7.  Persistence Report'!$H$27:$H$100000,$O$35,'7.  Persistence Report'!$J$27:$J$100000,"Adjustment")</f>
        <v>68</v>
      </c>
      <c r="Y187" s="409">
        <f>Y186</f>
        <v>0</v>
      </c>
      <c r="Z187" s="409">
        <f t="shared" ref="Z187" si="514">Z186</f>
        <v>0</v>
      </c>
      <c r="AA187" s="409">
        <f t="shared" ref="AA187" si="515">AA186</f>
        <v>0</v>
      </c>
      <c r="AB187" s="409">
        <f t="shared" ref="AB187" si="516">AB186</f>
        <v>0.8381872960080341</v>
      </c>
      <c r="AC187" s="409">
        <f t="shared" ref="AC187" si="517">AC186</f>
        <v>0.16181270399196584</v>
      </c>
      <c r="AD187" s="409">
        <f t="shared" ref="AD187" si="518">AD186</f>
        <v>0</v>
      </c>
      <c r="AE187" s="409">
        <f t="shared" ref="AE187" si="519">AE186</f>
        <v>0</v>
      </c>
      <c r="AF187" s="409">
        <f t="shared" ref="AF187" si="520">AF186</f>
        <v>0</v>
      </c>
      <c r="AG187" s="409">
        <f t="shared" ref="AG187" si="521">AG186</f>
        <v>0</v>
      </c>
      <c r="AH187" s="409">
        <f t="shared" ref="AH187" si="522">AH186</f>
        <v>0</v>
      </c>
      <c r="AI187" s="409">
        <f t="shared" ref="AI187" si="523">AI186</f>
        <v>0</v>
      </c>
      <c r="AJ187" s="409">
        <f t="shared" ref="AJ187" si="524">AJ186</f>
        <v>0</v>
      </c>
      <c r="AK187" s="409">
        <f t="shared" ref="AK187" si="525">AK186</f>
        <v>0</v>
      </c>
      <c r="AL187" s="409">
        <f t="shared" ref="AL187" si="526">AL186</f>
        <v>0</v>
      </c>
      <c r="AM187" s="304"/>
    </row>
    <row r="188" spans="1:39"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hidden="1" outlineLevel="1">
      <c r="A189" s="519">
        <v>48</v>
      </c>
      <c r="B189" s="517" t="s">
        <v>744</v>
      </c>
      <c r="C189" s="289" t="s">
        <v>25</v>
      </c>
      <c r="D189" s="293">
        <f>SUMIFS('7.  Persistence Report'!AU$27:AU$100000,'7.  Persistence Report'!$D$27:$D$100000,$B189,'7.  Persistence Report'!$H$27:$H$100000,$D$35,'7.  Persistence Report'!$J$27:$J$100000,"&lt;&gt;Adjustment")</f>
        <v>0</v>
      </c>
      <c r="E189" s="293">
        <f>SUMIFS('7.  Persistence Report'!AV$27:AV$100000,'7.  Persistence Report'!$D$27:$D$100000,$B189,'7.  Persistence Report'!$H$27:$H$100000,$D$35,'7.  Persistence Report'!$J$27:$J$100000,"&lt;&gt;Adjustment")</f>
        <v>0</v>
      </c>
      <c r="F189" s="293">
        <f>SUMIFS('7.  Persistence Report'!AW$27:AW$100000,'7.  Persistence Report'!$D$27:$D$100000,$B189,'7.  Persistence Report'!$H$27:$H$100000,$D$35,'7.  Persistence Report'!$J$27:$J$100000,"&lt;&gt;Adjustment")</f>
        <v>0</v>
      </c>
      <c r="G189" s="293">
        <f>SUMIFS('7.  Persistence Report'!AX$27:AX$100000,'7.  Persistence Report'!$D$27:$D$100000,$B189,'7.  Persistence Report'!$H$27:$H$100000,$D$35,'7.  Persistence Report'!$J$27:$J$100000,"&lt;&gt;Adjustment")</f>
        <v>0</v>
      </c>
      <c r="H189" s="293">
        <f>SUMIFS('7.  Persistence Report'!AY$27:AY$100000,'7.  Persistence Report'!$D$27:$D$100000,$B189,'7.  Persistence Report'!$H$27:$H$100000,$D$35,'7.  Persistence Report'!$J$27:$J$100000,"&lt;&gt;Adjustment")</f>
        <v>0</v>
      </c>
      <c r="I189" s="293">
        <f>SUMIFS('7.  Persistence Report'!AZ$27:AZ$100000,'7.  Persistence Report'!$D$27:$D$100000,$B189,'7.  Persistence Report'!$H$27:$H$100000,$D$35,'7.  Persistence Report'!$J$27:$J$100000,"&lt;&gt;Adjustment")</f>
        <v>0</v>
      </c>
      <c r="J189" s="293">
        <f>SUMIFS('7.  Persistence Report'!BA$27:BA$100000,'7.  Persistence Report'!$D$27:$D$100000,$B189,'7.  Persistence Report'!$H$27:$H$100000,$D$35,'7.  Persistence Report'!$J$27:$J$100000,"&lt;&gt;Adjustment")</f>
        <v>0</v>
      </c>
      <c r="K189" s="293">
        <f>SUMIFS('7.  Persistence Report'!BB$27:BB$100000,'7.  Persistence Report'!$D$27:$D$100000,$B189,'7.  Persistence Report'!$H$27:$H$100000,$D$35,'7.  Persistence Report'!$J$27:$J$100000,"&lt;&gt;Adjustment")</f>
        <v>0</v>
      </c>
      <c r="L189" s="293">
        <f>SUMIFS('7.  Persistence Report'!BC$27:BC$100000,'7.  Persistence Report'!$D$27:$D$100000,$B189,'7.  Persistence Report'!$H$27:$H$100000,$D$35,'7.  Persistence Report'!$J$27:$J$100000,"&lt;&gt;Adjustment")</f>
        <v>0</v>
      </c>
      <c r="M189" s="293">
        <f>SUMIFS('7.  Persistence Report'!BD$27:BD$100000,'7.  Persistence Report'!$D$27:$D$100000,$B189,'7.  Persistence Report'!$H$27:$H$100000,$D$35,'7.  Persistence Report'!$J$27:$J$100000,"&lt;&gt;Adjustment")</f>
        <v>0</v>
      </c>
      <c r="N189" s="293">
        <v>12</v>
      </c>
      <c r="O189" s="293">
        <f>SUMIFS('7.  Persistence Report'!P$27:P$100000,'7.  Persistence Report'!$D$27:$D$100000,$B189,'7.  Persistence Report'!$H$27:$H$100000,$O$35,'7.  Persistence Report'!$J$27:$J$100000,"&lt;&gt;Adjustment")</f>
        <v>0</v>
      </c>
      <c r="P189" s="293">
        <f>SUMIFS('7.  Persistence Report'!Q$27:Q$100000,'7.  Persistence Report'!$D$27:$D$100000,$B189,'7.  Persistence Report'!$H$27:$H$100000,$O$35,'7.  Persistence Report'!$J$27:$J$100000,"&lt;&gt;Adjustment")</f>
        <v>0</v>
      </c>
      <c r="Q189" s="293">
        <f>SUMIFS('7.  Persistence Report'!R$27:R$100000,'7.  Persistence Report'!$D$27:$D$100000,$B189,'7.  Persistence Report'!$H$27:$H$100000,$O$35,'7.  Persistence Report'!$J$27:$J$100000,"&lt;&gt;Adjustment")</f>
        <v>0</v>
      </c>
      <c r="R189" s="293">
        <f>SUMIFS('7.  Persistence Report'!S$27:S$100000,'7.  Persistence Report'!$D$27:$D$100000,$B189,'7.  Persistence Report'!$H$27:$H$100000,$O$35,'7.  Persistence Report'!$J$27:$J$100000,"&lt;&gt;Adjustment")</f>
        <v>0</v>
      </c>
      <c r="S189" s="293">
        <f>SUMIFS('7.  Persistence Report'!T$27:T$100000,'7.  Persistence Report'!$D$27:$D$100000,$B189,'7.  Persistence Report'!$H$27:$H$100000,$O$35,'7.  Persistence Report'!$J$27:$J$100000,"&lt;&gt;Adjustment")</f>
        <v>0</v>
      </c>
      <c r="T189" s="293">
        <f>SUMIFS('7.  Persistence Report'!U$27:U$100000,'7.  Persistence Report'!$D$27:$D$100000,$B189,'7.  Persistence Report'!$H$27:$H$100000,$O$35,'7.  Persistence Report'!$J$27:$J$100000,"&lt;&gt;Adjustment")</f>
        <v>0</v>
      </c>
      <c r="U189" s="293">
        <f>SUMIFS('7.  Persistence Report'!V$27:V$100000,'7.  Persistence Report'!$D$27:$D$100000,$B189,'7.  Persistence Report'!$H$27:$H$100000,$O$35,'7.  Persistence Report'!$J$27:$J$100000,"&lt;&gt;Adjustment")</f>
        <v>0</v>
      </c>
      <c r="V189" s="293">
        <f>SUMIFS('7.  Persistence Report'!W$27:W$100000,'7.  Persistence Report'!$D$27:$D$100000,$B189,'7.  Persistence Report'!$H$27:$H$100000,$O$35,'7.  Persistence Report'!$J$27:$J$100000,"&lt;&gt;Adjustment")</f>
        <v>0</v>
      </c>
      <c r="W189" s="293">
        <f>SUMIFS('7.  Persistence Report'!X$27:X$100000,'7.  Persistence Report'!$D$27:$D$100000,$B189,'7.  Persistence Report'!$H$27:$H$100000,$O$35,'7.  Persistence Report'!$J$27:$J$100000,"&lt;&gt;Adjustment")</f>
        <v>0</v>
      </c>
      <c r="X189" s="293">
        <f>SUMIFS('7.  Persistence Report'!Y$27:Y$100000,'7.  Persistence Report'!$D$27:$D$100000,$B189,'7.  Persistence Report'!$H$27:$H$100000,$O$35,'7.  Persistence Report'!$J$27:$J$100000,"&lt;&gt;Adjustment")</f>
        <v>0</v>
      </c>
      <c r="Y189" s="408">
        <f>VLOOKUP(B189,'3-a.  Rate Class Allocations'!$B$20:$AM$1009,4,FALSE)</f>
        <v>0</v>
      </c>
      <c r="Z189" s="408">
        <f>VLOOKUP(B189,'3-a.  Rate Class Allocations'!$B$20:$AM$1009,6,FALSE)</f>
        <v>0</v>
      </c>
      <c r="AA189" s="408">
        <f>VLOOKUP(B189,'3-a.  Rate Class Allocations'!$B$20:$AM$1009,8,FALSE)</f>
        <v>0</v>
      </c>
      <c r="AB189" s="408">
        <f>VLOOKUP(B189,'3-a.  Rate Class Allocations'!$B$20:$AM$1009,9,FALSE)</f>
        <v>0</v>
      </c>
      <c r="AC189" s="408">
        <f>VLOOKUP(B189,'3-a.  Rate Class Allocations'!$B$20:$AM$1009,11,FALSE)</f>
        <v>0</v>
      </c>
      <c r="AD189" s="408">
        <f>VLOOKUP(B189,'3-a.  Rate Class Allocations'!$B$20:$AM$1009,13,FALSE)</f>
        <v>0</v>
      </c>
      <c r="AE189" s="408"/>
      <c r="AF189" s="413"/>
      <c r="AG189" s="413"/>
      <c r="AH189" s="413"/>
      <c r="AI189" s="413"/>
      <c r="AJ189" s="413"/>
      <c r="AK189" s="413"/>
      <c r="AL189" s="413"/>
      <c r="AM189" s="294">
        <f>SUM(Y189:AL189)</f>
        <v>0</v>
      </c>
    </row>
    <row r="190" spans="1:39" hidden="1" outlineLevel="1">
      <c r="B190" s="292" t="s">
        <v>267</v>
      </c>
      <c r="C190" s="289" t="s">
        <v>163</v>
      </c>
      <c r="D190" s="293">
        <f>SUMIFS('7.  Persistence Report'!AU$27:AU$100000,'7.  Persistence Report'!$D$27:$D$100000,$B189,'7.  Persistence Report'!$H$27:$H$100000,$D$35,'7.  Persistence Report'!$J$27:$J$100000,"Adjustment")</f>
        <v>0</v>
      </c>
      <c r="E190" s="293">
        <f>SUMIFS('7.  Persistence Report'!AV$27:AV$100000,'7.  Persistence Report'!$D$27:$D$100000,$B189,'7.  Persistence Report'!$H$27:$H$100000,$D$35,'7.  Persistence Report'!$J$27:$J$100000,"Adjustment")</f>
        <v>0</v>
      </c>
      <c r="F190" s="293">
        <f>SUMIFS('7.  Persistence Report'!AW$27:AW$100000,'7.  Persistence Report'!$D$27:$D$100000,$B189,'7.  Persistence Report'!$H$27:$H$100000,$D$35,'7.  Persistence Report'!$J$27:$J$100000,"Adjustment")</f>
        <v>0</v>
      </c>
      <c r="G190" s="293">
        <f>SUMIFS('7.  Persistence Report'!AX$27:AX$100000,'7.  Persistence Report'!$D$27:$D$100000,$B189,'7.  Persistence Report'!$H$27:$H$100000,$D$35,'7.  Persistence Report'!$J$27:$J$100000,"Adjustment")</f>
        <v>0</v>
      </c>
      <c r="H190" s="293">
        <f>SUMIFS('7.  Persistence Report'!AY$27:AY$100000,'7.  Persistence Report'!$D$27:$D$100000,$B189,'7.  Persistence Report'!$H$27:$H$100000,$D$35,'7.  Persistence Report'!$J$27:$J$100000,"Adjustment")</f>
        <v>0</v>
      </c>
      <c r="I190" s="293">
        <f>SUMIFS('7.  Persistence Report'!AZ$27:AZ$100000,'7.  Persistence Report'!$D$27:$D$100000,$B189,'7.  Persistence Report'!$H$27:$H$100000,$D$35,'7.  Persistence Report'!$J$27:$J$100000,"Adjustment")</f>
        <v>0</v>
      </c>
      <c r="J190" s="293">
        <f>SUMIFS('7.  Persistence Report'!BA$27:BA$100000,'7.  Persistence Report'!$D$27:$D$100000,$B189,'7.  Persistence Report'!$H$27:$H$100000,$D$35,'7.  Persistence Report'!$J$27:$J$100000,"Adjustment")</f>
        <v>0</v>
      </c>
      <c r="K190" s="293">
        <f>SUMIFS('7.  Persistence Report'!BB$27:BB$100000,'7.  Persistence Report'!$D$27:$D$100000,$B189,'7.  Persistence Report'!$H$27:$H$100000,$D$35,'7.  Persistence Report'!$J$27:$J$100000,"Adjustment")</f>
        <v>0</v>
      </c>
      <c r="L190" s="293">
        <f>SUMIFS('7.  Persistence Report'!BC$27:BC$100000,'7.  Persistence Report'!$D$27:$D$100000,$B189,'7.  Persistence Report'!$H$27:$H$100000,$D$35,'7.  Persistence Report'!$J$27:$J$100000,"Adjustment")</f>
        <v>0</v>
      </c>
      <c r="M190" s="293">
        <f>SUMIFS('7.  Persistence Report'!BD$27:BD$100000,'7.  Persistence Report'!$D$27:$D$100000,$B189,'7.  Persistence Report'!$H$27:$H$100000,$D$35,'7.  Persistence Report'!$J$27:$J$100000,"Adjustment")</f>
        <v>0</v>
      </c>
      <c r="N190" s="293">
        <f>N189</f>
        <v>12</v>
      </c>
      <c r="O190" s="293">
        <f>SUMIFS('7.  Persistence Report'!P$27:P$100000,'7.  Persistence Report'!$D$27:$D$100000,$B189,'7.  Persistence Report'!$H$27:$H$100000,$O$35,'7.  Persistence Report'!$J$27:$J$100000,"Adjustment")</f>
        <v>0</v>
      </c>
      <c r="P190" s="293">
        <f>SUMIFS('7.  Persistence Report'!Q$27:Q$100000,'7.  Persistence Report'!$D$27:$D$100000,$B189,'7.  Persistence Report'!$H$27:$H$100000,$O$35,'7.  Persistence Report'!$J$27:$J$100000,"Adjustment")</f>
        <v>0</v>
      </c>
      <c r="Q190" s="293">
        <f>SUMIFS('7.  Persistence Report'!R$27:R$100000,'7.  Persistence Report'!$D$27:$D$100000,$B189,'7.  Persistence Report'!$H$27:$H$100000,$O$35,'7.  Persistence Report'!$J$27:$J$100000,"Adjustment")</f>
        <v>0</v>
      </c>
      <c r="R190" s="293">
        <f>SUMIFS('7.  Persistence Report'!S$27:S$100000,'7.  Persistence Report'!$D$27:$D$100000,$B189,'7.  Persistence Report'!$H$27:$H$100000,$O$35,'7.  Persistence Report'!$J$27:$J$100000,"Adjustment")</f>
        <v>0</v>
      </c>
      <c r="S190" s="293">
        <f>SUMIFS('7.  Persistence Report'!T$27:T$100000,'7.  Persistence Report'!$D$27:$D$100000,$B189,'7.  Persistence Report'!$H$27:$H$100000,$O$35,'7.  Persistence Report'!$J$27:$J$100000,"Adjustment")</f>
        <v>0</v>
      </c>
      <c r="T190" s="293">
        <f>SUMIFS('7.  Persistence Report'!U$27:U$100000,'7.  Persistence Report'!$D$27:$D$100000,$B189,'7.  Persistence Report'!$H$27:$H$100000,$O$35,'7.  Persistence Report'!$J$27:$J$100000,"Adjustment")</f>
        <v>0</v>
      </c>
      <c r="U190" s="293">
        <f>SUMIFS('7.  Persistence Report'!V$27:V$100000,'7.  Persistence Report'!$D$27:$D$100000,$B189,'7.  Persistence Report'!$H$27:$H$100000,$O$35,'7.  Persistence Report'!$J$27:$J$100000,"Adjustment")</f>
        <v>0</v>
      </c>
      <c r="V190" s="293">
        <f>SUMIFS('7.  Persistence Report'!W$27:W$100000,'7.  Persistence Report'!$D$27:$D$100000,$B189,'7.  Persistence Report'!$H$27:$H$100000,$O$35,'7.  Persistence Report'!$J$27:$J$100000,"Adjustment")</f>
        <v>0</v>
      </c>
      <c r="W190" s="293">
        <f>SUMIFS('7.  Persistence Report'!X$27:X$100000,'7.  Persistence Report'!$D$27:$D$100000,$B189,'7.  Persistence Report'!$H$27:$H$100000,$O$35,'7.  Persistence Report'!$J$27:$J$100000,"Adjustment")</f>
        <v>0</v>
      </c>
      <c r="X190" s="293">
        <f>SUMIFS('7.  Persistence Report'!Y$27:Y$100000,'7.  Persistence Report'!$D$27:$D$100000,$B189,'7.  Persistence Report'!$H$27:$H$100000,$O$35,'7.  Persistence Report'!$J$27:$J$100000,"Adjustment")</f>
        <v>0</v>
      </c>
      <c r="Y190" s="409">
        <f>Y189</f>
        <v>0</v>
      </c>
      <c r="Z190" s="409">
        <f t="shared" ref="Z190" si="527">Z189</f>
        <v>0</v>
      </c>
      <c r="AA190" s="409">
        <f t="shared" ref="AA190" si="528">AA189</f>
        <v>0</v>
      </c>
      <c r="AB190" s="409">
        <f t="shared" ref="AB190" si="529">AB189</f>
        <v>0</v>
      </c>
      <c r="AC190" s="409">
        <f t="shared" ref="AC190" si="530">AC189</f>
        <v>0</v>
      </c>
      <c r="AD190" s="409">
        <f t="shared" ref="AD190" si="531">AD189</f>
        <v>0</v>
      </c>
      <c r="AE190" s="409">
        <f t="shared" ref="AE190" si="532">AE189</f>
        <v>0</v>
      </c>
      <c r="AF190" s="409">
        <f t="shared" ref="AF190" si="533">AF189</f>
        <v>0</v>
      </c>
      <c r="AG190" s="409">
        <f t="shared" ref="AG190" si="534">AG189</f>
        <v>0</v>
      </c>
      <c r="AH190" s="409">
        <f t="shared" ref="AH190" si="535">AH189</f>
        <v>0</v>
      </c>
      <c r="AI190" s="409">
        <f t="shared" ref="AI190" si="536">AI189</f>
        <v>0</v>
      </c>
      <c r="AJ190" s="409">
        <f t="shared" ref="AJ190" si="537">AJ189</f>
        <v>0</v>
      </c>
      <c r="AK190" s="409">
        <f t="shared" ref="AK190" si="538">AK189</f>
        <v>0</v>
      </c>
      <c r="AL190" s="409">
        <f t="shared" ref="AL190" si="539">AL189</f>
        <v>0</v>
      </c>
      <c r="AM190" s="304"/>
    </row>
    <row r="191" spans="1:39" hidden="1"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hidden="1" outlineLevel="1">
      <c r="A192" s="519">
        <v>49</v>
      </c>
      <c r="B192" s="517" t="s">
        <v>141</v>
      </c>
      <c r="C192" s="289" t="s">
        <v>25</v>
      </c>
      <c r="D192" s="293">
        <f>SUMIFS('7.  Persistence Report'!AU$27:AU$100000,'7.  Persistence Report'!$D$27:$D$100000,$B192,'7.  Persistence Report'!$H$27:$H$100000,$D$35,'7.  Persistence Report'!$J$27:$J$100000,"&lt;&gt;Adjustment")</f>
        <v>0</v>
      </c>
      <c r="E192" s="293">
        <f>SUMIFS('7.  Persistence Report'!AV$27:AV$100000,'7.  Persistence Report'!$D$27:$D$100000,$B192,'7.  Persistence Report'!$H$27:$H$100000,$D$35,'7.  Persistence Report'!$J$27:$J$100000,"&lt;&gt;Adjustment")</f>
        <v>0</v>
      </c>
      <c r="F192" s="293">
        <f>SUMIFS('7.  Persistence Report'!AW$27:AW$100000,'7.  Persistence Report'!$D$27:$D$100000,$B192,'7.  Persistence Report'!$H$27:$H$100000,$D$35,'7.  Persistence Report'!$J$27:$J$100000,"&lt;&gt;Adjustment")</f>
        <v>0</v>
      </c>
      <c r="G192" s="293">
        <f>SUMIFS('7.  Persistence Report'!AX$27:AX$100000,'7.  Persistence Report'!$D$27:$D$100000,$B192,'7.  Persistence Report'!$H$27:$H$100000,$D$35,'7.  Persistence Report'!$J$27:$J$100000,"&lt;&gt;Adjustment")</f>
        <v>0</v>
      </c>
      <c r="H192" s="293">
        <f>SUMIFS('7.  Persistence Report'!AY$27:AY$100000,'7.  Persistence Report'!$D$27:$D$100000,$B192,'7.  Persistence Report'!$H$27:$H$100000,$D$35,'7.  Persistence Report'!$J$27:$J$100000,"&lt;&gt;Adjustment")</f>
        <v>0</v>
      </c>
      <c r="I192" s="293">
        <f>SUMIFS('7.  Persistence Report'!AZ$27:AZ$100000,'7.  Persistence Report'!$D$27:$D$100000,$B192,'7.  Persistence Report'!$H$27:$H$100000,$D$35,'7.  Persistence Report'!$J$27:$J$100000,"&lt;&gt;Adjustment")</f>
        <v>0</v>
      </c>
      <c r="J192" s="293">
        <f>SUMIFS('7.  Persistence Report'!BA$27:BA$100000,'7.  Persistence Report'!$D$27:$D$100000,$B192,'7.  Persistence Report'!$H$27:$H$100000,$D$35,'7.  Persistence Report'!$J$27:$J$100000,"&lt;&gt;Adjustment")</f>
        <v>0</v>
      </c>
      <c r="K192" s="293">
        <f>SUMIFS('7.  Persistence Report'!BB$27:BB$100000,'7.  Persistence Report'!$D$27:$D$100000,$B192,'7.  Persistence Report'!$H$27:$H$100000,$D$35,'7.  Persistence Report'!$J$27:$J$100000,"&lt;&gt;Adjustment")</f>
        <v>0</v>
      </c>
      <c r="L192" s="293">
        <f>SUMIFS('7.  Persistence Report'!BC$27:BC$100000,'7.  Persistence Report'!$D$27:$D$100000,$B192,'7.  Persistence Report'!$H$27:$H$100000,$D$35,'7.  Persistence Report'!$J$27:$J$100000,"&lt;&gt;Adjustment")</f>
        <v>0</v>
      </c>
      <c r="M192" s="293">
        <f>SUMIFS('7.  Persistence Report'!BD$27:BD$100000,'7.  Persistence Report'!$D$27:$D$100000,$B192,'7.  Persistence Report'!$H$27:$H$100000,$D$35,'7.  Persistence Report'!$J$27:$J$100000,"&lt;&gt;Adjustment")</f>
        <v>0</v>
      </c>
      <c r="N192" s="293">
        <v>12</v>
      </c>
      <c r="O192" s="293">
        <f>SUMIFS('7.  Persistence Report'!P$27:P$100000,'7.  Persistence Report'!$D$27:$D$100000,$B192,'7.  Persistence Report'!$H$27:$H$100000,$O$35,'7.  Persistence Report'!$J$27:$J$100000,"&lt;&gt;Adjustment")</f>
        <v>0</v>
      </c>
      <c r="P192" s="293">
        <f>SUMIFS('7.  Persistence Report'!Q$27:Q$100000,'7.  Persistence Report'!$D$27:$D$100000,$B192,'7.  Persistence Report'!$H$27:$H$100000,$O$35,'7.  Persistence Report'!$J$27:$J$100000,"&lt;&gt;Adjustment")</f>
        <v>0</v>
      </c>
      <c r="Q192" s="293">
        <f>SUMIFS('7.  Persistence Report'!R$27:R$100000,'7.  Persistence Report'!$D$27:$D$100000,$B192,'7.  Persistence Report'!$H$27:$H$100000,$O$35,'7.  Persistence Report'!$J$27:$J$100000,"&lt;&gt;Adjustment")</f>
        <v>0</v>
      </c>
      <c r="R192" s="293">
        <f>SUMIFS('7.  Persistence Report'!S$27:S$100000,'7.  Persistence Report'!$D$27:$D$100000,$B192,'7.  Persistence Report'!$H$27:$H$100000,$O$35,'7.  Persistence Report'!$J$27:$J$100000,"&lt;&gt;Adjustment")</f>
        <v>0</v>
      </c>
      <c r="S192" s="293">
        <f>SUMIFS('7.  Persistence Report'!T$27:T$100000,'7.  Persistence Report'!$D$27:$D$100000,$B192,'7.  Persistence Report'!$H$27:$H$100000,$O$35,'7.  Persistence Report'!$J$27:$J$100000,"&lt;&gt;Adjustment")</f>
        <v>0</v>
      </c>
      <c r="T192" s="293">
        <f>SUMIFS('7.  Persistence Report'!U$27:U$100000,'7.  Persistence Report'!$D$27:$D$100000,$B192,'7.  Persistence Report'!$H$27:$H$100000,$O$35,'7.  Persistence Report'!$J$27:$J$100000,"&lt;&gt;Adjustment")</f>
        <v>0</v>
      </c>
      <c r="U192" s="293">
        <f>SUMIFS('7.  Persistence Report'!V$27:V$100000,'7.  Persistence Report'!$D$27:$D$100000,$B192,'7.  Persistence Report'!$H$27:$H$100000,$O$35,'7.  Persistence Report'!$J$27:$J$100000,"&lt;&gt;Adjustment")</f>
        <v>0</v>
      </c>
      <c r="V192" s="293">
        <f>SUMIFS('7.  Persistence Report'!W$27:W$100000,'7.  Persistence Report'!$D$27:$D$100000,$B192,'7.  Persistence Report'!$H$27:$H$100000,$O$35,'7.  Persistence Report'!$J$27:$J$100000,"&lt;&gt;Adjustment")</f>
        <v>0</v>
      </c>
      <c r="W192" s="293">
        <f>SUMIFS('7.  Persistence Report'!X$27:X$100000,'7.  Persistence Report'!$D$27:$D$100000,$B192,'7.  Persistence Report'!$H$27:$H$100000,$O$35,'7.  Persistence Report'!$J$27:$J$100000,"&lt;&gt;Adjustment")</f>
        <v>0</v>
      </c>
      <c r="X192" s="293">
        <f>SUMIFS('7.  Persistence Report'!Y$27:Y$100000,'7.  Persistence Report'!$D$27:$D$100000,$B192,'7.  Persistence Report'!$H$27:$H$100000,$O$35,'7.  Persistence Report'!$J$27:$J$100000,"&lt;&gt;Adjustment")</f>
        <v>0</v>
      </c>
      <c r="Y192" s="408"/>
      <c r="Z192" s="408"/>
      <c r="AA192" s="408"/>
      <c r="AB192" s="408"/>
      <c r="AC192" s="408"/>
      <c r="AD192" s="408"/>
      <c r="AE192" s="408"/>
      <c r="AF192" s="413"/>
      <c r="AG192" s="413"/>
      <c r="AH192" s="413"/>
      <c r="AI192" s="413"/>
      <c r="AJ192" s="413"/>
      <c r="AK192" s="413"/>
      <c r="AL192" s="413"/>
      <c r="AM192" s="294">
        <f>SUM(Y192:AL192)</f>
        <v>0</v>
      </c>
    </row>
    <row r="193" spans="2:39" hidden="1" outlineLevel="1">
      <c r="B193" s="292" t="s">
        <v>267</v>
      </c>
      <c r="C193" s="289" t="s">
        <v>163</v>
      </c>
      <c r="D193" s="293">
        <f>SUMIFS('7.  Persistence Report'!AU$27:AU$100000,'7.  Persistence Report'!$D$27:$D$100000,$B192,'7.  Persistence Report'!$H$27:$H$100000,$D$35,'7.  Persistence Report'!$J$27:$J$100000,"Adjustment")</f>
        <v>0</v>
      </c>
      <c r="E193" s="293">
        <f>SUMIFS('7.  Persistence Report'!AV$27:AV$100000,'7.  Persistence Report'!$D$27:$D$100000,$B192,'7.  Persistence Report'!$H$27:$H$100000,$D$35,'7.  Persistence Report'!$J$27:$J$100000,"Adjustment")</f>
        <v>0</v>
      </c>
      <c r="F193" s="293">
        <f>SUMIFS('7.  Persistence Report'!AW$27:AW$100000,'7.  Persistence Report'!$D$27:$D$100000,$B192,'7.  Persistence Report'!$H$27:$H$100000,$D$35,'7.  Persistence Report'!$J$27:$J$100000,"Adjustment")</f>
        <v>0</v>
      </c>
      <c r="G193" s="293">
        <f>SUMIFS('7.  Persistence Report'!AX$27:AX$100000,'7.  Persistence Report'!$D$27:$D$100000,$B192,'7.  Persistence Report'!$H$27:$H$100000,$D$35,'7.  Persistence Report'!$J$27:$J$100000,"Adjustment")</f>
        <v>0</v>
      </c>
      <c r="H193" s="293">
        <f>SUMIFS('7.  Persistence Report'!AY$27:AY$100000,'7.  Persistence Report'!$D$27:$D$100000,$B192,'7.  Persistence Report'!$H$27:$H$100000,$D$35,'7.  Persistence Report'!$J$27:$J$100000,"Adjustment")</f>
        <v>0</v>
      </c>
      <c r="I193" s="293">
        <f>SUMIFS('7.  Persistence Report'!AZ$27:AZ$100000,'7.  Persistence Report'!$D$27:$D$100000,$B192,'7.  Persistence Report'!$H$27:$H$100000,$D$35,'7.  Persistence Report'!$J$27:$J$100000,"Adjustment")</f>
        <v>0</v>
      </c>
      <c r="J193" s="293">
        <f>SUMIFS('7.  Persistence Report'!BA$27:BA$100000,'7.  Persistence Report'!$D$27:$D$100000,$B192,'7.  Persistence Report'!$H$27:$H$100000,$D$35,'7.  Persistence Report'!$J$27:$J$100000,"Adjustment")</f>
        <v>0</v>
      </c>
      <c r="K193" s="293">
        <f>SUMIFS('7.  Persistence Report'!BB$27:BB$100000,'7.  Persistence Report'!$D$27:$D$100000,$B192,'7.  Persistence Report'!$H$27:$H$100000,$D$35,'7.  Persistence Report'!$J$27:$J$100000,"Adjustment")</f>
        <v>0</v>
      </c>
      <c r="L193" s="293">
        <f>SUMIFS('7.  Persistence Report'!BC$27:BC$100000,'7.  Persistence Report'!$D$27:$D$100000,$B192,'7.  Persistence Report'!$H$27:$H$100000,$D$35,'7.  Persistence Report'!$J$27:$J$100000,"Adjustment")</f>
        <v>0</v>
      </c>
      <c r="M193" s="293">
        <f>SUMIFS('7.  Persistence Report'!BD$27:BD$100000,'7.  Persistence Report'!$D$27:$D$100000,$B192,'7.  Persistence Report'!$H$27:$H$100000,$D$35,'7.  Persistence Report'!$J$27:$J$100000,"Adjustment")</f>
        <v>0</v>
      </c>
      <c r="N193" s="293">
        <f>N192</f>
        <v>12</v>
      </c>
      <c r="O193" s="293">
        <f>SUMIFS('7.  Persistence Report'!P$27:P$100000,'7.  Persistence Report'!$D$27:$D$100000,$B192,'7.  Persistence Report'!$H$27:$H$100000,$O$35,'7.  Persistence Report'!$J$27:$J$100000,"Adjustment")</f>
        <v>0</v>
      </c>
      <c r="P193" s="293">
        <f>SUMIFS('7.  Persistence Report'!Q$27:Q$100000,'7.  Persistence Report'!$D$27:$D$100000,$B192,'7.  Persistence Report'!$H$27:$H$100000,$O$35,'7.  Persistence Report'!$J$27:$J$100000,"Adjustment")</f>
        <v>0</v>
      </c>
      <c r="Q193" s="293">
        <f>SUMIFS('7.  Persistence Report'!R$27:R$100000,'7.  Persistence Report'!$D$27:$D$100000,$B192,'7.  Persistence Report'!$H$27:$H$100000,$O$35,'7.  Persistence Report'!$J$27:$J$100000,"Adjustment")</f>
        <v>0</v>
      </c>
      <c r="R193" s="293">
        <f>SUMIFS('7.  Persistence Report'!S$27:S$100000,'7.  Persistence Report'!$D$27:$D$100000,$B192,'7.  Persistence Report'!$H$27:$H$100000,$O$35,'7.  Persistence Report'!$J$27:$J$100000,"Adjustment")</f>
        <v>0</v>
      </c>
      <c r="S193" s="293">
        <f>SUMIFS('7.  Persistence Report'!T$27:T$100000,'7.  Persistence Report'!$D$27:$D$100000,$B192,'7.  Persistence Report'!$H$27:$H$100000,$O$35,'7.  Persistence Report'!$J$27:$J$100000,"Adjustment")</f>
        <v>0</v>
      </c>
      <c r="T193" s="293">
        <f>SUMIFS('7.  Persistence Report'!U$27:U$100000,'7.  Persistence Report'!$D$27:$D$100000,$B192,'7.  Persistence Report'!$H$27:$H$100000,$O$35,'7.  Persistence Report'!$J$27:$J$100000,"Adjustment")</f>
        <v>0</v>
      </c>
      <c r="U193" s="293">
        <f>SUMIFS('7.  Persistence Report'!V$27:V$100000,'7.  Persistence Report'!$D$27:$D$100000,$B192,'7.  Persistence Report'!$H$27:$H$100000,$O$35,'7.  Persistence Report'!$J$27:$J$100000,"Adjustment")</f>
        <v>0</v>
      </c>
      <c r="V193" s="293">
        <f>SUMIFS('7.  Persistence Report'!W$27:W$100000,'7.  Persistence Report'!$D$27:$D$100000,$B192,'7.  Persistence Report'!$H$27:$H$100000,$O$35,'7.  Persistence Report'!$J$27:$J$100000,"Adjustment")</f>
        <v>0</v>
      </c>
      <c r="W193" s="293">
        <f>SUMIFS('7.  Persistence Report'!X$27:X$100000,'7.  Persistence Report'!$D$27:$D$100000,$B192,'7.  Persistence Report'!$H$27:$H$100000,$O$35,'7.  Persistence Report'!$J$27:$J$100000,"Adjustment")</f>
        <v>0</v>
      </c>
      <c r="X193" s="293">
        <f>SUMIFS('7.  Persistence Report'!Y$27:Y$100000,'7.  Persistence Report'!$D$27:$D$100000,$B192,'7.  Persistence Report'!$H$27:$H$100000,$O$35,'7.  Persistence Report'!$J$27:$J$100000,"Adjustment")</f>
        <v>0</v>
      </c>
      <c r="Y193" s="409">
        <f>Y192</f>
        <v>0</v>
      </c>
      <c r="Z193" s="409">
        <f t="shared" ref="Z193" si="540">Z192</f>
        <v>0</v>
      </c>
      <c r="AA193" s="409">
        <f t="shared" ref="AA193" si="541">AA192</f>
        <v>0</v>
      </c>
      <c r="AB193" s="409">
        <f t="shared" ref="AB193" si="542">AB192</f>
        <v>0</v>
      </c>
      <c r="AC193" s="409">
        <f t="shared" ref="AC193" si="543">AC192</f>
        <v>0</v>
      </c>
      <c r="AD193" s="409">
        <f t="shared" ref="AD193" si="544">AD192</f>
        <v>0</v>
      </c>
      <c r="AE193" s="409">
        <f t="shared" ref="AE193" si="545">AE192</f>
        <v>0</v>
      </c>
      <c r="AF193" s="409">
        <f t="shared" ref="AF193" si="546">AF192</f>
        <v>0</v>
      </c>
      <c r="AG193" s="409">
        <f t="shared" ref="AG193" si="547">AG192</f>
        <v>0</v>
      </c>
      <c r="AH193" s="409">
        <f t="shared" ref="AH193" si="548">AH192</f>
        <v>0</v>
      </c>
      <c r="AI193" s="409">
        <f t="shared" ref="AI193" si="549">AI192</f>
        <v>0</v>
      </c>
      <c r="AJ193" s="409">
        <f t="shared" ref="AJ193" si="550">AJ192</f>
        <v>0</v>
      </c>
      <c r="AK193" s="409">
        <f t="shared" ref="AK193" si="551">AK192</f>
        <v>0</v>
      </c>
      <c r="AL193" s="409">
        <f t="shared" ref="AL193" si="552">AL192</f>
        <v>0</v>
      </c>
      <c r="AM193" s="304"/>
    </row>
    <row r="194" spans="2:39" hidden="1"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ollapsed="1">
      <c r="B195" s="325" t="s">
        <v>271</v>
      </c>
      <c r="C195" s="327"/>
      <c r="D195" s="327">
        <f>SUM(D38:D193)</f>
        <v>292289648</v>
      </c>
      <c r="E195" s="327"/>
      <c r="F195" s="327"/>
      <c r="G195" s="327"/>
      <c r="H195" s="327"/>
      <c r="I195" s="327"/>
      <c r="J195" s="327"/>
      <c r="K195" s="327"/>
      <c r="L195" s="327"/>
      <c r="M195" s="327"/>
      <c r="N195" s="327"/>
      <c r="O195" s="327">
        <f>SUM(O38:O193)</f>
        <v>48407</v>
      </c>
      <c r="P195" s="327"/>
      <c r="Q195" s="327"/>
      <c r="R195" s="327"/>
      <c r="S195" s="327"/>
      <c r="T195" s="327"/>
      <c r="U195" s="327"/>
      <c r="V195" s="327"/>
      <c r="W195" s="327"/>
      <c r="X195" s="327"/>
      <c r="Y195" s="327">
        <f>IF(Y36="kWh",SUMPRODUCT(D38:D193,Y38:Y193))</f>
        <v>30203492.199999999</v>
      </c>
      <c r="Z195" s="327">
        <f>IF(Z36="kWh",SUMPRODUCT(D38:D193,Z38:Z193))</f>
        <v>1118368.8</v>
      </c>
      <c r="AA195" s="327">
        <f>IF(AA36="kw",SUMPRODUCT(N38:N193,O38:O193,AA38:AA193),SUMPRODUCT(D38:D193,AA38:AA193))</f>
        <v>22501587.061298333</v>
      </c>
      <c r="AB195" s="327">
        <f>IF(AB36="kw",SUMPRODUCT(N38:N193,O38:O193,AB38:AB193),SUMPRODUCT(D38:D193,AB38:AB193))</f>
        <v>223957.60753228891</v>
      </c>
      <c r="AC195" s="327">
        <f>IF(AC36="kw",SUMPRODUCT(N38:N193,O38:O193,AC38:AC193),SUMPRODUCT(D38:D193,AC38:AC193))</f>
        <v>101103.7929516319</v>
      </c>
      <c r="AD195" s="327">
        <f>IF(AD36="kw",SUMPRODUCT(N38:N193,O38:O193,AD38:AD193),SUMPRODUCT(D38:D193,AD38:AD193))</f>
        <v>132090.21551674831</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3">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3">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3">
        <f>SUM(Y201:AL201)</f>
        <v>0</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3">
        <f>SUM(Y202:AL202)</f>
        <v>0</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AB195*AB198</f>
        <v>0</v>
      </c>
      <c r="AC203" s="376">
        <f t="shared" ref="AC203:AL203" si="553">AC195*AC198</f>
        <v>0</v>
      </c>
      <c r="AD203" s="376">
        <f t="shared" si="553"/>
        <v>0</v>
      </c>
      <c r="AE203" s="376">
        <f t="shared" si="553"/>
        <v>0</v>
      </c>
      <c r="AF203" s="376">
        <f t="shared" si="553"/>
        <v>0</v>
      </c>
      <c r="AG203" s="376">
        <f t="shared" si="553"/>
        <v>0</v>
      </c>
      <c r="AH203" s="376">
        <f t="shared" si="553"/>
        <v>0</v>
      </c>
      <c r="AI203" s="376">
        <f t="shared" si="553"/>
        <v>0</v>
      </c>
      <c r="AJ203" s="376">
        <f t="shared" si="553"/>
        <v>0</v>
      </c>
      <c r="AK203" s="376">
        <f t="shared" si="553"/>
        <v>0</v>
      </c>
      <c r="AL203" s="376">
        <f t="shared" si="553"/>
        <v>0</v>
      </c>
      <c r="AM203" s="623">
        <f>SUM(Y203:AL203)</f>
        <v>0</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554">SUM(AA199:AA203)</f>
        <v>0</v>
      </c>
      <c r="AB204" s="344">
        <f>SUM(AB199:AB203)</f>
        <v>0</v>
      </c>
      <c r="AC204" s="344">
        <f t="shared" si="554"/>
        <v>0</v>
      </c>
      <c r="AD204" s="344">
        <f t="shared" si="554"/>
        <v>0</v>
      </c>
      <c r="AE204" s="344">
        <f t="shared" si="554"/>
        <v>0</v>
      </c>
      <c r="AF204" s="344">
        <f>SUM(AF199:AF203)</f>
        <v>0</v>
      </c>
      <c r="AG204" s="344">
        <f>SUM(AG199:AG203)</f>
        <v>0</v>
      </c>
      <c r="AH204" s="344">
        <f t="shared" ref="AH204:AL204" si="555">SUM(AH199:AH203)</f>
        <v>0</v>
      </c>
      <c r="AI204" s="344">
        <f t="shared" si="555"/>
        <v>0</v>
      </c>
      <c r="AJ204" s="344">
        <f t="shared" si="555"/>
        <v>0</v>
      </c>
      <c r="AK204" s="344">
        <f t="shared" si="555"/>
        <v>0</v>
      </c>
      <c r="AL204" s="344">
        <f t="shared" si="555"/>
        <v>0</v>
      </c>
      <c r="AM204" s="405">
        <f>SUM(AM199:AM203)</f>
        <v>0</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556">Z196*Z198</f>
        <v>0</v>
      </c>
      <c r="AA205" s="345">
        <f t="shared" si="556"/>
        <v>0</v>
      </c>
      <c r="AB205" s="345">
        <f t="shared" si="556"/>
        <v>0</v>
      </c>
      <c r="AC205" s="345">
        <f t="shared" si="556"/>
        <v>0</v>
      </c>
      <c r="AD205" s="345">
        <f t="shared" si="556"/>
        <v>0</v>
      </c>
      <c r="AE205" s="345">
        <f t="shared" si="556"/>
        <v>0</v>
      </c>
      <c r="AF205" s="345">
        <f>AF196*AF198</f>
        <v>0</v>
      </c>
      <c r="AG205" s="345">
        <f t="shared" ref="AG205:AL205" si="557">AG196*AG198</f>
        <v>0</v>
      </c>
      <c r="AH205" s="345">
        <f t="shared" si="557"/>
        <v>0</v>
      </c>
      <c r="AI205" s="345">
        <f t="shared" si="557"/>
        <v>0</v>
      </c>
      <c r="AJ205" s="345">
        <f t="shared" si="557"/>
        <v>0</v>
      </c>
      <c r="AK205" s="345">
        <f t="shared" si="557"/>
        <v>0</v>
      </c>
      <c r="AL205" s="345">
        <f t="shared" si="557"/>
        <v>0</v>
      </c>
      <c r="AM205" s="405">
        <f>SUM(Y205:AL205)</f>
        <v>0</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744">
        <f t="shared" ref="Y206:AL206" si="558">Y204-Y205</f>
        <v>0</v>
      </c>
      <c r="Z206" s="744">
        <f t="shared" si="558"/>
        <v>0</v>
      </c>
      <c r="AA206" s="744">
        <f t="shared" si="558"/>
        <v>0</v>
      </c>
      <c r="AB206" s="744">
        <f t="shared" si="558"/>
        <v>0</v>
      </c>
      <c r="AC206" s="744">
        <f t="shared" si="558"/>
        <v>0</v>
      </c>
      <c r="AD206" s="744">
        <f t="shared" si="558"/>
        <v>0</v>
      </c>
      <c r="AE206" s="744">
        <f t="shared" si="558"/>
        <v>0</v>
      </c>
      <c r="AF206" s="744">
        <f t="shared" si="558"/>
        <v>0</v>
      </c>
      <c r="AG206" s="744">
        <f t="shared" si="558"/>
        <v>0</v>
      </c>
      <c r="AH206" s="744">
        <f t="shared" si="558"/>
        <v>0</v>
      </c>
      <c r="AI206" s="744">
        <f t="shared" si="558"/>
        <v>0</v>
      </c>
      <c r="AJ206" s="744">
        <f t="shared" si="558"/>
        <v>0</v>
      </c>
      <c r="AK206" s="744">
        <f t="shared" si="558"/>
        <v>0</v>
      </c>
      <c r="AL206" s="744">
        <f t="shared" si="558"/>
        <v>0</v>
      </c>
      <c r="AM206" s="405">
        <f>AM204-AM205</f>
        <v>0</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29727792.199999999</v>
      </c>
      <c r="Z208" s="289">
        <f>SUMPRODUCT(E38:E193,Z38:Z193)</f>
        <v>1103653.6000000001</v>
      </c>
      <c r="AA208" s="289">
        <f>IF(AA36="kw",SUMPRODUCT(N38:N193,P38:P193,AA38:AA193),SUMPRODUCT(E38:E193,AA38:AA193))</f>
        <v>22405301.079643905</v>
      </c>
      <c r="AB208" s="289">
        <f>IF(AB36="kw",SUMPRODUCT(N38:N193,P38:P193,AB38:AB193),SUMPRODUCT(E38:E193,AB38:AB193))</f>
        <v>223628.97496402665</v>
      </c>
      <c r="AC208" s="289">
        <f>IF(AC36="kw",SUMPRODUCT(N38:N193,P38:P193,AC38:AC193),SUMPRODUCT(E38:E193,AC38:AC193))</f>
        <v>97418.49037049216</v>
      </c>
      <c r="AD208" s="289">
        <f>IF(AD36="kw",SUMPRODUCT(N38:N193,P38:P193,AD38:AD193),SUMPRODUCT(E38:E193,AD38:AD193))</f>
        <v>122814.38913799803</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29699079.799999997</v>
      </c>
      <c r="Z209" s="289">
        <f>SUMPRODUCT(F38:F193,Z38:Z193)</f>
        <v>1103653.6000000001</v>
      </c>
      <c r="AA209" s="289">
        <f>IF(AA36="kw",SUMPRODUCT(N38:N193,Q38:Q193,AA38:AA193),SUMPRODUCT(F38:F193,AA38:AA193))</f>
        <v>22389757.993298043</v>
      </c>
      <c r="AB209" s="289">
        <f>IF(AB36="kw",SUMPRODUCT(N38:N193,Q38:Q193,AB38:AB193),SUMPRODUCT(F38:F193,AB38:AB193))</f>
        <v>223531.70480065234</v>
      </c>
      <c r="AC209" s="289">
        <f>IF(AC36="kw",SUMPRODUCT(N38:N193,Q38:Q193,AC38:AC193),SUMPRODUCT(F38:F193,AC38:AC193))</f>
        <v>97369.289119191191</v>
      </c>
      <c r="AD209" s="289">
        <f>IF(AD36="kw",SUMPRODUCT(N38:N193,Q38:Q193,AD38:AD193),SUMPRODUCT(F38:F193,AD38:AD193))</f>
        <v>120138.70208082556</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29667782.600000001</v>
      </c>
      <c r="Z210" s="289">
        <f>SUMPRODUCT(G38:G193,Z38:Z193)</f>
        <v>1103653.6000000001</v>
      </c>
      <c r="AA210" s="289">
        <f>IF(AA36="kw",SUMPRODUCT(N38:N193,R38:R193,AA38:AA193),SUMPRODUCT(G38:G193,AA38:AA193))</f>
        <v>22689682.700293183</v>
      </c>
      <c r="AB210" s="289">
        <f>IF(AB36="kw",SUMPRODUCT(N38:N193,R38:R193,AB38:AB193),SUMPRODUCT(G38:G193,AB38:AB193))</f>
        <v>223426.0743480291</v>
      </c>
      <c r="AC210" s="289">
        <f>IF(AC36="kw",SUMPRODUCT(N38:N193,R38:R193,AC38:AC193),SUMPRODUCT(G38:G193,AC38:AC193))</f>
        <v>97546.490008707202</v>
      </c>
      <c r="AD210" s="289">
        <f>IF(AD36="kw",SUMPRODUCT(N38:N193,R38:R193,AD38:AD193),SUMPRODUCT(G38:G193,AD38:AD193))</f>
        <v>120258.01857523588</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29521942.800000001</v>
      </c>
      <c r="Z211" s="289">
        <f>SUMPRODUCT(H38:H193,Z38:Z193)</f>
        <v>1103653.6000000001</v>
      </c>
      <c r="AA211" s="289">
        <f>IF(AA36="kw",SUMPRODUCT(N38:N193,S38:S193,AA38:AA193),SUMPRODUCT(H38:H193,AA38:AA193))</f>
        <v>22684637.972278263</v>
      </c>
      <c r="AB211" s="289">
        <f>IF(AB36="kw",SUMPRODUCT(N38:N193,S38:S193,AB38:AB193),SUMPRODUCT(H38:H193,AB38:AB193))</f>
        <v>223890.19403336479</v>
      </c>
      <c r="AC211" s="289">
        <f>IF(AC36="kw",SUMPRODUCT(N38:N193,S38:S193,AC38:AC193),SUMPRODUCT(H38:H193,AC38:AC193))</f>
        <v>97715.796089202995</v>
      </c>
      <c r="AD211" s="289">
        <f>IF(AD36="kw",SUMPRODUCT(N38:N193,S38:S193,AD38:AD193),SUMPRODUCT(H38:H193,AD38:AD193))</f>
        <v>120001.7562106171</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29344094.800000001</v>
      </c>
      <c r="Z212" s="324">
        <f>SUMPRODUCT(I38:I193,Z38:Z193)</f>
        <v>1103653.6000000001</v>
      </c>
      <c r="AA212" s="324">
        <f>IF(AA36="kw",SUMPRODUCT(N38:N193,T38:T193,AA38:AA193),SUMPRODUCT(I38:I193,AA38:AA193))</f>
        <v>22681820.293600157</v>
      </c>
      <c r="AB212" s="324">
        <f>IF(AB36="kw",SUMPRODUCT(N38:N193,T38:T193,AB38:AB193),SUMPRODUCT(I38:I193,AB38:AB193))</f>
        <v>223838.29789168673</v>
      </c>
      <c r="AC212" s="324">
        <f>IF(AC36="kw",SUMPRODUCT(N38:N193,T38:T193,AC38:AC193),SUMPRODUCT(I38:I193,AC38:AC193))</f>
        <v>97688.776157971675</v>
      </c>
      <c r="AD212" s="324">
        <f>IF(AD36="kw",SUMPRODUCT(N38:N193,T38:T193,AD38:AD193),SUMPRODUCT(I38:I193,AD38:AD193))</f>
        <v>119983.54700613479</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595</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6" t="s">
        <v>526</v>
      </c>
      <c r="E216" s="251"/>
      <c r="F216" s="586"/>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75" t="s">
        <v>211</v>
      </c>
      <c r="C217" s="877" t="s">
        <v>33</v>
      </c>
      <c r="D217" s="282" t="s">
        <v>422</v>
      </c>
      <c r="E217" s="879" t="s">
        <v>209</v>
      </c>
      <c r="F217" s="880"/>
      <c r="G217" s="880"/>
      <c r="H217" s="880"/>
      <c r="I217" s="880"/>
      <c r="J217" s="880"/>
      <c r="K217" s="880"/>
      <c r="L217" s="880"/>
      <c r="M217" s="881"/>
      <c r="N217" s="885" t="s">
        <v>213</v>
      </c>
      <c r="O217" s="282" t="s">
        <v>423</v>
      </c>
      <c r="P217" s="879" t="s">
        <v>212</v>
      </c>
      <c r="Q217" s="880"/>
      <c r="R217" s="880"/>
      <c r="S217" s="880"/>
      <c r="T217" s="880"/>
      <c r="U217" s="880"/>
      <c r="V217" s="880"/>
      <c r="W217" s="880"/>
      <c r="X217" s="881"/>
      <c r="Y217" s="882" t="s">
        <v>243</v>
      </c>
      <c r="Z217" s="883"/>
      <c r="AA217" s="883"/>
      <c r="AB217" s="883"/>
      <c r="AC217" s="883"/>
      <c r="AD217" s="883"/>
      <c r="AE217" s="883"/>
      <c r="AF217" s="883"/>
      <c r="AG217" s="883"/>
      <c r="AH217" s="883"/>
      <c r="AI217" s="883"/>
      <c r="AJ217" s="883"/>
      <c r="AK217" s="883"/>
      <c r="AL217" s="883"/>
      <c r="AM217" s="884"/>
    </row>
    <row r="218" spans="1:39" ht="60.75" customHeight="1">
      <c r="B218" s="876"/>
      <c r="C218" s="878"/>
      <c r="D218" s="283">
        <v>2016</v>
      </c>
      <c r="E218" s="283">
        <v>2017</v>
      </c>
      <c r="F218" s="283">
        <v>2018</v>
      </c>
      <c r="G218" s="283">
        <v>2019</v>
      </c>
      <c r="H218" s="283">
        <v>2020</v>
      </c>
      <c r="I218" s="283">
        <v>2021</v>
      </c>
      <c r="J218" s="283">
        <v>2022</v>
      </c>
      <c r="K218" s="283">
        <v>2023</v>
      </c>
      <c r="L218" s="283">
        <v>2024</v>
      </c>
      <c r="M218" s="283">
        <v>2025</v>
      </c>
      <c r="N218" s="886"/>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Competitive Sector Multi-Unit Residential Service</v>
      </c>
      <c r="AA218" s="283" t="str">
        <f>'1.  LRAMVA Summary'!F52</f>
        <v>GS &lt;50kW</v>
      </c>
      <c r="AB218" s="283" t="str">
        <f>'1.  LRAMVA Summary'!G52</f>
        <v>GS 50-999kW</v>
      </c>
      <c r="AC218" s="283" t="str">
        <f>'1.  LRAMVA Summary'!H52</f>
        <v>GS 1000-4999kW</v>
      </c>
      <c r="AD218" s="283" t="str">
        <f>'1.  LRAMVA Summary'!I52</f>
        <v>Large Use</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hidden="1" customHeight="1">
      <c r="B219" s="515" t="s">
        <v>504</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kWh</v>
      </c>
      <c r="AB219" s="289" t="str">
        <f>'1.  LRAMVA Summary'!G53</f>
        <v>kW</v>
      </c>
      <c r="AC219" s="289" t="str">
        <f>'1.  LRAMVA Summary'!H53</f>
        <v>kW</v>
      </c>
      <c r="AD219" s="289" t="str">
        <f>'1.  LRAMVA Summary'!I53</f>
        <v>kW</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hidden="1" outlineLevel="1">
      <c r="B220" s="286" t="s">
        <v>497</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idden="1"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idden="1"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59">Z221</f>
        <v>0</v>
      </c>
      <c r="AA222" s="409">
        <f t="shared" ref="AA222" si="560">AA221</f>
        <v>0</v>
      </c>
      <c r="AB222" s="409">
        <f t="shared" ref="AB222" si="561">AB221</f>
        <v>0</v>
      </c>
      <c r="AC222" s="409">
        <f t="shared" ref="AC222" si="562">AC221</f>
        <v>0</v>
      </c>
      <c r="AD222" s="409">
        <f t="shared" ref="AD222" si="563">AD221</f>
        <v>0</v>
      </c>
      <c r="AE222" s="409">
        <f t="shared" ref="AE222" si="564">AE221</f>
        <v>0</v>
      </c>
      <c r="AF222" s="409">
        <f t="shared" ref="AF222" si="565">AF221</f>
        <v>0</v>
      </c>
      <c r="AG222" s="409">
        <f t="shared" ref="AG222" si="566">AG221</f>
        <v>0</v>
      </c>
      <c r="AH222" s="409">
        <f t="shared" ref="AH222" si="567">AH221</f>
        <v>0</v>
      </c>
      <c r="AI222" s="409">
        <f t="shared" ref="AI222" si="568">AI221</f>
        <v>0</v>
      </c>
      <c r="AJ222" s="409">
        <f t="shared" ref="AJ222" si="569">AJ221</f>
        <v>0</v>
      </c>
      <c r="AK222" s="409">
        <f t="shared" ref="AK222" si="570">AK221</f>
        <v>0</v>
      </c>
      <c r="AL222" s="409">
        <f t="shared" ref="AL222" si="571">AL221</f>
        <v>0</v>
      </c>
      <c r="AM222" s="295"/>
    </row>
    <row r="223" spans="1:39" ht="15.75" hidden="1"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idden="1"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idden="1"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72">Z224</f>
        <v>0</v>
      </c>
      <c r="AA225" s="409">
        <f t="shared" ref="AA225" si="573">AA224</f>
        <v>0</v>
      </c>
      <c r="AB225" s="409">
        <f t="shared" ref="AB225" si="574">AB224</f>
        <v>0</v>
      </c>
      <c r="AC225" s="409">
        <f t="shared" ref="AC225" si="575">AC224</f>
        <v>0</v>
      </c>
      <c r="AD225" s="409">
        <f t="shared" ref="AD225" si="576">AD224</f>
        <v>0</v>
      </c>
      <c r="AE225" s="409">
        <f t="shared" ref="AE225" si="577">AE224</f>
        <v>0</v>
      </c>
      <c r="AF225" s="409">
        <f t="shared" ref="AF225" si="578">AF224</f>
        <v>0</v>
      </c>
      <c r="AG225" s="409">
        <f t="shared" ref="AG225" si="579">AG224</f>
        <v>0</v>
      </c>
      <c r="AH225" s="409">
        <f t="shared" ref="AH225" si="580">AH224</f>
        <v>0</v>
      </c>
      <c r="AI225" s="409">
        <f t="shared" ref="AI225" si="581">AI224</f>
        <v>0</v>
      </c>
      <c r="AJ225" s="409">
        <f t="shared" ref="AJ225" si="582">AJ224</f>
        <v>0</v>
      </c>
      <c r="AK225" s="409">
        <f t="shared" ref="AK225" si="583">AK224</f>
        <v>0</v>
      </c>
      <c r="AL225" s="409">
        <f t="shared" ref="AL225" si="584">AL224</f>
        <v>0</v>
      </c>
      <c r="AM225" s="295"/>
    </row>
    <row r="226" spans="1:39" ht="15.75" hidden="1"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idden="1"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idden="1"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85">Z227</f>
        <v>0</v>
      </c>
      <c r="AA228" s="409">
        <f t="shared" ref="AA228" si="586">AA227</f>
        <v>0</v>
      </c>
      <c r="AB228" s="409">
        <f t="shared" ref="AB228" si="587">AB227</f>
        <v>0</v>
      </c>
      <c r="AC228" s="409">
        <f t="shared" ref="AC228" si="588">AC227</f>
        <v>0</v>
      </c>
      <c r="AD228" s="409">
        <f t="shared" ref="AD228" si="589">AD227</f>
        <v>0</v>
      </c>
      <c r="AE228" s="409">
        <f t="shared" ref="AE228" si="590">AE227</f>
        <v>0</v>
      </c>
      <c r="AF228" s="409">
        <f t="shared" ref="AF228" si="591">AF227</f>
        <v>0</v>
      </c>
      <c r="AG228" s="409">
        <f t="shared" ref="AG228" si="592">AG227</f>
        <v>0</v>
      </c>
      <c r="AH228" s="409">
        <f t="shared" ref="AH228" si="593">AH227</f>
        <v>0</v>
      </c>
      <c r="AI228" s="409">
        <f t="shared" ref="AI228" si="594">AI227</f>
        <v>0</v>
      </c>
      <c r="AJ228" s="409">
        <f t="shared" ref="AJ228" si="595">AJ227</f>
        <v>0</v>
      </c>
      <c r="AK228" s="409">
        <f t="shared" ref="AK228" si="596">AK227</f>
        <v>0</v>
      </c>
      <c r="AL228" s="409">
        <f t="shared" ref="AL228" si="597">AL227</f>
        <v>0</v>
      </c>
      <c r="AM228" s="295"/>
    </row>
    <row r="229" spans="1:39" hidden="1"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idden="1" outlineLevel="1">
      <c r="A230" s="519">
        <v>4</v>
      </c>
      <c r="B230" s="517" t="s">
        <v>687</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idden="1"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98">Z230</f>
        <v>0</v>
      </c>
      <c r="AA231" s="409">
        <f t="shared" ref="AA231" si="599">AA230</f>
        <v>0</v>
      </c>
      <c r="AB231" s="409">
        <f t="shared" ref="AB231" si="600">AB230</f>
        <v>0</v>
      </c>
      <c r="AC231" s="409">
        <f t="shared" ref="AC231" si="601">AC230</f>
        <v>0</v>
      </c>
      <c r="AD231" s="409">
        <f t="shared" ref="AD231" si="602">AD230</f>
        <v>0</v>
      </c>
      <c r="AE231" s="409">
        <f t="shared" ref="AE231" si="603">AE230</f>
        <v>0</v>
      </c>
      <c r="AF231" s="409">
        <f t="shared" ref="AF231" si="604">AF230</f>
        <v>0</v>
      </c>
      <c r="AG231" s="409">
        <f t="shared" ref="AG231" si="605">AG230</f>
        <v>0</v>
      </c>
      <c r="AH231" s="409">
        <f t="shared" ref="AH231" si="606">AH230</f>
        <v>0</v>
      </c>
      <c r="AI231" s="409">
        <f t="shared" ref="AI231" si="607">AI230</f>
        <v>0</v>
      </c>
      <c r="AJ231" s="409">
        <f t="shared" ref="AJ231" si="608">AJ230</f>
        <v>0</v>
      </c>
      <c r="AK231" s="409">
        <f t="shared" ref="AK231" si="609">AK230</f>
        <v>0</v>
      </c>
      <c r="AL231" s="409">
        <f t="shared" ref="AL231" si="610">AL230</f>
        <v>0</v>
      </c>
      <c r="AM231" s="295"/>
    </row>
    <row r="232" spans="1:39" hidden="1"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hidden="1"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idden="1"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611">Z233</f>
        <v>0</v>
      </c>
      <c r="AA234" s="409">
        <f t="shared" ref="AA234" si="612">AA233</f>
        <v>0</v>
      </c>
      <c r="AB234" s="409">
        <f t="shared" ref="AB234" si="613">AB233</f>
        <v>0</v>
      </c>
      <c r="AC234" s="409">
        <f t="shared" ref="AC234" si="614">AC233</f>
        <v>0</v>
      </c>
      <c r="AD234" s="409">
        <f t="shared" ref="AD234" si="615">AD233</f>
        <v>0</v>
      </c>
      <c r="AE234" s="409">
        <f t="shared" ref="AE234" si="616">AE233</f>
        <v>0</v>
      </c>
      <c r="AF234" s="409">
        <f t="shared" ref="AF234" si="617">AF233</f>
        <v>0</v>
      </c>
      <c r="AG234" s="409">
        <f t="shared" ref="AG234" si="618">AG233</f>
        <v>0</v>
      </c>
      <c r="AH234" s="409">
        <f t="shared" ref="AH234" si="619">AH233</f>
        <v>0</v>
      </c>
      <c r="AI234" s="409">
        <f t="shared" ref="AI234" si="620">AI233</f>
        <v>0</v>
      </c>
      <c r="AJ234" s="409">
        <f t="shared" ref="AJ234" si="621">AJ233</f>
        <v>0</v>
      </c>
      <c r="AK234" s="409">
        <f t="shared" ref="AK234" si="622">AK233</f>
        <v>0</v>
      </c>
      <c r="AL234" s="409">
        <f t="shared" ref="AL234" si="623">AL233</f>
        <v>0</v>
      </c>
      <c r="AM234" s="295"/>
    </row>
    <row r="235" spans="1:39" hidden="1"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hidden="1" outlineLevel="1">
      <c r="B236" s="317" t="s">
        <v>498</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idden="1"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idden="1"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24">Z237</f>
        <v>0</v>
      </c>
      <c r="AA238" s="409">
        <f t="shared" ref="AA238" si="625">AA237</f>
        <v>0</v>
      </c>
      <c r="AB238" s="409">
        <f t="shared" ref="AB238" si="626">AB237</f>
        <v>0</v>
      </c>
      <c r="AC238" s="409">
        <f t="shared" ref="AC238" si="627">AC237</f>
        <v>0</v>
      </c>
      <c r="AD238" s="409">
        <f t="shared" ref="AD238" si="628">AD237</f>
        <v>0</v>
      </c>
      <c r="AE238" s="409">
        <f t="shared" ref="AE238" si="629">AE237</f>
        <v>0</v>
      </c>
      <c r="AF238" s="409">
        <f t="shared" ref="AF238" si="630">AF237</f>
        <v>0</v>
      </c>
      <c r="AG238" s="409">
        <f t="shared" ref="AG238" si="631">AG237</f>
        <v>0</v>
      </c>
      <c r="AH238" s="409">
        <f t="shared" ref="AH238" si="632">AH237</f>
        <v>0</v>
      </c>
      <c r="AI238" s="409">
        <f t="shared" ref="AI238" si="633">AI237</f>
        <v>0</v>
      </c>
      <c r="AJ238" s="409">
        <f t="shared" ref="AJ238" si="634">AJ237</f>
        <v>0</v>
      </c>
      <c r="AK238" s="409">
        <f t="shared" ref="AK238" si="635">AK237</f>
        <v>0</v>
      </c>
      <c r="AL238" s="409">
        <f t="shared" ref="AL238" si="636">AL237</f>
        <v>0</v>
      </c>
      <c r="AM238" s="309"/>
    </row>
    <row r="239" spans="1:39" hidden="1"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hidden="1"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idden="1"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37">Z240</f>
        <v>0</v>
      </c>
      <c r="AA241" s="409">
        <f t="shared" ref="AA241" si="638">AA240</f>
        <v>0</v>
      </c>
      <c r="AB241" s="409">
        <f t="shared" ref="AB241" si="639">AB240</f>
        <v>0</v>
      </c>
      <c r="AC241" s="409">
        <f t="shared" ref="AC241" si="640">AC240</f>
        <v>0</v>
      </c>
      <c r="AD241" s="409">
        <f t="shared" ref="AD241" si="641">AD240</f>
        <v>0</v>
      </c>
      <c r="AE241" s="409">
        <f t="shared" ref="AE241" si="642">AE240</f>
        <v>0</v>
      </c>
      <c r="AF241" s="409">
        <f t="shared" ref="AF241" si="643">AF240</f>
        <v>0</v>
      </c>
      <c r="AG241" s="409">
        <f t="shared" ref="AG241" si="644">AG240</f>
        <v>0</v>
      </c>
      <c r="AH241" s="409">
        <f t="shared" ref="AH241" si="645">AH240</f>
        <v>0</v>
      </c>
      <c r="AI241" s="409">
        <f t="shared" ref="AI241" si="646">AI240</f>
        <v>0</v>
      </c>
      <c r="AJ241" s="409">
        <f t="shared" ref="AJ241" si="647">AJ240</f>
        <v>0</v>
      </c>
      <c r="AK241" s="409">
        <f t="shared" ref="AK241" si="648">AK240</f>
        <v>0</v>
      </c>
      <c r="AL241" s="409">
        <f t="shared" ref="AL241" si="649">AL240</f>
        <v>0</v>
      </c>
      <c r="AM241" s="309"/>
    </row>
    <row r="242" spans="1:39" hidden="1"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hidden="1"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idden="1"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50">Z243</f>
        <v>0</v>
      </c>
      <c r="AA244" s="409">
        <f t="shared" ref="AA244" si="651">AA243</f>
        <v>0</v>
      </c>
      <c r="AB244" s="409">
        <f t="shared" ref="AB244" si="652">AB243</f>
        <v>0</v>
      </c>
      <c r="AC244" s="409">
        <f t="shared" ref="AC244" si="653">AC243</f>
        <v>0</v>
      </c>
      <c r="AD244" s="409">
        <f t="shared" ref="AD244" si="654">AD243</f>
        <v>0</v>
      </c>
      <c r="AE244" s="409">
        <f t="shared" ref="AE244" si="655">AE243</f>
        <v>0</v>
      </c>
      <c r="AF244" s="409">
        <f t="shared" ref="AF244" si="656">AF243</f>
        <v>0</v>
      </c>
      <c r="AG244" s="409">
        <f t="shared" ref="AG244" si="657">AG243</f>
        <v>0</v>
      </c>
      <c r="AH244" s="409">
        <f t="shared" ref="AH244" si="658">AH243</f>
        <v>0</v>
      </c>
      <c r="AI244" s="409">
        <f t="shared" ref="AI244" si="659">AI243</f>
        <v>0</v>
      </c>
      <c r="AJ244" s="409">
        <f t="shared" ref="AJ244" si="660">AJ243</f>
        <v>0</v>
      </c>
      <c r="AK244" s="409">
        <f t="shared" ref="AK244" si="661">AK243</f>
        <v>0</v>
      </c>
      <c r="AL244" s="409">
        <f t="shared" ref="AL244" si="662">AL243</f>
        <v>0</v>
      </c>
      <c r="AM244" s="309"/>
    </row>
    <row r="245" spans="1:39" hidden="1"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hidden="1"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idden="1"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63">Z246</f>
        <v>0</v>
      </c>
      <c r="AA247" s="409">
        <f t="shared" ref="AA247" si="664">AA246</f>
        <v>0</v>
      </c>
      <c r="AB247" s="409">
        <f t="shared" ref="AB247" si="665">AB246</f>
        <v>0</v>
      </c>
      <c r="AC247" s="409">
        <f t="shared" ref="AC247" si="666">AC246</f>
        <v>0</v>
      </c>
      <c r="AD247" s="409">
        <f t="shared" ref="AD247" si="667">AD246</f>
        <v>0</v>
      </c>
      <c r="AE247" s="409">
        <f t="shared" ref="AE247" si="668">AE246</f>
        <v>0</v>
      </c>
      <c r="AF247" s="409">
        <f t="shared" ref="AF247" si="669">AF246</f>
        <v>0</v>
      </c>
      <c r="AG247" s="409">
        <f t="shared" ref="AG247" si="670">AG246</f>
        <v>0</v>
      </c>
      <c r="AH247" s="409">
        <f t="shared" ref="AH247" si="671">AH246</f>
        <v>0</v>
      </c>
      <c r="AI247" s="409">
        <f t="shared" ref="AI247" si="672">AI246</f>
        <v>0</v>
      </c>
      <c r="AJ247" s="409">
        <f t="shared" ref="AJ247" si="673">AJ246</f>
        <v>0</v>
      </c>
      <c r="AK247" s="409">
        <f t="shared" ref="AK247" si="674">AK246</f>
        <v>0</v>
      </c>
      <c r="AL247" s="409">
        <f t="shared" ref="AL247" si="675">AL246</f>
        <v>0</v>
      </c>
      <c r="AM247" s="309"/>
    </row>
    <row r="248" spans="1:39" hidden="1"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hidden="1"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idden="1"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76">Z249</f>
        <v>0</v>
      </c>
      <c r="AA250" s="409">
        <f t="shared" ref="AA250" si="677">AA249</f>
        <v>0</v>
      </c>
      <c r="AB250" s="409">
        <f t="shared" ref="AB250" si="678">AB249</f>
        <v>0</v>
      </c>
      <c r="AC250" s="409">
        <f t="shared" ref="AC250" si="679">AC249</f>
        <v>0</v>
      </c>
      <c r="AD250" s="409">
        <f t="shared" ref="AD250" si="680">AD249</f>
        <v>0</v>
      </c>
      <c r="AE250" s="409">
        <f t="shared" ref="AE250" si="681">AE249</f>
        <v>0</v>
      </c>
      <c r="AF250" s="409">
        <f t="shared" ref="AF250" si="682">AF249</f>
        <v>0</v>
      </c>
      <c r="AG250" s="409">
        <f t="shared" ref="AG250" si="683">AG249</f>
        <v>0</v>
      </c>
      <c r="AH250" s="409">
        <f t="shared" ref="AH250" si="684">AH249</f>
        <v>0</v>
      </c>
      <c r="AI250" s="409">
        <f t="shared" ref="AI250" si="685">AI249</f>
        <v>0</v>
      </c>
      <c r="AJ250" s="409">
        <f t="shared" ref="AJ250" si="686">AJ249</f>
        <v>0</v>
      </c>
      <c r="AK250" s="409">
        <f t="shared" ref="AK250" si="687">AK249</f>
        <v>0</v>
      </c>
      <c r="AL250" s="409">
        <f t="shared" ref="AL250" si="688">AL249</f>
        <v>0</v>
      </c>
      <c r="AM250" s="309"/>
    </row>
    <row r="251" spans="1:39" hidden="1"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hidden="1"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hidden="1"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idden="1"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89">Z253</f>
        <v>0</v>
      </c>
      <c r="AA254" s="409">
        <f t="shared" ref="AA254" si="690">AA253</f>
        <v>0</v>
      </c>
      <c r="AB254" s="409">
        <f t="shared" ref="AB254" si="691">AB253</f>
        <v>0</v>
      </c>
      <c r="AC254" s="409">
        <f t="shared" ref="AC254" si="692">AC253</f>
        <v>0</v>
      </c>
      <c r="AD254" s="409">
        <f t="shared" ref="AD254" si="693">AD253</f>
        <v>0</v>
      </c>
      <c r="AE254" s="409">
        <f t="shared" ref="AE254" si="694">AE253</f>
        <v>0</v>
      </c>
      <c r="AF254" s="409">
        <f t="shared" ref="AF254" si="695">AF253</f>
        <v>0</v>
      </c>
      <c r="AG254" s="409">
        <f t="shared" ref="AG254" si="696">AG253</f>
        <v>0</v>
      </c>
      <c r="AH254" s="409">
        <f t="shared" ref="AH254" si="697">AH253</f>
        <v>0</v>
      </c>
      <c r="AI254" s="409">
        <f t="shared" ref="AI254" si="698">AI253</f>
        <v>0</v>
      </c>
      <c r="AJ254" s="409">
        <f t="shared" ref="AJ254" si="699">AJ253</f>
        <v>0</v>
      </c>
      <c r="AK254" s="409">
        <f t="shared" ref="AK254" si="700">AK253</f>
        <v>0</v>
      </c>
      <c r="AL254" s="409">
        <f t="shared" ref="AL254" si="701">AL253</f>
        <v>0</v>
      </c>
      <c r="AM254" s="295"/>
    </row>
    <row r="255" spans="1:39" hidden="1"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hidden="1"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idden="1"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702">Z256</f>
        <v>0</v>
      </c>
      <c r="AA257" s="409">
        <f t="shared" ref="AA257" si="703">AA256</f>
        <v>0</v>
      </c>
      <c r="AB257" s="409">
        <f t="shared" ref="AB257" si="704">AB256</f>
        <v>0</v>
      </c>
      <c r="AC257" s="409">
        <f t="shared" ref="AC257" si="705">AC256</f>
        <v>0</v>
      </c>
      <c r="AD257" s="409">
        <f t="shared" ref="AD257" si="706">AD256</f>
        <v>0</v>
      </c>
      <c r="AE257" s="409">
        <f t="shared" ref="AE257" si="707">AE256</f>
        <v>0</v>
      </c>
      <c r="AF257" s="409">
        <f t="shared" ref="AF257" si="708">AF256</f>
        <v>0</v>
      </c>
      <c r="AG257" s="409">
        <f t="shared" ref="AG257" si="709">AG256</f>
        <v>0</v>
      </c>
      <c r="AH257" s="409">
        <f t="shared" ref="AH257" si="710">AH256</f>
        <v>0</v>
      </c>
      <c r="AI257" s="409">
        <f t="shared" ref="AI257" si="711">AI256</f>
        <v>0</v>
      </c>
      <c r="AJ257" s="409">
        <f t="shared" ref="AJ257" si="712">AJ256</f>
        <v>0</v>
      </c>
      <c r="AK257" s="409">
        <f t="shared" ref="AK257" si="713">AK256</f>
        <v>0</v>
      </c>
      <c r="AL257" s="409">
        <f t="shared" ref="AL257" si="714">AL256</f>
        <v>0</v>
      </c>
      <c r="AM257" s="295"/>
    </row>
    <row r="258" spans="1:40" hidden="1"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hidden="1"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idden="1"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715">Z259</f>
        <v>0</v>
      </c>
      <c r="AA260" s="409">
        <f t="shared" ref="AA260" si="716">AA259</f>
        <v>0</v>
      </c>
      <c r="AB260" s="409">
        <f t="shared" ref="AB260" si="717">AB259</f>
        <v>0</v>
      </c>
      <c r="AC260" s="409">
        <f t="shared" ref="AC260" si="718">AC259</f>
        <v>0</v>
      </c>
      <c r="AD260" s="409">
        <f t="shared" ref="AD260" si="719">AD259</f>
        <v>0</v>
      </c>
      <c r="AE260" s="409">
        <f t="shared" ref="AE260" si="720">AE259</f>
        <v>0</v>
      </c>
      <c r="AF260" s="409">
        <f t="shared" ref="AF260" si="721">AF259</f>
        <v>0</v>
      </c>
      <c r="AG260" s="409">
        <f t="shared" ref="AG260" si="722">AG259</f>
        <v>0</v>
      </c>
      <c r="AH260" s="409">
        <f t="shared" ref="AH260" si="723">AH259</f>
        <v>0</v>
      </c>
      <c r="AI260" s="409">
        <f t="shared" ref="AI260" si="724">AI259</f>
        <v>0</v>
      </c>
      <c r="AJ260" s="409">
        <f t="shared" ref="AJ260" si="725">AJ259</f>
        <v>0</v>
      </c>
      <c r="AK260" s="409">
        <f t="shared" ref="AK260" si="726">AK259</f>
        <v>0</v>
      </c>
      <c r="AL260" s="409">
        <f t="shared" ref="AL260" si="727">AL259</f>
        <v>0</v>
      </c>
      <c r="AM260" s="304"/>
    </row>
    <row r="261" spans="1:40" hidden="1"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hidden="1"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idden="1"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idden="1"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28">Z263</f>
        <v>0</v>
      </c>
      <c r="AA264" s="409">
        <f t="shared" ref="AA264" si="729">AA263</f>
        <v>0</v>
      </c>
      <c r="AB264" s="409">
        <f t="shared" ref="AB264" si="730">AB263</f>
        <v>0</v>
      </c>
      <c r="AC264" s="409">
        <f t="shared" ref="AC264" si="731">AC263</f>
        <v>0</v>
      </c>
      <c r="AD264" s="409">
        <f t="shared" ref="AD264" si="732">AD263</f>
        <v>0</v>
      </c>
      <c r="AE264" s="409">
        <f t="shared" ref="AE264" si="733">AE263</f>
        <v>0</v>
      </c>
      <c r="AF264" s="409">
        <f t="shared" ref="AF264" si="734">AF263</f>
        <v>0</v>
      </c>
      <c r="AG264" s="409">
        <f t="shared" ref="AG264" si="735">AG263</f>
        <v>0</v>
      </c>
      <c r="AH264" s="409">
        <f t="shared" ref="AH264" si="736">AH263</f>
        <v>0</v>
      </c>
      <c r="AI264" s="409">
        <f t="shared" ref="AI264" si="737">AI263</f>
        <v>0</v>
      </c>
      <c r="AJ264" s="409">
        <f t="shared" ref="AJ264" si="738">AJ263</f>
        <v>0</v>
      </c>
      <c r="AK264" s="409">
        <f t="shared" ref="AK264" si="739">AK263</f>
        <v>0</v>
      </c>
      <c r="AL264" s="409">
        <f t="shared" ref="AL264" si="740">AL263</f>
        <v>0</v>
      </c>
      <c r="AM264" s="295"/>
    </row>
    <row r="265" spans="1:40" hidden="1" outlineLevel="1">
      <c r="A265" s="520"/>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4"/>
    </row>
    <row r="266" spans="1:40" s="307" customFormat="1" ht="15.75" hidden="1" outlineLevel="1">
      <c r="A266" s="520"/>
      <c r="B266" s="286" t="s">
        <v>490</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5"/>
    </row>
    <row r="267" spans="1:40" hidden="1" outlineLevel="1">
      <c r="A267" s="519">
        <v>15</v>
      </c>
      <c r="B267" s="292" t="s">
        <v>495</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idden="1"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41">Z267</f>
        <v>0</v>
      </c>
      <c r="AA268" s="409">
        <f t="shared" si="741"/>
        <v>0</v>
      </c>
      <c r="AB268" s="409">
        <f t="shared" si="741"/>
        <v>0</v>
      </c>
      <c r="AC268" s="409">
        <f t="shared" si="741"/>
        <v>0</v>
      </c>
      <c r="AD268" s="409">
        <f t="shared" si="741"/>
        <v>0</v>
      </c>
      <c r="AE268" s="409">
        <f t="shared" si="741"/>
        <v>0</v>
      </c>
      <c r="AF268" s="409">
        <f t="shared" si="741"/>
        <v>0</v>
      </c>
      <c r="AG268" s="409">
        <f t="shared" si="741"/>
        <v>0</v>
      </c>
      <c r="AH268" s="409">
        <f t="shared" si="741"/>
        <v>0</v>
      </c>
      <c r="AI268" s="409">
        <f t="shared" si="741"/>
        <v>0</v>
      </c>
      <c r="AJ268" s="409">
        <f t="shared" si="741"/>
        <v>0</v>
      </c>
      <c r="AK268" s="409">
        <f t="shared" si="741"/>
        <v>0</v>
      </c>
      <c r="AL268" s="409">
        <f t="shared" si="741"/>
        <v>0</v>
      </c>
      <c r="AM268" s="295"/>
    </row>
    <row r="269" spans="1:40" hidden="1"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idden="1" outlineLevel="1">
      <c r="A270" s="519">
        <v>16</v>
      </c>
      <c r="B270" s="322" t="s">
        <v>491</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idden="1"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42">Z270</f>
        <v>0</v>
      </c>
      <c r="AA271" s="409">
        <f t="shared" si="742"/>
        <v>0</v>
      </c>
      <c r="AB271" s="409">
        <f t="shared" si="742"/>
        <v>0</v>
      </c>
      <c r="AC271" s="409">
        <f t="shared" si="742"/>
        <v>0</v>
      </c>
      <c r="AD271" s="409">
        <f t="shared" si="742"/>
        <v>0</v>
      </c>
      <c r="AE271" s="409">
        <f t="shared" si="742"/>
        <v>0</v>
      </c>
      <c r="AF271" s="409">
        <f t="shared" si="742"/>
        <v>0</v>
      </c>
      <c r="AG271" s="409">
        <f t="shared" si="742"/>
        <v>0</v>
      </c>
      <c r="AH271" s="409">
        <f t="shared" si="742"/>
        <v>0</v>
      </c>
      <c r="AI271" s="409">
        <f t="shared" si="742"/>
        <v>0</v>
      </c>
      <c r="AJ271" s="409">
        <f t="shared" si="742"/>
        <v>0</v>
      </c>
      <c r="AK271" s="409">
        <f t="shared" si="742"/>
        <v>0</v>
      </c>
      <c r="AL271" s="409">
        <f t="shared" si="742"/>
        <v>0</v>
      </c>
      <c r="AM271" s="295"/>
    </row>
    <row r="272" spans="1:40" s="281" customFormat="1" hidden="1"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6" t="s">
        <v>496</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idden="1" outlineLevel="1">
      <c r="A274" s="519">
        <v>17</v>
      </c>
      <c r="B274" s="517" t="s">
        <v>112</v>
      </c>
      <c r="C274" s="289" t="s">
        <v>25</v>
      </c>
      <c r="D274" s="293">
        <f>SUMIFS('7.  Persistence Report'!AV$27:AV$100000,'7.  Persistence Report'!$D$27:$D$100000,$B274,'7.  Persistence Report'!$H$27:$H$100000,$D$218,'7.  Persistence Report'!$J$27:$J$100000,"&lt;&gt;Adjustment")</f>
        <v>0</v>
      </c>
      <c r="E274" s="293">
        <f>SUMIFS('7.  Persistence Report'!AW$27:AW$100000,'7.  Persistence Report'!$D$27:$D$100000,$B274,'7.  Persistence Report'!$H$27:$H$100000,$D$218,'7.  Persistence Report'!$J$27:$J$100000,"&lt;&gt;Adjustment")</f>
        <v>0</v>
      </c>
      <c r="F274" s="293">
        <f>SUMIFS('7.  Persistence Report'!AX$27:AX$100000,'7.  Persistence Report'!$D$27:$D$100000,$B274,'7.  Persistence Report'!$H$27:$H$100000,$D$218,'7.  Persistence Report'!$J$27:$J$100000,"&lt;&gt;Adjustment")</f>
        <v>0</v>
      </c>
      <c r="G274" s="293">
        <f>SUMIFS('7.  Persistence Report'!AY$27:AY$100000,'7.  Persistence Report'!$D$27:$D$100000,$B274,'7.  Persistence Report'!$H$27:$H$100000,$D$218,'7.  Persistence Report'!$J$27:$J$100000,"&lt;&gt;Adjustment")</f>
        <v>0</v>
      </c>
      <c r="H274" s="293">
        <f>SUMIFS('7.  Persistence Report'!AZ$27:AZ$100000,'7.  Persistence Report'!$D$27:$D$100000,$B274,'7.  Persistence Report'!$H$27:$H$100000,$D$218,'7.  Persistence Report'!$J$27:$J$100000,"&lt;&gt;Adjustment")</f>
        <v>0</v>
      </c>
      <c r="I274" s="293">
        <f>SUMIFS('7.  Persistence Report'!BA$27:BA$100000,'7.  Persistence Report'!$D$27:$D$100000,$B274,'7.  Persistence Report'!$H$27:$H$100000,$D$218,'7.  Persistence Report'!$J$27:$J$100000,"&lt;&gt;Adjustment")</f>
        <v>0</v>
      </c>
      <c r="J274" s="293">
        <f>SUMIFS('7.  Persistence Report'!BB$27:BB$100000,'7.  Persistence Report'!$D$27:$D$100000,$B274,'7.  Persistence Report'!$H$27:$H$100000,$D$218,'7.  Persistence Report'!$J$27:$J$100000,"&lt;&gt;Adjustment")</f>
        <v>0</v>
      </c>
      <c r="K274" s="293">
        <f>SUMIFS('7.  Persistence Report'!BC$27:BC$100000,'7.  Persistence Report'!$D$27:$D$100000,$B274,'7.  Persistence Report'!$H$27:$H$100000,$D$218,'7.  Persistence Report'!$J$27:$J$100000,"&lt;&gt;Adjustment")</f>
        <v>0</v>
      </c>
      <c r="L274" s="293">
        <f>SUMIFS('7.  Persistence Report'!BD$27:BD$100000,'7.  Persistence Report'!$D$27:$D$100000,$B274,'7.  Persistence Report'!$H$27:$H$100000,$D$218,'7.  Persistence Report'!$J$27:$J$100000,"&lt;&gt;Adjustment")</f>
        <v>0</v>
      </c>
      <c r="M274" s="293">
        <f>SUMIFS('7.  Persistence Report'!BE$27:BE$100000,'7.  Persistence Report'!$D$27:$D$100000,$B274,'7.  Persistence Report'!$H$27:$H$100000,$D$218,'7.  Persistence Report'!$J$27:$J$100000,"&lt;&gt;Adjustment")</f>
        <v>0</v>
      </c>
      <c r="N274" s="293">
        <v>12</v>
      </c>
      <c r="O274" s="293">
        <f>SUMIFS('7.  Persistence Report'!Q$27:Q$100000,'7.  Persistence Report'!$D$27:$D$100000,$B274,'7.  Persistence Report'!$H$27:$H$100000,$O$218,'7.  Persistence Report'!$J$27:$J$100000,"&lt;&gt;Adjustment")</f>
        <v>0</v>
      </c>
      <c r="P274" s="293">
        <f>SUMIFS('7.  Persistence Report'!R$27:R$100000,'7.  Persistence Report'!$D$27:$D$100000,$B274,'7.  Persistence Report'!$H$27:$H$100000,$O$218,'7.  Persistence Report'!$J$27:$J$100000,"&lt;&gt;Adjustment")</f>
        <v>0</v>
      </c>
      <c r="Q274" s="293">
        <f>SUMIFS('7.  Persistence Report'!S$27:S$100000,'7.  Persistence Report'!$D$27:$D$100000,$B274,'7.  Persistence Report'!$H$27:$H$100000,$O$218,'7.  Persistence Report'!$J$27:$J$100000,"&lt;&gt;Adjustment")</f>
        <v>0</v>
      </c>
      <c r="R274" s="293">
        <f>SUMIFS('7.  Persistence Report'!T$27:T$100000,'7.  Persistence Report'!$D$27:$D$100000,$B274,'7.  Persistence Report'!$H$27:$H$100000,$O$218,'7.  Persistence Report'!$J$27:$J$100000,"&lt;&gt;Adjustment")</f>
        <v>0</v>
      </c>
      <c r="S274" s="293">
        <f>SUMIFS('7.  Persistence Report'!U$27:U$100000,'7.  Persistence Report'!$D$27:$D$100000,$B274,'7.  Persistence Report'!$H$27:$H$100000,$O$218,'7.  Persistence Report'!$J$27:$J$100000,"&lt;&gt;Adjustment")</f>
        <v>0</v>
      </c>
      <c r="T274" s="293">
        <f>SUMIFS('7.  Persistence Report'!V$27:V$100000,'7.  Persistence Report'!$D$27:$D$100000,$B274,'7.  Persistence Report'!$H$27:$H$100000,$O$218,'7.  Persistence Report'!$J$27:$J$100000,"&lt;&gt;Adjustment")</f>
        <v>0</v>
      </c>
      <c r="U274" s="293">
        <f>SUMIFS('7.  Persistence Report'!W$27:W$100000,'7.  Persistence Report'!$D$27:$D$100000,$B274,'7.  Persistence Report'!$H$27:$H$100000,$O$218,'7.  Persistence Report'!$J$27:$J$100000,"&lt;&gt;Adjustment")</f>
        <v>0</v>
      </c>
      <c r="V274" s="293">
        <f>SUMIFS('7.  Persistence Report'!X$27:X$100000,'7.  Persistence Report'!$D$27:$D$100000,$B274,'7.  Persistence Report'!$H$27:$H$100000,$O$218,'7.  Persistence Report'!$J$27:$J$100000,"&lt;&gt;Adjustment")</f>
        <v>0</v>
      </c>
      <c r="W274" s="293">
        <f>SUMIFS('7.  Persistence Report'!Y$27:Y$100000,'7.  Persistence Report'!$D$27:$D$100000,$B274,'7.  Persistence Report'!$H$27:$H$100000,$O$218,'7.  Persistence Report'!$J$27:$J$100000,"&lt;&gt;Adjustment")</f>
        <v>0</v>
      </c>
      <c r="X274" s="293">
        <f>SUMIFS('7.  Persistence Report'!Z$27:Z$100000,'7.  Persistence Report'!$D$27:$D$100000,$B274,'7.  Persistence Report'!$H$27:$H$100000,$O$218,'7.  Persistence Report'!$J$27:$J$100000,"&lt;&gt;Adjustment")</f>
        <v>0</v>
      </c>
      <c r="Y274" s="424"/>
      <c r="Z274" s="408"/>
      <c r="AA274" s="408"/>
      <c r="AB274" s="408"/>
      <c r="AC274" s="408"/>
      <c r="AD274" s="408"/>
      <c r="AE274" s="408"/>
      <c r="AF274" s="413"/>
      <c r="AG274" s="413"/>
      <c r="AH274" s="413"/>
      <c r="AI274" s="413"/>
      <c r="AJ274" s="413"/>
      <c r="AK274" s="413"/>
      <c r="AL274" s="413"/>
      <c r="AM274" s="294">
        <f>SUM(Y274:AL274)</f>
        <v>0</v>
      </c>
    </row>
    <row r="275" spans="1:39" hidden="1" outlineLevel="1">
      <c r="B275" s="292" t="s">
        <v>289</v>
      </c>
      <c r="C275" s="289" t="s">
        <v>163</v>
      </c>
      <c r="D275" s="293">
        <f>SUMIFS('7.  Persistence Report'!AV$27:AV$100000,'7.  Persistence Report'!$D$27:$D$100000,$B274,'7.  Persistence Report'!$H$27:$H$100000,$D$218,'7.  Persistence Report'!$J$27:$J$100000,"Adjustment")</f>
        <v>0</v>
      </c>
      <c r="E275" s="293">
        <f>SUMIFS('7.  Persistence Report'!AW$27:AW$100000,'7.  Persistence Report'!$D$27:$D$100000,$B274,'7.  Persistence Report'!$H$27:$H$100000,$D$218,'7.  Persistence Report'!$J$27:$J$100000,"Adjustment")</f>
        <v>0</v>
      </c>
      <c r="F275" s="293">
        <f>SUMIFS('7.  Persistence Report'!AX$27:AX$100000,'7.  Persistence Report'!$D$27:$D$100000,$B274,'7.  Persistence Report'!$H$27:$H$100000,$D$218,'7.  Persistence Report'!$J$27:$J$100000,"Adjustment")</f>
        <v>0</v>
      </c>
      <c r="G275" s="293">
        <f>SUMIFS('7.  Persistence Report'!AY$27:AY$100000,'7.  Persistence Report'!$D$27:$D$100000,$B274,'7.  Persistence Report'!$H$27:$H$100000,$D$218,'7.  Persistence Report'!$J$27:$J$100000,"Adjustment")</f>
        <v>0</v>
      </c>
      <c r="H275" s="293">
        <f>SUMIFS('7.  Persistence Report'!AZ$27:AZ$100000,'7.  Persistence Report'!$D$27:$D$100000,$B274,'7.  Persistence Report'!$H$27:$H$100000,$D$218,'7.  Persistence Report'!$J$27:$J$100000,"Adjustment")</f>
        <v>0</v>
      </c>
      <c r="I275" s="293">
        <f>SUMIFS('7.  Persistence Report'!BA$27:BA$100000,'7.  Persistence Report'!$D$27:$D$100000,$B274,'7.  Persistence Report'!$H$27:$H$100000,$D$218,'7.  Persistence Report'!$J$27:$J$100000,"Adjustment")</f>
        <v>0</v>
      </c>
      <c r="J275" s="293">
        <f>SUMIFS('7.  Persistence Report'!BB$27:BB$100000,'7.  Persistence Report'!$D$27:$D$100000,$B274,'7.  Persistence Report'!$H$27:$H$100000,$D$218,'7.  Persistence Report'!$J$27:$J$100000,"Adjustment")</f>
        <v>0</v>
      </c>
      <c r="K275" s="293">
        <f>SUMIFS('7.  Persistence Report'!BC$27:BC$100000,'7.  Persistence Report'!$D$27:$D$100000,$B274,'7.  Persistence Report'!$H$27:$H$100000,$D$218,'7.  Persistence Report'!$J$27:$J$100000,"Adjustment")</f>
        <v>0</v>
      </c>
      <c r="L275" s="293">
        <f>SUMIFS('7.  Persistence Report'!BD$27:BD$100000,'7.  Persistence Report'!$D$27:$D$100000,$B274,'7.  Persistence Report'!$H$27:$H$100000,$D$218,'7.  Persistence Report'!$J$27:$J$100000,"Adjustment")</f>
        <v>0</v>
      </c>
      <c r="M275" s="293">
        <f>SUMIFS('7.  Persistence Report'!BE$27:BE$100000,'7.  Persistence Report'!$D$27:$D$100000,$B274,'7.  Persistence Report'!$H$27:$H$100000,$D$218,'7.  Persistence Report'!$J$27:$J$100000,"Adjustment")</f>
        <v>0</v>
      </c>
      <c r="N275" s="293">
        <f>N274</f>
        <v>12</v>
      </c>
      <c r="O275" s="293">
        <f>SUMIFS('7.  Persistence Report'!Q$27:Q$100000,'7.  Persistence Report'!$D$27:$D$100000,$B274,'7.  Persistence Report'!$H$27:$H$100000,$O$218,'7.  Persistence Report'!$J$27:$J$100000,"Adjustment")</f>
        <v>0</v>
      </c>
      <c r="P275" s="293">
        <f>SUMIFS('7.  Persistence Report'!R$27:R$100000,'7.  Persistence Report'!$D$27:$D$100000,$B274,'7.  Persistence Report'!$H$27:$H$100000,$O$218,'7.  Persistence Report'!$J$27:$J$100000,"Adjustment")</f>
        <v>0</v>
      </c>
      <c r="Q275" s="293">
        <f>SUMIFS('7.  Persistence Report'!S$27:S$100000,'7.  Persistence Report'!$D$27:$D$100000,$B274,'7.  Persistence Report'!$H$27:$H$100000,$O$218,'7.  Persistence Report'!$J$27:$J$100000,"Adjustment")</f>
        <v>0</v>
      </c>
      <c r="R275" s="293">
        <f>SUMIFS('7.  Persistence Report'!T$27:T$100000,'7.  Persistence Report'!$D$27:$D$100000,$B274,'7.  Persistence Report'!$H$27:$H$100000,$O$218,'7.  Persistence Report'!$J$27:$J$100000,"Adjustment")</f>
        <v>0</v>
      </c>
      <c r="S275" s="293">
        <f>SUMIFS('7.  Persistence Report'!U$27:U$100000,'7.  Persistence Report'!$D$27:$D$100000,$B274,'7.  Persistence Report'!$H$27:$H$100000,$O$218,'7.  Persistence Report'!$J$27:$J$100000,"Adjustment")</f>
        <v>0</v>
      </c>
      <c r="T275" s="293">
        <f>SUMIFS('7.  Persistence Report'!V$27:V$100000,'7.  Persistence Report'!$D$27:$D$100000,$B274,'7.  Persistence Report'!$H$27:$H$100000,$O$218,'7.  Persistence Report'!$J$27:$J$100000,"Adjustment")</f>
        <v>0</v>
      </c>
      <c r="U275" s="293">
        <f>SUMIFS('7.  Persistence Report'!W$27:W$100000,'7.  Persistence Report'!$D$27:$D$100000,$B274,'7.  Persistence Report'!$H$27:$H$100000,$O$218,'7.  Persistence Report'!$J$27:$J$100000,"Adjustment")</f>
        <v>0</v>
      </c>
      <c r="V275" s="293">
        <f>SUMIFS('7.  Persistence Report'!X$27:X$100000,'7.  Persistence Report'!$D$27:$D$100000,$B274,'7.  Persistence Report'!$H$27:$H$100000,$O$218,'7.  Persistence Report'!$J$27:$J$100000,"Adjustment")</f>
        <v>0</v>
      </c>
      <c r="W275" s="293">
        <f>SUMIFS('7.  Persistence Report'!Y$27:Y$100000,'7.  Persistence Report'!$D$27:$D$100000,$B274,'7.  Persistence Report'!$H$27:$H$100000,$O$218,'7.  Persistence Report'!$J$27:$J$100000,"Adjustment")</f>
        <v>0</v>
      </c>
      <c r="X275" s="293">
        <f>SUMIFS('7.  Persistence Report'!Z$27:Z$100000,'7.  Persistence Report'!$D$27:$D$100000,$B274,'7.  Persistence Report'!$H$27:$H$100000,$O$218,'7.  Persistence Report'!$J$27:$J$100000,"Adjustment")</f>
        <v>0</v>
      </c>
      <c r="Y275" s="409">
        <f>Y274</f>
        <v>0</v>
      </c>
      <c r="Z275" s="409">
        <f t="shared" ref="Z275:AL275" si="743">Z274</f>
        <v>0</v>
      </c>
      <c r="AA275" s="409">
        <f t="shared" si="743"/>
        <v>0</v>
      </c>
      <c r="AB275" s="409">
        <f t="shared" si="743"/>
        <v>0</v>
      </c>
      <c r="AC275" s="409">
        <f t="shared" si="743"/>
        <v>0</v>
      </c>
      <c r="AD275" s="409">
        <f t="shared" si="743"/>
        <v>0</v>
      </c>
      <c r="AE275" s="409">
        <f t="shared" si="743"/>
        <v>0</v>
      </c>
      <c r="AF275" s="409">
        <f t="shared" si="743"/>
        <v>0</v>
      </c>
      <c r="AG275" s="409">
        <f t="shared" si="743"/>
        <v>0</v>
      </c>
      <c r="AH275" s="409">
        <f t="shared" si="743"/>
        <v>0</v>
      </c>
      <c r="AI275" s="409">
        <f t="shared" si="743"/>
        <v>0</v>
      </c>
      <c r="AJ275" s="409">
        <f t="shared" si="743"/>
        <v>0</v>
      </c>
      <c r="AK275" s="409">
        <f t="shared" si="743"/>
        <v>0</v>
      </c>
      <c r="AL275" s="409">
        <f t="shared" si="743"/>
        <v>0</v>
      </c>
      <c r="AM275" s="304"/>
    </row>
    <row r="276" spans="1:39" hidden="1"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30" outlineLevel="1">
      <c r="A277" s="519">
        <v>18</v>
      </c>
      <c r="B277" s="517" t="s">
        <v>760</v>
      </c>
      <c r="C277" s="289" t="s">
        <v>25</v>
      </c>
      <c r="D277" s="293">
        <f>SUMIFS('7.  Persistence Report'!AV$27:AV$100000,'7.  Persistence Report'!$D$27:$D$100000,$B277,'7.  Persistence Report'!$H$27:$H$100000,$D$218,'7.  Persistence Report'!$J$27:$J$100000,"&lt;&gt;Adjustment")</f>
        <v>9426</v>
      </c>
      <c r="E277" s="293">
        <f>SUMIFS('7.  Persistence Report'!AW$27:AW$100000,'7.  Persistence Report'!$D$27:$D$100000,$B277,'7.  Persistence Report'!$H$27:$H$100000,$D$218,'7.  Persistence Report'!$J$27:$J$100000,"&lt;&gt;Adjustment")</f>
        <v>9426</v>
      </c>
      <c r="F277" s="293">
        <f>SUMIFS('7.  Persistence Report'!AX$27:AX$100000,'7.  Persistence Report'!$D$27:$D$100000,$B277,'7.  Persistence Report'!$H$27:$H$100000,$D$218,'7.  Persistence Report'!$J$27:$J$100000,"&lt;&gt;Adjustment")</f>
        <v>9426</v>
      </c>
      <c r="G277" s="293">
        <f>SUMIFS('7.  Persistence Report'!AY$27:AY$100000,'7.  Persistence Report'!$D$27:$D$100000,$B277,'7.  Persistence Report'!$H$27:$H$100000,$D$218,'7.  Persistence Report'!$J$27:$J$100000,"&lt;&gt;Adjustment")</f>
        <v>9426</v>
      </c>
      <c r="H277" s="293">
        <f>SUMIFS('7.  Persistence Report'!AZ$27:AZ$100000,'7.  Persistence Report'!$D$27:$D$100000,$B277,'7.  Persistence Report'!$H$27:$H$100000,$D$218,'7.  Persistence Report'!$J$27:$J$100000,"&lt;&gt;Adjustment")</f>
        <v>9426</v>
      </c>
      <c r="I277" s="293">
        <f>SUMIFS('7.  Persistence Report'!BA$27:BA$100000,'7.  Persistence Report'!$D$27:$D$100000,$B277,'7.  Persistence Report'!$H$27:$H$100000,$D$218,'7.  Persistence Report'!$J$27:$J$100000,"&lt;&gt;Adjustment")</f>
        <v>9426</v>
      </c>
      <c r="J277" s="293">
        <f>SUMIFS('7.  Persistence Report'!BB$27:BB$100000,'7.  Persistence Report'!$D$27:$D$100000,$B277,'7.  Persistence Report'!$H$27:$H$100000,$D$218,'7.  Persistence Report'!$J$27:$J$100000,"&lt;&gt;Adjustment")</f>
        <v>9426</v>
      </c>
      <c r="K277" s="293">
        <f>SUMIFS('7.  Persistence Report'!BC$27:BC$100000,'7.  Persistence Report'!$D$27:$D$100000,$B277,'7.  Persistence Report'!$H$27:$H$100000,$D$218,'7.  Persistence Report'!$J$27:$J$100000,"&lt;&gt;Adjustment")</f>
        <v>9426</v>
      </c>
      <c r="L277" s="293">
        <f>SUMIFS('7.  Persistence Report'!BD$27:BD$100000,'7.  Persistence Report'!$D$27:$D$100000,$B277,'7.  Persistence Report'!$H$27:$H$100000,$D$218,'7.  Persistence Report'!$J$27:$J$100000,"&lt;&gt;Adjustment")</f>
        <v>9426</v>
      </c>
      <c r="M277" s="293">
        <f>SUMIFS('7.  Persistence Report'!BE$27:BE$100000,'7.  Persistence Report'!$D$27:$D$100000,$B277,'7.  Persistence Report'!$H$27:$H$100000,$D$218,'7.  Persistence Report'!$J$27:$J$100000,"&lt;&gt;Adjustment")</f>
        <v>9426</v>
      </c>
      <c r="N277" s="293">
        <v>0</v>
      </c>
      <c r="O277" s="293">
        <f>SUMIFS('7.  Persistence Report'!Q$27:Q$100000,'7.  Persistence Report'!$D$27:$D$100000,$B277,'7.  Persistence Report'!$H$27:$H$100000,$O$218,'7.  Persistence Report'!$J$27:$J$100000,"&lt;&gt;Adjustment")</f>
        <v>1</v>
      </c>
      <c r="P277" s="293">
        <f>SUMIFS('7.  Persistence Report'!R$27:R$100000,'7.  Persistence Report'!$D$27:$D$100000,$B277,'7.  Persistence Report'!$H$27:$H$100000,$O$218,'7.  Persistence Report'!$J$27:$J$100000,"&lt;&gt;Adjustment")</f>
        <v>1</v>
      </c>
      <c r="Q277" s="293">
        <f>SUMIFS('7.  Persistence Report'!S$27:S$100000,'7.  Persistence Report'!$D$27:$D$100000,$B277,'7.  Persistence Report'!$H$27:$H$100000,$O$218,'7.  Persistence Report'!$J$27:$J$100000,"&lt;&gt;Adjustment")</f>
        <v>1</v>
      </c>
      <c r="R277" s="293">
        <f>SUMIFS('7.  Persistence Report'!T$27:T$100000,'7.  Persistence Report'!$D$27:$D$100000,$B277,'7.  Persistence Report'!$H$27:$H$100000,$O$218,'7.  Persistence Report'!$J$27:$J$100000,"&lt;&gt;Adjustment")</f>
        <v>1</v>
      </c>
      <c r="S277" s="293">
        <f>SUMIFS('7.  Persistence Report'!U$27:U$100000,'7.  Persistence Report'!$D$27:$D$100000,$B277,'7.  Persistence Report'!$H$27:$H$100000,$O$218,'7.  Persistence Report'!$J$27:$J$100000,"&lt;&gt;Adjustment")</f>
        <v>1</v>
      </c>
      <c r="T277" s="293">
        <f>SUMIFS('7.  Persistence Report'!V$27:V$100000,'7.  Persistence Report'!$D$27:$D$100000,$B277,'7.  Persistence Report'!$H$27:$H$100000,$O$218,'7.  Persistence Report'!$J$27:$J$100000,"&lt;&gt;Adjustment")</f>
        <v>1</v>
      </c>
      <c r="U277" s="293">
        <f>SUMIFS('7.  Persistence Report'!W$27:W$100000,'7.  Persistence Report'!$D$27:$D$100000,$B277,'7.  Persistence Report'!$H$27:$H$100000,$O$218,'7.  Persistence Report'!$J$27:$J$100000,"&lt;&gt;Adjustment")</f>
        <v>1</v>
      </c>
      <c r="V277" s="293">
        <f>SUMIFS('7.  Persistence Report'!X$27:X$100000,'7.  Persistence Report'!$D$27:$D$100000,$B277,'7.  Persistence Report'!$H$27:$H$100000,$O$218,'7.  Persistence Report'!$J$27:$J$100000,"&lt;&gt;Adjustment")</f>
        <v>1</v>
      </c>
      <c r="W277" s="293">
        <f>SUMIFS('7.  Persistence Report'!Y$27:Y$100000,'7.  Persistence Report'!$D$27:$D$100000,$B277,'7.  Persistence Report'!$H$27:$H$100000,$O$218,'7.  Persistence Report'!$J$27:$J$100000,"&lt;&gt;Adjustment")</f>
        <v>1</v>
      </c>
      <c r="X277" s="293">
        <f>SUMIFS('7.  Persistence Report'!Z$27:Z$100000,'7.  Persistence Report'!$D$27:$D$100000,$B277,'7.  Persistence Report'!$H$27:$H$100000,$O$218,'7.  Persistence Report'!$J$27:$J$100000,"&lt;&gt;Adjustment")</f>
        <v>1</v>
      </c>
      <c r="Y277" s="424">
        <f>VLOOKUP(B277,'3-a.  Rate Class Allocations'!$B$20:$AM$1009,16,FALSE)</f>
        <v>1</v>
      </c>
      <c r="Z277" s="408">
        <f>VLOOKUP(B277,'3-a.  Rate Class Allocations'!$B$20:$AM$1009,18,FALSE)</f>
        <v>0</v>
      </c>
      <c r="AA277" s="408">
        <f>VLOOKUP(B277,'3-a.  Rate Class Allocations'!$B$20:$AM$1009,20,FALSE)</f>
        <v>0</v>
      </c>
      <c r="AB277" s="408">
        <f>VLOOKUP(B277,'3-a.  Rate Class Allocations'!$B$20:$AM$1009,21,FALSE)</f>
        <v>0</v>
      </c>
      <c r="AC277" s="408">
        <f>VLOOKUP(B277,'3-a.  Rate Class Allocations'!$B$20:$AM$1009,23,FALSE)</f>
        <v>0</v>
      </c>
      <c r="AD277" s="408">
        <f>VLOOKUP(B277,'3-a.  Rate Class Allocations'!$B$20:$AM$1009,25,FALSE)</f>
        <v>0</v>
      </c>
      <c r="AE277" s="408"/>
      <c r="AF277" s="413"/>
      <c r="AG277" s="413"/>
      <c r="AH277" s="413"/>
      <c r="AI277" s="413"/>
      <c r="AJ277" s="413"/>
      <c r="AK277" s="413"/>
      <c r="AL277" s="413"/>
      <c r="AM277" s="294">
        <f>SUM(Y277:AL277)</f>
        <v>1</v>
      </c>
    </row>
    <row r="278" spans="1:39" outlineLevel="1">
      <c r="B278" s="292" t="s">
        <v>289</v>
      </c>
      <c r="C278" s="289" t="s">
        <v>163</v>
      </c>
      <c r="D278" s="293">
        <f>SUMIFS('7.  Persistence Report'!AV$27:AV$100000,'7.  Persistence Report'!$D$27:$D$100000,$B277,'7.  Persistence Report'!$H$27:$H$100000,$D$218,'7.  Persistence Report'!$J$27:$J$100000,"Adjustment")</f>
        <v>0</v>
      </c>
      <c r="E278" s="293">
        <f>SUMIFS('7.  Persistence Report'!AW$27:AW$100000,'7.  Persistence Report'!$D$27:$D$100000,$B277,'7.  Persistence Report'!$H$27:$H$100000,$D$218,'7.  Persistence Report'!$J$27:$J$100000,"Adjustment")</f>
        <v>0</v>
      </c>
      <c r="F278" s="293">
        <f>SUMIFS('7.  Persistence Report'!AX$27:AX$100000,'7.  Persistence Report'!$D$27:$D$100000,$B277,'7.  Persistence Report'!$H$27:$H$100000,$D$218,'7.  Persistence Report'!$J$27:$J$100000,"Adjustment")</f>
        <v>0</v>
      </c>
      <c r="G278" s="293">
        <f>SUMIFS('7.  Persistence Report'!AY$27:AY$100000,'7.  Persistence Report'!$D$27:$D$100000,$B277,'7.  Persistence Report'!$H$27:$H$100000,$D$218,'7.  Persistence Report'!$J$27:$J$100000,"Adjustment")</f>
        <v>0</v>
      </c>
      <c r="H278" s="293">
        <f>SUMIFS('7.  Persistence Report'!AZ$27:AZ$100000,'7.  Persistence Report'!$D$27:$D$100000,$B277,'7.  Persistence Report'!$H$27:$H$100000,$D$218,'7.  Persistence Report'!$J$27:$J$100000,"Adjustment")</f>
        <v>0</v>
      </c>
      <c r="I278" s="293">
        <f>SUMIFS('7.  Persistence Report'!BA$27:BA$100000,'7.  Persistence Report'!$D$27:$D$100000,$B277,'7.  Persistence Report'!$H$27:$H$100000,$D$218,'7.  Persistence Report'!$J$27:$J$100000,"Adjustment")</f>
        <v>0</v>
      </c>
      <c r="J278" s="293">
        <f>SUMIFS('7.  Persistence Report'!BB$27:BB$100000,'7.  Persistence Report'!$D$27:$D$100000,$B277,'7.  Persistence Report'!$H$27:$H$100000,$D$218,'7.  Persistence Report'!$J$27:$J$100000,"Adjustment")</f>
        <v>0</v>
      </c>
      <c r="K278" s="293">
        <f>SUMIFS('7.  Persistence Report'!BC$27:BC$100000,'7.  Persistence Report'!$D$27:$D$100000,$B277,'7.  Persistence Report'!$H$27:$H$100000,$D$218,'7.  Persistence Report'!$J$27:$J$100000,"Adjustment")</f>
        <v>0</v>
      </c>
      <c r="L278" s="293">
        <f>SUMIFS('7.  Persistence Report'!BD$27:BD$100000,'7.  Persistence Report'!$D$27:$D$100000,$B277,'7.  Persistence Report'!$H$27:$H$100000,$D$218,'7.  Persistence Report'!$J$27:$J$100000,"Adjustment")</f>
        <v>0</v>
      </c>
      <c r="M278" s="293">
        <f>SUMIFS('7.  Persistence Report'!BE$27:BE$100000,'7.  Persistence Report'!$D$27:$D$100000,$B277,'7.  Persistence Report'!$H$27:$H$100000,$D$218,'7.  Persistence Report'!$J$27:$J$100000,"Adjustment")</f>
        <v>0</v>
      </c>
      <c r="N278" s="293">
        <f>N277</f>
        <v>0</v>
      </c>
      <c r="O278" s="293">
        <f>SUMIFS('7.  Persistence Report'!Q$27:Q$100000,'7.  Persistence Report'!$D$27:$D$100000,$B277,'7.  Persistence Report'!$H$27:$H$100000,$O$218,'7.  Persistence Report'!$J$27:$J$100000,"Adjustment")</f>
        <v>0</v>
      </c>
      <c r="P278" s="293">
        <f>SUMIFS('7.  Persistence Report'!R$27:R$100000,'7.  Persistence Report'!$D$27:$D$100000,$B277,'7.  Persistence Report'!$H$27:$H$100000,$O$218,'7.  Persistence Report'!$J$27:$J$100000,"Adjustment")</f>
        <v>0</v>
      </c>
      <c r="Q278" s="293">
        <f>SUMIFS('7.  Persistence Report'!S$27:S$100000,'7.  Persistence Report'!$D$27:$D$100000,$B277,'7.  Persistence Report'!$H$27:$H$100000,$O$218,'7.  Persistence Report'!$J$27:$J$100000,"Adjustment")</f>
        <v>0</v>
      </c>
      <c r="R278" s="293">
        <f>SUMIFS('7.  Persistence Report'!T$27:T$100000,'7.  Persistence Report'!$D$27:$D$100000,$B277,'7.  Persistence Report'!$H$27:$H$100000,$O$218,'7.  Persistence Report'!$J$27:$J$100000,"Adjustment")</f>
        <v>0</v>
      </c>
      <c r="S278" s="293">
        <f>SUMIFS('7.  Persistence Report'!U$27:U$100000,'7.  Persistence Report'!$D$27:$D$100000,$B277,'7.  Persistence Report'!$H$27:$H$100000,$O$218,'7.  Persistence Report'!$J$27:$J$100000,"Adjustment")</f>
        <v>0</v>
      </c>
      <c r="T278" s="293">
        <f>SUMIFS('7.  Persistence Report'!V$27:V$100000,'7.  Persistence Report'!$D$27:$D$100000,$B277,'7.  Persistence Report'!$H$27:$H$100000,$O$218,'7.  Persistence Report'!$J$27:$J$100000,"Adjustment")</f>
        <v>0</v>
      </c>
      <c r="U278" s="293">
        <f>SUMIFS('7.  Persistence Report'!W$27:W$100000,'7.  Persistence Report'!$D$27:$D$100000,$B277,'7.  Persistence Report'!$H$27:$H$100000,$O$218,'7.  Persistence Report'!$J$27:$J$100000,"Adjustment")</f>
        <v>0</v>
      </c>
      <c r="V278" s="293">
        <f>SUMIFS('7.  Persistence Report'!X$27:X$100000,'7.  Persistence Report'!$D$27:$D$100000,$B277,'7.  Persistence Report'!$H$27:$H$100000,$O$218,'7.  Persistence Report'!$J$27:$J$100000,"Adjustment")</f>
        <v>0</v>
      </c>
      <c r="W278" s="293">
        <f>SUMIFS('7.  Persistence Report'!Y$27:Y$100000,'7.  Persistence Report'!$D$27:$D$100000,$B277,'7.  Persistence Report'!$H$27:$H$100000,$O$218,'7.  Persistence Report'!$J$27:$J$100000,"Adjustment")</f>
        <v>0</v>
      </c>
      <c r="X278" s="293">
        <f>SUMIFS('7.  Persistence Report'!Z$27:Z$100000,'7.  Persistence Report'!$D$27:$D$100000,$B277,'7.  Persistence Report'!$H$27:$H$100000,$O$218,'7.  Persistence Report'!$J$27:$J$100000,"Adjustment")</f>
        <v>0</v>
      </c>
      <c r="Y278" s="409">
        <f>Y277</f>
        <v>1</v>
      </c>
      <c r="Z278" s="409">
        <f t="shared" ref="Z278:AL278" si="744">Z277</f>
        <v>0</v>
      </c>
      <c r="AA278" s="409">
        <f t="shared" si="744"/>
        <v>0</v>
      </c>
      <c r="AB278" s="409">
        <f t="shared" si="744"/>
        <v>0</v>
      </c>
      <c r="AC278" s="409">
        <f t="shared" si="744"/>
        <v>0</v>
      </c>
      <c r="AD278" s="409">
        <f t="shared" si="744"/>
        <v>0</v>
      </c>
      <c r="AE278" s="409">
        <f t="shared" si="744"/>
        <v>0</v>
      </c>
      <c r="AF278" s="409">
        <f t="shared" si="744"/>
        <v>0</v>
      </c>
      <c r="AG278" s="409">
        <f t="shared" si="744"/>
        <v>0</v>
      </c>
      <c r="AH278" s="409">
        <f t="shared" si="744"/>
        <v>0</v>
      </c>
      <c r="AI278" s="409">
        <f t="shared" si="744"/>
        <v>0</v>
      </c>
      <c r="AJ278" s="409">
        <f t="shared" si="744"/>
        <v>0</v>
      </c>
      <c r="AK278" s="409">
        <f t="shared" si="744"/>
        <v>0</v>
      </c>
      <c r="AL278" s="409">
        <f t="shared" si="744"/>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idden="1" outlineLevel="1">
      <c r="A280" s="519">
        <v>19</v>
      </c>
      <c r="B280" s="517" t="s">
        <v>111</v>
      </c>
      <c r="C280" s="289" t="s">
        <v>25</v>
      </c>
      <c r="D280" s="293">
        <f>SUMIFS('7.  Persistence Report'!AV$27:AV$100000,'7.  Persistence Report'!$D$27:$D$100000,$B280,'7.  Persistence Report'!$H$27:$H$100000,$D$218,'7.  Persistence Report'!$J$27:$J$100000,"&lt;&gt;Adjustment")</f>
        <v>0</v>
      </c>
      <c r="E280" s="293">
        <f>SUMIFS('7.  Persistence Report'!AW$27:AW$100000,'7.  Persistence Report'!$D$27:$D$100000,$B280,'7.  Persistence Report'!$H$27:$H$100000,$D$218,'7.  Persistence Report'!$J$27:$J$100000,"&lt;&gt;Adjustment")</f>
        <v>0</v>
      </c>
      <c r="F280" s="293">
        <f>SUMIFS('7.  Persistence Report'!AX$27:AX$100000,'7.  Persistence Report'!$D$27:$D$100000,$B280,'7.  Persistence Report'!$H$27:$H$100000,$D$218,'7.  Persistence Report'!$J$27:$J$100000,"&lt;&gt;Adjustment")</f>
        <v>0</v>
      </c>
      <c r="G280" s="293">
        <f>SUMIFS('7.  Persistence Report'!AY$27:AY$100000,'7.  Persistence Report'!$D$27:$D$100000,$B280,'7.  Persistence Report'!$H$27:$H$100000,$D$218,'7.  Persistence Report'!$J$27:$J$100000,"&lt;&gt;Adjustment")</f>
        <v>0</v>
      </c>
      <c r="H280" s="293">
        <f>SUMIFS('7.  Persistence Report'!AZ$27:AZ$100000,'7.  Persistence Report'!$D$27:$D$100000,$B280,'7.  Persistence Report'!$H$27:$H$100000,$D$218,'7.  Persistence Report'!$J$27:$J$100000,"&lt;&gt;Adjustment")</f>
        <v>0</v>
      </c>
      <c r="I280" s="293">
        <f>SUMIFS('7.  Persistence Report'!BA$27:BA$100000,'7.  Persistence Report'!$D$27:$D$100000,$B280,'7.  Persistence Report'!$H$27:$H$100000,$D$218,'7.  Persistence Report'!$J$27:$J$100000,"&lt;&gt;Adjustment")</f>
        <v>0</v>
      </c>
      <c r="J280" s="293">
        <f>SUMIFS('7.  Persistence Report'!BB$27:BB$100000,'7.  Persistence Report'!$D$27:$D$100000,$B280,'7.  Persistence Report'!$H$27:$H$100000,$D$218,'7.  Persistence Report'!$J$27:$J$100000,"&lt;&gt;Adjustment")</f>
        <v>0</v>
      </c>
      <c r="K280" s="293">
        <f>SUMIFS('7.  Persistence Report'!BC$27:BC$100000,'7.  Persistence Report'!$D$27:$D$100000,$B280,'7.  Persistence Report'!$H$27:$H$100000,$D$218,'7.  Persistence Report'!$J$27:$J$100000,"&lt;&gt;Adjustment")</f>
        <v>0</v>
      </c>
      <c r="L280" s="293">
        <f>SUMIFS('7.  Persistence Report'!BD$27:BD$100000,'7.  Persistence Report'!$D$27:$D$100000,$B280,'7.  Persistence Report'!$H$27:$H$100000,$D$218,'7.  Persistence Report'!$J$27:$J$100000,"&lt;&gt;Adjustment")</f>
        <v>0</v>
      </c>
      <c r="M280" s="293">
        <f>SUMIFS('7.  Persistence Report'!BE$27:BE$100000,'7.  Persistence Report'!$D$27:$D$100000,$B280,'7.  Persistence Report'!$H$27:$H$100000,$D$218,'7.  Persistence Report'!$J$27:$J$100000,"&lt;&gt;Adjustment")</f>
        <v>0</v>
      </c>
      <c r="N280" s="293">
        <v>12</v>
      </c>
      <c r="O280" s="293">
        <f>SUMIFS('7.  Persistence Report'!Q$27:Q$100000,'7.  Persistence Report'!$D$27:$D$100000,$B280,'7.  Persistence Report'!$H$27:$H$100000,$O$218,'7.  Persistence Report'!$J$27:$J$100000,"&lt;&gt;Adjustment")</f>
        <v>0</v>
      </c>
      <c r="P280" s="293">
        <f>SUMIFS('7.  Persistence Report'!R$27:R$100000,'7.  Persistence Report'!$D$27:$D$100000,$B280,'7.  Persistence Report'!$H$27:$H$100000,$O$218,'7.  Persistence Report'!$J$27:$J$100000,"&lt;&gt;Adjustment")</f>
        <v>0</v>
      </c>
      <c r="Q280" s="293">
        <f>SUMIFS('7.  Persistence Report'!S$27:S$100000,'7.  Persistence Report'!$D$27:$D$100000,$B280,'7.  Persistence Report'!$H$27:$H$100000,$O$218,'7.  Persistence Report'!$J$27:$J$100000,"&lt;&gt;Adjustment")</f>
        <v>0</v>
      </c>
      <c r="R280" s="293">
        <f>SUMIFS('7.  Persistence Report'!T$27:T$100000,'7.  Persistence Report'!$D$27:$D$100000,$B280,'7.  Persistence Report'!$H$27:$H$100000,$O$218,'7.  Persistence Report'!$J$27:$J$100000,"&lt;&gt;Adjustment")</f>
        <v>0</v>
      </c>
      <c r="S280" s="293">
        <f>SUMIFS('7.  Persistence Report'!U$27:U$100000,'7.  Persistence Report'!$D$27:$D$100000,$B280,'7.  Persistence Report'!$H$27:$H$100000,$O$218,'7.  Persistence Report'!$J$27:$J$100000,"&lt;&gt;Adjustment")</f>
        <v>0</v>
      </c>
      <c r="T280" s="293">
        <f>SUMIFS('7.  Persistence Report'!V$27:V$100000,'7.  Persistence Report'!$D$27:$D$100000,$B280,'7.  Persistence Report'!$H$27:$H$100000,$O$218,'7.  Persistence Report'!$J$27:$J$100000,"&lt;&gt;Adjustment")</f>
        <v>0</v>
      </c>
      <c r="U280" s="293">
        <f>SUMIFS('7.  Persistence Report'!W$27:W$100000,'7.  Persistence Report'!$D$27:$D$100000,$B280,'7.  Persistence Report'!$H$27:$H$100000,$O$218,'7.  Persistence Report'!$J$27:$J$100000,"&lt;&gt;Adjustment")</f>
        <v>0</v>
      </c>
      <c r="V280" s="293">
        <f>SUMIFS('7.  Persistence Report'!X$27:X$100000,'7.  Persistence Report'!$D$27:$D$100000,$B280,'7.  Persistence Report'!$H$27:$H$100000,$O$218,'7.  Persistence Report'!$J$27:$J$100000,"&lt;&gt;Adjustment")</f>
        <v>0</v>
      </c>
      <c r="W280" s="293">
        <f>SUMIFS('7.  Persistence Report'!Y$27:Y$100000,'7.  Persistence Report'!$D$27:$D$100000,$B280,'7.  Persistence Report'!$H$27:$H$100000,$O$218,'7.  Persistence Report'!$J$27:$J$100000,"&lt;&gt;Adjustment")</f>
        <v>0</v>
      </c>
      <c r="X280" s="293">
        <f>SUMIFS('7.  Persistence Report'!Z$27:Z$100000,'7.  Persistence Report'!$D$27:$D$100000,$B280,'7.  Persistence Report'!$H$27:$H$100000,$O$218,'7.  Persistence Report'!$J$27:$J$100000,"&lt;&gt;Adjustment")</f>
        <v>0</v>
      </c>
      <c r="Y280" s="424"/>
      <c r="Z280" s="408"/>
      <c r="AA280" s="408"/>
      <c r="AB280" s="408"/>
      <c r="AC280" s="408"/>
      <c r="AD280" s="408"/>
      <c r="AE280" s="408"/>
      <c r="AF280" s="413"/>
      <c r="AG280" s="413"/>
      <c r="AH280" s="413"/>
      <c r="AI280" s="413"/>
      <c r="AJ280" s="413"/>
      <c r="AK280" s="413"/>
      <c r="AL280" s="413"/>
      <c r="AM280" s="294">
        <f>SUM(Y280:AL280)</f>
        <v>0</v>
      </c>
    </row>
    <row r="281" spans="1:39" hidden="1" outlineLevel="1">
      <c r="B281" s="292" t="s">
        <v>289</v>
      </c>
      <c r="C281" s="289" t="s">
        <v>163</v>
      </c>
      <c r="D281" s="293">
        <f>SUMIFS('7.  Persistence Report'!AV$27:AV$100000,'7.  Persistence Report'!$D$27:$D$100000,$B280,'7.  Persistence Report'!$H$27:$H$100000,$D$218,'7.  Persistence Report'!$J$27:$J$100000,"Adjustment")</f>
        <v>0</v>
      </c>
      <c r="E281" s="293">
        <f>SUMIFS('7.  Persistence Report'!AW$27:AW$100000,'7.  Persistence Report'!$D$27:$D$100000,$B280,'7.  Persistence Report'!$H$27:$H$100000,$D$218,'7.  Persistence Report'!$J$27:$J$100000,"Adjustment")</f>
        <v>0</v>
      </c>
      <c r="F281" s="293">
        <f>SUMIFS('7.  Persistence Report'!AX$27:AX$100000,'7.  Persistence Report'!$D$27:$D$100000,$B280,'7.  Persistence Report'!$H$27:$H$100000,$D$218,'7.  Persistence Report'!$J$27:$J$100000,"Adjustment")</f>
        <v>0</v>
      </c>
      <c r="G281" s="293">
        <f>SUMIFS('7.  Persistence Report'!AY$27:AY$100000,'7.  Persistence Report'!$D$27:$D$100000,$B280,'7.  Persistence Report'!$H$27:$H$100000,$D$218,'7.  Persistence Report'!$J$27:$J$100000,"Adjustment")</f>
        <v>0</v>
      </c>
      <c r="H281" s="293">
        <f>SUMIFS('7.  Persistence Report'!AZ$27:AZ$100000,'7.  Persistence Report'!$D$27:$D$100000,$B280,'7.  Persistence Report'!$H$27:$H$100000,$D$218,'7.  Persistence Report'!$J$27:$J$100000,"Adjustment")</f>
        <v>0</v>
      </c>
      <c r="I281" s="293">
        <f>SUMIFS('7.  Persistence Report'!BA$27:BA$100000,'7.  Persistence Report'!$D$27:$D$100000,$B280,'7.  Persistence Report'!$H$27:$H$100000,$D$218,'7.  Persistence Report'!$J$27:$J$100000,"Adjustment")</f>
        <v>0</v>
      </c>
      <c r="J281" s="293">
        <f>SUMIFS('7.  Persistence Report'!BB$27:BB$100000,'7.  Persistence Report'!$D$27:$D$100000,$B280,'7.  Persistence Report'!$H$27:$H$100000,$D$218,'7.  Persistence Report'!$J$27:$J$100000,"Adjustment")</f>
        <v>0</v>
      </c>
      <c r="K281" s="293">
        <f>SUMIFS('7.  Persistence Report'!BC$27:BC$100000,'7.  Persistence Report'!$D$27:$D$100000,$B280,'7.  Persistence Report'!$H$27:$H$100000,$D$218,'7.  Persistence Report'!$J$27:$J$100000,"Adjustment")</f>
        <v>0</v>
      </c>
      <c r="L281" s="293">
        <f>SUMIFS('7.  Persistence Report'!BD$27:BD$100000,'7.  Persistence Report'!$D$27:$D$100000,$B280,'7.  Persistence Report'!$H$27:$H$100000,$D$218,'7.  Persistence Report'!$J$27:$J$100000,"Adjustment")</f>
        <v>0</v>
      </c>
      <c r="M281" s="293">
        <f>SUMIFS('7.  Persistence Report'!BE$27:BE$100000,'7.  Persistence Report'!$D$27:$D$100000,$B280,'7.  Persistence Report'!$H$27:$H$100000,$D$218,'7.  Persistence Report'!$J$27:$J$100000,"Adjustment")</f>
        <v>0</v>
      </c>
      <c r="N281" s="293">
        <f>N280</f>
        <v>12</v>
      </c>
      <c r="O281" s="293">
        <f>SUMIFS('7.  Persistence Report'!Q$27:Q$100000,'7.  Persistence Report'!$D$27:$D$100000,$B280,'7.  Persistence Report'!$H$27:$H$100000,$O$218,'7.  Persistence Report'!$J$27:$J$100000,"Adjustment")</f>
        <v>0</v>
      </c>
      <c r="P281" s="293">
        <f>SUMIFS('7.  Persistence Report'!R$27:R$100000,'7.  Persistence Report'!$D$27:$D$100000,$B280,'7.  Persistence Report'!$H$27:$H$100000,$O$218,'7.  Persistence Report'!$J$27:$J$100000,"Adjustment")</f>
        <v>0</v>
      </c>
      <c r="Q281" s="293">
        <f>SUMIFS('7.  Persistence Report'!S$27:S$100000,'7.  Persistence Report'!$D$27:$D$100000,$B280,'7.  Persistence Report'!$H$27:$H$100000,$O$218,'7.  Persistence Report'!$J$27:$J$100000,"Adjustment")</f>
        <v>0</v>
      </c>
      <c r="R281" s="293">
        <f>SUMIFS('7.  Persistence Report'!T$27:T$100000,'7.  Persistence Report'!$D$27:$D$100000,$B280,'7.  Persistence Report'!$H$27:$H$100000,$O$218,'7.  Persistence Report'!$J$27:$J$100000,"Adjustment")</f>
        <v>0</v>
      </c>
      <c r="S281" s="293">
        <f>SUMIFS('7.  Persistence Report'!U$27:U$100000,'7.  Persistence Report'!$D$27:$D$100000,$B280,'7.  Persistence Report'!$H$27:$H$100000,$O$218,'7.  Persistence Report'!$J$27:$J$100000,"Adjustment")</f>
        <v>0</v>
      </c>
      <c r="T281" s="293">
        <f>SUMIFS('7.  Persistence Report'!V$27:V$100000,'7.  Persistence Report'!$D$27:$D$100000,$B280,'7.  Persistence Report'!$H$27:$H$100000,$O$218,'7.  Persistence Report'!$J$27:$J$100000,"Adjustment")</f>
        <v>0</v>
      </c>
      <c r="U281" s="293">
        <f>SUMIFS('7.  Persistence Report'!W$27:W$100000,'7.  Persistence Report'!$D$27:$D$100000,$B280,'7.  Persistence Report'!$H$27:$H$100000,$O$218,'7.  Persistence Report'!$J$27:$J$100000,"Adjustment")</f>
        <v>0</v>
      </c>
      <c r="V281" s="293">
        <f>SUMIFS('7.  Persistence Report'!X$27:X$100000,'7.  Persistence Report'!$D$27:$D$100000,$B280,'7.  Persistence Report'!$H$27:$H$100000,$O$218,'7.  Persistence Report'!$J$27:$J$100000,"Adjustment")</f>
        <v>0</v>
      </c>
      <c r="W281" s="293">
        <f>SUMIFS('7.  Persistence Report'!Y$27:Y$100000,'7.  Persistence Report'!$D$27:$D$100000,$B280,'7.  Persistence Report'!$H$27:$H$100000,$O$218,'7.  Persistence Report'!$J$27:$J$100000,"Adjustment")</f>
        <v>0</v>
      </c>
      <c r="X281" s="293">
        <f>SUMIFS('7.  Persistence Report'!Z$27:Z$100000,'7.  Persistence Report'!$D$27:$D$100000,$B280,'7.  Persistence Report'!$H$27:$H$100000,$O$218,'7.  Persistence Report'!$J$27:$J$100000,"Adjustment")</f>
        <v>0</v>
      </c>
      <c r="Y281" s="409">
        <f>Y280</f>
        <v>0</v>
      </c>
      <c r="Z281" s="409">
        <f t="shared" ref="Z281:AL281" si="745">Z280</f>
        <v>0</v>
      </c>
      <c r="AA281" s="409">
        <f t="shared" si="745"/>
        <v>0</v>
      </c>
      <c r="AB281" s="409">
        <f t="shared" si="745"/>
        <v>0</v>
      </c>
      <c r="AC281" s="409">
        <f t="shared" si="745"/>
        <v>0</v>
      </c>
      <c r="AD281" s="409">
        <f t="shared" si="745"/>
        <v>0</v>
      </c>
      <c r="AE281" s="409">
        <f t="shared" si="745"/>
        <v>0</v>
      </c>
      <c r="AF281" s="409">
        <f t="shared" si="745"/>
        <v>0</v>
      </c>
      <c r="AG281" s="409">
        <f t="shared" si="745"/>
        <v>0</v>
      </c>
      <c r="AH281" s="409">
        <f t="shared" si="745"/>
        <v>0</v>
      </c>
      <c r="AI281" s="409">
        <f t="shared" si="745"/>
        <v>0</v>
      </c>
      <c r="AJ281" s="409">
        <f t="shared" si="745"/>
        <v>0</v>
      </c>
      <c r="AK281" s="409">
        <f t="shared" si="745"/>
        <v>0</v>
      </c>
      <c r="AL281" s="409">
        <f t="shared" si="745"/>
        <v>0</v>
      </c>
      <c r="AM281" s="295"/>
    </row>
    <row r="282" spans="1:39" hidden="1"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idden="1" outlineLevel="1">
      <c r="A283" s="519">
        <v>20</v>
      </c>
      <c r="B283" s="517" t="s">
        <v>110</v>
      </c>
      <c r="C283" s="289" t="s">
        <v>25</v>
      </c>
      <c r="D283" s="293">
        <f>SUMIFS('7.  Persistence Report'!AV$27:AV$100000,'7.  Persistence Report'!$D$27:$D$100000,$B283,'7.  Persistence Report'!$H$27:$H$100000,$D$218,'7.  Persistence Report'!$J$27:$J$100000,"&lt;&gt;Adjustment")</f>
        <v>0</v>
      </c>
      <c r="E283" s="293">
        <f>SUMIFS('7.  Persistence Report'!AW$27:AW$100000,'7.  Persistence Report'!$D$27:$D$100000,$B283,'7.  Persistence Report'!$H$27:$H$100000,$D$218,'7.  Persistence Report'!$J$27:$J$100000,"&lt;&gt;Adjustment")</f>
        <v>0</v>
      </c>
      <c r="F283" s="293">
        <f>SUMIFS('7.  Persistence Report'!AX$27:AX$100000,'7.  Persistence Report'!$D$27:$D$100000,$B283,'7.  Persistence Report'!$H$27:$H$100000,$D$218,'7.  Persistence Report'!$J$27:$J$100000,"&lt;&gt;Adjustment")</f>
        <v>0</v>
      </c>
      <c r="G283" s="293">
        <f>SUMIFS('7.  Persistence Report'!AY$27:AY$100000,'7.  Persistence Report'!$D$27:$D$100000,$B283,'7.  Persistence Report'!$H$27:$H$100000,$D$218,'7.  Persistence Report'!$J$27:$J$100000,"&lt;&gt;Adjustment")</f>
        <v>0</v>
      </c>
      <c r="H283" s="293">
        <f>SUMIFS('7.  Persistence Report'!AZ$27:AZ$100000,'7.  Persistence Report'!$D$27:$D$100000,$B283,'7.  Persistence Report'!$H$27:$H$100000,$D$218,'7.  Persistence Report'!$J$27:$J$100000,"&lt;&gt;Adjustment")</f>
        <v>0</v>
      </c>
      <c r="I283" s="293">
        <f>SUMIFS('7.  Persistence Report'!BA$27:BA$100000,'7.  Persistence Report'!$D$27:$D$100000,$B283,'7.  Persistence Report'!$H$27:$H$100000,$D$218,'7.  Persistence Report'!$J$27:$J$100000,"&lt;&gt;Adjustment")</f>
        <v>0</v>
      </c>
      <c r="J283" s="293">
        <f>SUMIFS('7.  Persistence Report'!BB$27:BB$100000,'7.  Persistence Report'!$D$27:$D$100000,$B283,'7.  Persistence Report'!$H$27:$H$100000,$D$218,'7.  Persistence Report'!$J$27:$J$100000,"&lt;&gt;Adjustment")</f>
        <v>0</v>
      </c>
      <c r="K283" s="293">
        <f>SUMIFS('7.  Persistence Report'!BC$27:BC$100000,'7.  Persistence Report'!$D$27:$D$100000,$B283,'7.  Persistence Report'!$H$27:$H$100000,$D$218,'7.  Persistence Report'!$J$27:$J$100000,"&lt;&gt;Adjustment")</f>
        <v>0</v>
      </c>
      <c r="L283" s="293">
        <f>SUMIFS('7.  Persistence Report'!BD$27:BD$100000,'7.  Persistence Report'!$D$27:$D$100000,$B283,'7.  Persistence Report'!$H$27:$H$100000,$D$218,'7.  Persistence Report'!$J$27:$J$100000,"&lt;&gt;Adjustment")</f>
        <v>0</v>
      </c>
      <c r="M283" s="293">
        <f>SUMIFS('7.  Persistence Report'!BE$27:BE$100000,'7.  Persistence Report'!$D$27:$D$100000,$B283,'7.  Persistence Report'!$H$27:$H$100000,$D$218,'7.  Persistence Report'!$J$27:$J$100000,"&lt;&gt;Adjustment")</f>
        <v>0</v>
      </c>
      <c r="N283" s="293">
        <v>12</v>
      </c>
      <c r="O283" s="293">
        <f>SUMIFS('7.  Persistence Report'!Q$27:Q$100000,'7.  Persistence Report'!$D$27:$D$100000,$B283,'7.  Persistence Report'!$H$27:$H$100000,$O$218,'7.  Persistence Report'!$J$27:$J$100000,"&lt;&gt;Adjustment")</f>
        <v>0</v>
      </c>
      <c r="P283" s="293">
        <f>SUMIFS('7.  Persistence Report'!R$27:R$100000,'7.  Persistence Report'!$D$27:$D$100000,$B283,'7.  Persistence Report'!$H$27:$H$100000,$O$218,'7.  Persistence Report'!$J$27:$J$100000,"&lt;&gt;Adjustment")</f>
        <v>0</v>
      </c>
      <c r="Q283" s="293">
        <f>SUMIFS('7.  Persistence Report'!S$27:S$100000,'7.  Persistence Report'!$D$27:$D$100000,$B283,'7.  Persistence Report'!$H$27:$H$100000,$O$218,'7.  Persistence Report'!$J$27:$J$100000,"&lt;&gt;Adjustment")</f>
        <v>0</v>
      </c>
      <c r="R283" s="293">
        <f>SUMIFS('7.  Persistence Report'!T$27:T$100000,'7.  Persistence Report'!$D$27:$D$100000,$B283,'7.  Persistence Report'!$H$27:$H$100000,$O$218,'7.  Persistence Report'!$J$27:$J$100000,"&lt;&gt;Adjustment")</f>
        <v>0</v>
      </c>
      <c r="S283" s="293">
        <f>SUMIFS('7.  Persistence Report'!U$27:U$100000,'7.  Persistence Report'!$D$27:$D$100000,$B283,'7.  Persistence Report'!$H$27:$H$100000,$O$218,'7.  Persistence Report'!$J$27:$J$100000,"&lt;&gt;Adjustment")</f>
        <v>0</v>
      </c>
      <c r="T283" s="293">
        <f>SUMIFS('7.  Persistence Report'!V$27:V$100000,'7.  Persistence Report'!$D$27:$D$100000,$B283,'7.  Persistence Report'!$H$27:$H$100000,$O$218,'7.  Persistence Report'!$J$27:$J$100000,"&lt;&gt;Adjustment")</f>
        <v>0</v>
      </c>
      <c r="U283" s="293">
        <f>SUMIFS('7.  Persistence Report'!W$27:W$100000,'7.  Persistence Report'!$D$27:$D$100000,$B283,'7.  Persistence Report'!$H$27:$H$100000,$O$218,'7.  Persistence Report'!$J$27:$J$100000,"&lt;&gt;Adjustment")</f>
        <v>0</v>
      </c>
      <c r="V283" s="293">
        <f>SUMIFS('7.  Persistence Report'!X$27:X$100000,'7.  Persistence Report'!$D$27:$D$100000,$B283,'7.  Persistence Report'!$H$27:$H$100000,$O$218,'7.  Persistence Report'!$J$27:$J$100000,"&lt;&gt;Adjustment")</f>
        <v>0</v>
      </c>
      <c r="W283" s="293">
        <f>SUMIFS('7.  Persistence Report'!Y$27:Y$100000,'7.  Persistence Report'!$D$27:$D$100000,$B283,'7.  Persistence Report'!$H$27:$H$100000,$O$218,'7.  Persistence Report'!$J$27:$J$100000,"&lt;&gt;Adjustment")</f>
        <v>0</v>
      </c>
      <c r="X283" s="293">
        <f>SUMIFS('7.  Persistence Report'!Z$27:Z$100000,'7.  Persistence Report'!$D$27:$D$100000,$B283,'7.  Persistence Report'!$H$27:$H$100000,$O$218,'7.  Persistence Report'!$J$27:$J$100000,"&lt;&gt;Adjustment")</f>
        <v>0</v>
      </c>
      <c r="Y283" s="424"/>
      <c r="Z283" s="408"/>
      <c r="AA283" s="408"/>
      <c r="AB283" s="408"/>
      <c r="AC283" s="408"/>
      <c r="AD283" s="408"/>
      <c r="AE283" s="408"/>
      <c r="AF283" s="413"/>
      <c r="AG283" s="413"/>
      <c r="AH283" s="413"/>
      <c r="AI283" s="413"/>
      <c r="AJ283" s="413"/>
      <c r="AK283" s="413"/>
      <c r="AL283" s="413"/>
      <c r="AM283" s="294">
        <f>SUM(Y283:AL283)</f>
        <v>0</v>
      </c>
    </row>
    <row r="284" spans="1:39" hidden="1" outlineLevel="1">
      <c r="B284" s="292" t="s">
        <v>289</v>
      </c>
      <c r="C284" s="289" t="s">
        <v>163</v>
      </c>
      <c r="D284" s="293">
        <f>SUMIFS('7.  Persistence Report'!AV$27:AV$100000,'7.  Persistence Report'!$D$27:$D$100000,$B283,'7.  Persistence Report'!$H$27:$H$100000,$D$218,'7.  Persistence Report'!$J$27:$J$100000,"Adjustment")</f>
        <v>0</v>
      </c>
      <c r="E284" s="293">
        <f>SUMIFS('7.  Persistence Report'!AW$27:AW$100000,'7.  Persistence Report'!$D$27:$D$100000,$B283,'7.  Persistence Report'!$H$27:$H$100000,$D$218,'7.  Persistence Report'!$J$27:$J$100000,"Adjustment")</f>
        <v>0</v>
      </c>
      <c r="F284" s="293">
        <f>SUMIFS('7.  Persistence Report'!AX$27:AX$100000,'7.  Persistence Report'!$D$27:$D$100000,$B283,'7.  Persistence Report'!$H$27:$H$100000,$D$218,'7.  Persistence Report'!$J$27:$J$100000,"Adjustment")</f>
        <v>0</v>
      </c>
      <c r="G284" s="293">
        <f>SUMIFS('7.  Persistence Report'!AY$27:AY$100000,'7.  Persistence Report'!$D$27:$D$100000,$B283,'7.  Persistence Report'!$H$27:$H$100000,$D$218,'7.  Persistence Report'!$J$27:$J$100000,"Adjustment")</f>
        <v>0</v>
      </c>
      <c r="H284" s="293">
        <f>SUMIFS('7.  Persistence Report'!AZ$27:AZ$100000,'7.  Persistence Report'!$D$27:$D$100000,$B283,'7.  Persistence Report'!$H$27:$H$100000,$D$218,'7.  Persistence Report'!$J$27:$J$100000,"Adjustment")</f>
        <v>0</v>
      </c>
      <c r="I284" s="293">
        <f>SUMIFS('7.  Persistence Report'!BA$27:BA$100000,'7.  Persistence Report'!$D$27:$D$100000,$B283,'7.  Persistence Report'!$H$27:$H$100000,$D$218,'7.  Persistence Report'!$J$27:$J$100000,"Adjustment")</f>
        <v>0</v>
      </c>
      <c r="J284" s="293">
        <f>SUMIFS('7.  Persistence Report'!BB$27:BB$100000,'7.  Persistence Report'!$D$27:$D$100000,$B283,'7.  Persistence Report'!$H$27:$H$100000,$D$218,'7.  Persistence Report'!$J$27:$J$100000,"Adjustment")</f>
        <v>0</v>
      </c>
      <c r="K284" s="293">
        <f>SUMIFS('7.  Persistence Report'!BC$27:BC$100000,'7.  Persistence Report'!$D$27:$D$100000,$B283,'7.  Persistence Report'!$H$27:$H$100000,$D$218,'7.  Persistence Report'!$J$27:$J$100000,"Adjustment")</f>
        <v>0</v>
      </c>
      <c r="L284" s="293">
        <f>SUMIFS('7.  Persistence Report'!BD$27:BD$100000,'7.  Persistence Report'!$D$27:$D$100000,$B283,'7.  Persistence Report'!$H$27:$H$100000,$D$218,'7.  Persistence Report'!$J$27:$J$100000,"Adjustment")</f>
        <v>0</v>
      </c>
      <c r="M284" s="293">
        <f>SUMIFS('7.  Persistence Report'!BE$27:BE$100000,'7.  Persistence Report'!$D$27:$D$100000,$B283,'7.  Persistence Report'!$H$27:$H$100000,$D$218,'7.  Persistence Report'!$J$27:$J$100000,"Adjustment")</f>
        <v>0</v>
      </c>
      <c r="N284" s="293">
        <f>N283</f>
        <v>12</v>
      </c>
      <c r="O284" s="293">
        <f>SUMIFS('7.  Persistence Report'!Q$27:Q$100000,'7.  Persistence Report'!$D$27:$D$100000,$B283,'7.  Persistence Report'!$H$27:$H$100000,$O$218,'7.  Persistence Report'!$J$27:$J$100000,"Adjustment")</f>
        <v>0</v>
      </c>
      <c r="P284" s="293">
        <f>SUMIFS('7.  Persistence Report'!R$27:R$100000,'7.  Persistence Report'!$D$27:$D$100000,$B283,'7.  Persistence Report'!$H$27:$H$100000,$O$218,'7.  Persistence Report'!$J$27:$J$100000,"Adjustment")</f>
        <v>0</v>
      </c>
      <c r="Q284" s="293">
        <f>SUMIFS('7.  Persistence Report'!S$27:S$100000,'7.  Persistence Report'!$D$27:$D$100000,$B283,'7.  Persistence Report'!$H$27:$H$100000,$O$218,'7.  Persistence Report'!$J$27:$J$100000,"Adjustment")</f>
        <v>0</v>
      </c>
      <c r="R284" s="293">
        <f>SUMIFS('7.  Persistence Report'!T$27:T$100000,'7.  Persistence Report'!$D$27:$D$100000,$B283,'7.  Persistence Report'!$H$27:$H$100000,$O$218,'7.  Persistence Report'!$J$27:$J$100000,"Adjustment")</f>
        <v>0</v>
      </c>
      <c r="S284" s="293">
        <f>SUMIFS('7.  Persistence Report'!U$27:U$100000,'7.  Persistence Report'!$D$27:$D$100000,$B283,'7.  Persistence Report'!$H$27:$H$100000,$O$218,'7.  Persistence Report'!$J$27:$J$100000,"Adjustment")</f>
        <v>0</v>
      </c>
      <c r="T284" s="293">
        <f>SUMIFS('7.  Persistence Report'!V$27:V$100000,'7.  Persistence Report'!$D$27:$D$100000,$B283,'7.  Persistence Report'!$H$27:$H$100000,$O$218,'7.  Persistence Report'!$J$27:$J$100000,"Adjustment")</f>
        <v>0</v>
      </c>
      <c r="U284" s="293">
        <f>SUMIFS('7.  Persistence Report'!W$27:W$100000,'7.  Persistence Report'!$D$27:$D$100000,$B283,'7.  Persistence Report'!$H$27:$H$100000,$O$218,'7.  Persistence Report'!$J$27:$J$100000,"Adjustment")</f>
        <v>0</v>
      </c>
      <c r="V284" s="293">
        <f>SUMIFS('7.  Persistence Report'!X$27:X$100000,'7.  Persistence Report'!$D$27:$D$100000,$B283,'7.  Persistence Report'!$H$27:$H$100000,$O$218,'7.  Persistence Report'!$J$27:$J$100000,"Adjustment")</f>
        <v>0</v>
      </c>
      <c r="W284" s="293">
        <f>SUMIFS('7.  Persistence Report'!Y$27:Y$100000,'7.  Persistence Report'!$D$27:$D$100000,$B283,'7.  Persistence Report'!$H$27:$H$100000,$O$218,'7.  Persistence Report'!$J$27:$J$100000,"Adjustment")</f>
        <v>0</v>
      </c>
      <c r="X284" s="293">
        <f>SUMIFS('7.  Persistence Report'!Z$27:Z$100000,'7.  Persistence Report'!$D$27:$D$100000,$B283,'7.  Persistence Report'!$H$27:$H$100000,$O$218,'7.  Persistence Report'!$J$27:$J$100000,"Adjustment")</f>
        <v>0</v>
      </c>
      <c r="Y284" s="409">
        <f t="shared" ref="Y284:AL284" si="746">Y283</f>
        <v>0</v>
      </c>
      <c r="Z284" s="409">
        <f t="shared" si="746"/>
        <v>0</v>
      </c>
      <c r="AA284" s="409">
        <f t="shared" si="746"/>
        <v>0</v>
      </c>
      <c r="AB284" s="409">
        <f t="shared" si="746"/>
        <v>0</v>
      </c>
      <c r="AC284" s="409">
        <f t="shared" si="746"/>
        <v>0</v>
      </c>
      <c r="AD284" s="409">
        <f t="shared" si="746"/>
        <v>0</v>
      </c>
      <c r="AE284" s="409">
        <f t="shared" si="746"/>
        <v>0</v>
      </c>
      <c r="AF284" s="409">
        <f t="shared" si="746"/>
        <v>0</v>
      </c>
      <c r="AG284" s="409">
        <f t="shared" si="746"/>
        <v>0</v>
      </c>
      <c r="AH284" s="409">
        <f t="shared" si="746"/>
        <v>0</v>
      </c>
      <c r="AI284" s="409">
        <f t="shared" si="746"/>
        <v>0</v>
      </c>
      <c r="AJ284" s="409">
        <f t="shared" si="746"/>
        <v>0</v>
      </c>
      <c r="AK284" s="409">
        <f t="shared" si="746"/>
        <v>0</v>
      </c>
      <c r="AL284" s="409">
        <f t="shared" si="746"/>
        <v>0</v>
      </c>
      <c r="AM284" s="304"/>
    </row>
    <row r="285" spans="1:39" ht="15.75" hidden="1"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5" t="s">
        <v>503</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499</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19">
        <v>21</v>
      </c>
      <c r="B288" s="517" t="s">
        <v>113</v>
      </c>
      <c r="C288" s="289" t="s">
        <v>25</v>
      </c>
      <c r="D288" s="293">
        <f>SUMIFS('7.  Persistence Report'!AV$27:AV$100000,'7.  Persistence Report'!$D$27:$D$100000,$B288,'7.  Persistence Report'!$H$27:$H$100000,$D$218,'7.  Persistence Report'!$J$27:$J$100000,"&lt;&gt;Adjustment")</f>
        <v>75337483</v>
      </c>
      <c r="E288" s="293">
        <f>SUMIFS('7.  Persistence Report'!AW$27:AW$100000,'7.  Persistence Report'!$D$27:$D$100000,$B288,'7.  Persistence Report'!$H$27:$H$100000,$D$218,'7.  Persistence Report'!$J$27:$J$100000,"&lt;&gt;Adjustment")</f>
        <v>75337483</v>
      </c>
      <c r="F288" s="293">
        <f>SUMIFS('7.  Persistence Report'!AX$27:AX$100000,'7.  Persistence Report'!$D$27:$D$100000,$B288,'7.  Persistence Report'!$H$27:$H$100000,$D$218,'7.  Persistence Report'!$J$27:$J$100000,"&lt;&gt;Adjustment")</f>
        <v>75337483</v>
      </c>
      <c r="G288" s="293">
        <f>SUMIFS('7.  Persistence Report'!AY$27:AY$100000,'7.  Persistence Report'!$D$27:$D$100000,$B288,'7.  Persistence Report'!$H$27:$H$100000,$D$218,'7.  Persistence Report'!$J$27:$J$100000,"&lt;&gt;Adjustment")</f>
        <v>75337483</v>
      </c>
      <c r="H288" s="293">
        <f>SUMIFS('7.  Persistence Report'!AZ$27:AZ$100000,'7.  Persistence Report'!$D$27:$D$100000,$B288,'7.  Persistence Report'!$H$27:$H$100000,$D$218,'7.  Persistence Report'!$J$27:$J$100000,"&lt;&gt;Adjustment")</f>
        <v>75337483</v>
      </c>
      <c r="I288" s="293">
        <f>SUMIFS('7.  Persistence Report'!BA$27:BA$100000,'7.  Persistence Report'!$D$27:$D$100000,$B288,'7.  Persistence Report'!$H$27:$H$100000,$D$218,'7.  Persistence Report'!$J$27:$J$100000,"&lt;&gt;Adjustment")</f>
        <v>75337483</v>
      </c>
      <c r="J288" s="293">
        <f>SUMIFS('7.  Persistence Report'!BB$27:BB$100000,'7.  Persistence Report'!$D$27:$D$100000,$B288,'7.  Persistence Report'!$H$27:$H$100000,$D$218,'7.  Persistence Report'!$J$27:$J$100000,"&lt;&gt;Adjustment")</f>
        <v>75337483</v>
      </c>
      <c r="K288" s="293">
        <f>SUMIFS('7.  Persistence Report'!BC$27:BC$100000,'7.  Persistence Report'!$D$27:$D$100000,$B288,'7.  Persistence Report'!$H$27:$H$100000,$D$218,'7.  Persistence Report'!$J$27:$J$100000,"&lt;&gt;Adjustment")</f>
        <v>75327953</v>
      </c>
      <c r="L288" s="293">
        <f>SUMIFS('7.  Persistence Report'!BD$27:BD$100000,'7.  Persistence Report'!$D$27:$D$100000,$B288,'7.  Persistence Report'!$H$27:$H$100000,$D$218,'7.  Persistence Report'!$J$27:$J$100000,"&lt;&gt;Adjustment")</f>
        <v>75327953</v>
      </c>
      <c r="M288" s="293">
        <f>SUMIFS('7.  Persistence Report'!BE$27:BE$100000,'7.  Persistence Report'!$D$27:$D$100000,$B288,'7.  Persistence Report'!$H$27:$H$100000,$D$218,'7.  Persistence Report'!$J$27:$J$100000,"&lt;&gt;Adjustment")</f>
        <v>75064707</v>
      </c>
      <c r="N288" s="289"/>
      <c r="O288" s="293">
        <f>SUMIFS('7.  Persistence Report'!Q$27:Q$100000,'7.  Persistence Report'!$D$27:$D$100000,$B288,'7.  Persistence Report'!$H$27:$H$100000,$O$218,'7.  Persistence Report'!$J$27:$J$100000,"&lt;&gt;Adjustment")</f>
        <v>4896</v>
      </c>
      <c r="P288" s="293">
        <f>SUMIFS('7.  Persistence Report'!R$27:R$100000,'7.  Persistence Report'!$D$27:$D$100000,$B288,'7.  Persistence Report'!$H$27:$H$100000,$O$218,'7.  Persistence Report'!$J$27:$J$100000,"&lt;&gt;Adjustment")</f>
        <v>4896</v>
      </c>
      <c r="Q288" s="293">
        <f>SUMIFS('7.  Persistence Report'!S$27:S$100000,'7.  Persistence Report'!$D$27:$D$100000,$B288,'7.  Persistence Report'!$H$27:$H$100000,$O$218,'7.  Persistence Report'!$J$27:$J$100000,"&lt;&gt;Adjustment")</f>
        <v>4896</v>
      </c>
      <c r="R288" s="293">
        <f>SUMIFS('7.  Persistence Report'!T$27:T$100000,'7.  Persistence Report'!$D$27:$D$100000,$B288,'7.  Persistence Report'!$H$27:$H$100000,$O$218,'7.  Persistence Report'!$J$27:$J$100000,"&lt;&gt;Adjustment")</f>
        <v>4896</v>
      </c>
      <c r="S288" s="293">
        <f>SUMIFS('7.  Persistence Report'!U$27:U$100000,'7.  Persistence Report'!$D$27:$D$100000,$B288,'7.  Persistence Report'!$H$27:$H$100000,$O$218,'7.  Persistence Report'!$J$27:$J$100000,"&lt;&gt;Adjustment")</f>
        <v>4896</v>
      </c>
      <c r="T288" s="293">
        <f>SUMIFS('7.  Persistence Report'!V$27:V$100000,'7.  Persistence Report'!$D$27:$D$100000,$B288,'7.  Persistence Report'!$H$27:$H$100000,$O$218,'7.  Persistence Report'!$J$27:$J$100000,"&lt;&gt;Adjustment")</f>
        <v>4896</v>
      </c>
      <c r="U288" s="293">
        <f>SUMIFS('7.  Persistence Report'!W$27:W$100000,'7.  Persistence Report'!$D$27:$D$100000,$B288,'7.  Persistence Report'!$H$27:$H$100000,$O$218,'7.  Persistence Report'!$J$27:$J$100000,"&lt;&gt;Adjustment")</f>
        <v>4896</v>
      </c>
      <c r="V288" s="293">
        <f>SUMIFS('7.  Persistence Report'!X$27:X$100000,'7.  Persistence Report'!$D$27:$D$100000,$B288,'7.  Persistence Report'!$H$27:$H$100000,$O$218,'7.  Persistence Report'!$J$27:$J$100000,"&lt;&gt;Adjustment")</f>
        <v>4895</v>
      </c>
      <c r="W288" s="293">
        <f>SUMIFS('7.  Persistence Report'!Y$27:Y$100000,'7.  Persistence Report'!$D$27:$D$100000,$B288,'7.  Persistence Report'!$H$27:$H$100000,$O$218,'7.  Persistence Report'!$J$27:$J$100000,"&lt;&gt;Adjustment")</f>
        <v>4895</v>
      </c>
      <c r="X288" s="293">
        <f>SUMIFS('7.  Persistence Report'!Z$27:Z$100000,'7.  Persistence Report'!$D$27:$D$100000,$B288,'7.  Persistence Report'!$H$27:$H$100000,$O$218,'7.  Persistence Report'!$J$27:$J$100000,"&lt;&gt;Adjustment")</f>
        <v>4879</v>
      </c>
      <c r="Y288" s="424">
        <f>VLOOKUP(B288,'3-a.  Rate Class Allocations'!$B$20:$AM$1009,16,FALSE)</f>
        <v>0.95</v>
      </c>
      <c r="Z288" s="408">
        <f>VLOOKUP(B288,'3-a.  Rate Class Allocations'!$B$20:$AM$1009,18,FALSE)</f>
        <v>0.05</v>
      </c>
      <c r="AA288" s="408">
        <f>VLOOKUP(B288,'3-a.  Rate Class Allocations'!$B$20:$AM$1009,20,FALSE)</f>
        <v>0</v>
      </c>
      <c r="AB288" s="408">
        <f>VLOOKUP(B288,'3-a.  Rate Class Allocations'!$B$20:$AM$1009,21,FALSE)</f>
        <v>0</v>
      </c>
      <c r="AC288" s="408">
        <f>VLOOKUP(B288,'3-a.  Rate Class Allocations'!$B$20:$AM$1009,23,FALSE)</f>
        <v>0</v>
      </c>
      <c r="AD288" s="408">
        <f>VLOOKUP(B288,'3-a.  Rate Class Allocations'!$B$20:$AM$1009,25,FALSE)</f>
        <v>0</v>
      </c>
      <c r="AE288" s="408"/>
      <c r="AF288" s="408"/>
      <c r="AG288" s="408"/>
      <c r="AH288" s="408"/>
      <c r="AI288" s="408"/>
      <c r="AJ288" s="408"/>
      <c r="AK288" s="408"/>
      <c r="AL288" s="408"/>
      <c r="AM288" s="294">
        <f>SUM(Y288:AL288)</f>
        <v>1</v>
      </c>
    </row>
    <row r="289" spans="1:39" outlineLevel="1">
      <c r="B289" s="292" t="s">
        <v>289</v>
      </c>
      <c r="C289" s="289" t="s">
        <v>163</v>
      </c>
      <c r="D289" s="293">
        <f>SUMIFS('7.  Persistence Report'!AV$27:AV$100000,'7.  Persistence Report'!$D$27:$D$100000,$B288,'7.  Persistence Report'!$H$27:$H$100000,$D$218,'7.  Persistence Report'!$J$27:$J$100000,"Adjustment")</f>
        <v>9394186</v>
      </c>
      <c r="E289" s="293">
        <f>SUMIFS('7.  Persistence Report'!AW$27:AW$100000,'7.  Persistence Report'!$D$27:$D$100000,$B288,'7.  Persistence Report'!$H$27:$H$100000,$D$218,'7.  Persistence Report'!$J$27:$J$100000,"Adjustment")</f>
        <v>9394186</v>
      </c>
      <c r="F289" s="293">
        <f>SUMIFS('7.  Persistence Report'!AX$27:AX$100000,'7.  Persistence Report'!$D$27:$D$100000,$B288,'7.  Persistence Report'!$H$27:$H$100000,$D$218,'7.  Persistence Report'!$J$27:$J$100000,"Adjustment")</f>
        <v>9394186</v>
      </c>
      <c r="G289" s="293">
        <f>SUMIFS('7.  Persistence Report'!AY$27:AY$100000,'7.  Persistence Report'!$D$27:$D$100000,$B288,'7.  Persistence Report'!$H$27:$H$100000,$D$218,'7.  Persistence Report'!$J$27:$J$100000,"Adjustment")</f>
        <v>9394186</v>
      </c>
      <c r="H289" s="293">
        <f>SUMIFS('7.  Persistence Report'!AZ$27:AZ$100000,'7.  Persistence Report'!$D$27:$D$100000,$B288,'7.  Persistence Report'!$H$27:$H$100000,$D$218,'7.  Persistence Report'!$J$27:$J$100000,"Adjustment")</f>
        <v>9394186</v>
      </c>
      <c r="I289" s="293">
        <f>SUMIFS('7.  Persistence Report'!BA$27:BA$100000,'7.  Persistence Report'!$D$27:$D$100000,$B288,'7.  Persistence Report'!$H$27:$H$100000,$D$218,'7.  Persistence Report'!$J$27:$J$100000,"Adjustment")</f>
        <v>9394186</v>
      </c>
      <c r="J289" s="293">
        <f>SUMIFS('7.  Persistence Report'!BB$27:BB$100000,'7.  Persistence Report'!$D$27:$D$100000,$B288,'7.  Persistence Report'!$H$27:$H$100000,$D$218,'7.  Persistence Report'!$J$27:$J$100000,"Adjustment")</f>
        <v>9394186</v>
      </c>
      <c r="K289" s="293">
        <f>SUMIFS('7.  Persistence Report'!BC$27:BC$100000,'7.  Persistence Report'!$D$27:$D$100000,$B288,'7.  Persistence Report'!$H$27:$H$100000,$D$218,'7.  Persistence Report'!$J$27:$J$100000,"Adjustment")</f>
        <v>9393511</v>
      </c>
      <c r="L289" s="293">
        <f>SUMIFS('7.  Persistence Report'!BD$27:BD$100000,'7.  Persistence Report'!$D$27:$D$100000,$B288,'7.  Persistence Report'!$H$27:$H$100000,$D$218,'7.  Persistence Report'!$J$27:$J$100000,"Adjustment")</f>
        <v>9393511</v>
      </c>
      <c r="M289" s="293">
        <f>SUMIFS('7.  Persistence Report'!BE$27:BE$100000,'7.  Persistence Report'!$D$27:$D$100000,$B288,'7.  Persistence Report'!$H$27:$H$100000,$D$218,'7.  Persistence Report'!$J$27:$J$100000,"Adjustment")</f>
        <v>9402503</v>
      </c>
      <c r="N289" s="289"/>
      <c r="O289" s="293">
        <f>SUMIFS('7.  Persistence Report'!Q$27:Q$100000,'7.  Persistence Report'!$D$27:$D$100000,$B288,'7.  Persistence Report'!$H$27:$H$100000,$O$218,'7.  Persistence Report'!$J$27:$J$100000,"Adjustment")</f>
        <v>601</v>
      </c>
      <c r="P289" s="293">
        <f>SUMIFS('7.  Persistence Report'!R$27:R$100000,'7.  Persistence Report'!$D$27:$D$100000,$B288,'7.  Persistence Report'!$H$27:$H$100000,$O$218,'7.  Persistence Report'!$J$27:$J$100000,"Adjustment")</f>
        <v>601</v>
      </c>
      <c r="Q289" s="293">
        <f>SUMIFS('7.  Persistence Report'!S$27:S$100000,'7.  Persistence Report'!$D$27:$D$100000,$B288,'7.  Persistence Report'!$H$27:$H$100000,$O$218,'7.  Persistence Report'!$J$27:$J$100000,"Adjustment")</f>
        <v>601</v>
      </c>
      <c r="R289" s="293">
        <f>SUMIFS('7.  Persistence Report'!T$27:T$100000,'7.  Persistence Report'!$D$27:$D$100000,$B288,'7.  Persistence Report'!$H$27:$H$100000,$O$218,'7.  Persistence Report'!$J$27:$J$100000,"Adjustment")</f>
        <v>601</v>
      </c>
      <c r="S289" s="293">
        <f>SUMIFS('7.  Persistence Report'!U$27:U$100000,'7.  Persistence Report'!$D$27:$D$100000,$B288,'7.  Persistence Report'!$H$27:$H$100000,$O$218,'7.  Persistence Report'!$J$27:$J$100000,"Adjustment")</f>
        <v>601</v>
      </c>
      <c r="T289" s="293">
        <f>SUMIFS('7.  Persistence Report'!V$27:V$100000,'7.  Persistence Report'!$D$27:$D$100000,$B288,'7.  Persistence Report'!$H$27:$H$100000,$O$218,'7.  Persistence Report'!$J$27:$J$100000,"Adjustment")</f>
        <v>601</v>
      </c>
      <c r="U289" s="293">
        <f>SUMIFS('7.  Persistence Report'!W$27:W$100000,'7.  Persistence Report'!$D$27:$D$100000,$B288,'7.  Persistence Report'!$H$27:$H$100000,$O$218,'7.  Persistence Report'!$J$27:$J$100000,"Adjustment")</f>
        <v>601</v>
      </c>
      <c r="V289" s="293">
        <f>SUMIFS('7.  Persistence Report'!X$27:X$100000,'7.  Persistence Report'!$D$27:$D$100000,$B288,'7.  Persistence Report'!$H$27:$H$100000,$O$218,'7.  Persistence Report'!$J$27:$J$100000,"Adjustment")</f>
        <v>601</v>
      </c>
      <c r="W289" s="293">
        <f>SUMIFS('7.  Persistence Report'!Y$27:Y$100000,'7.  Persistence Report'!$D$27:$D$100000,$B288,'7.  Persistence Report'!$H$27:$H$100000,$O$218,'7.  Persistence Report'!$J$27:$J$100000,"Adjustment")</f>
        <v>601</v>
      </c>
      <c r="X289" s="293">
        <f>SUMIFS('7.  Persistence Report'!Z$27:Z$100000,'7.  Persistence Report'!$D$27:$D$100000,$B288,'7.  Persistence Report'!$H$27:$H$100000,$O$218,'7.  Persistence Report'!$J$27:$J$100000,"Adjustment")</f>
        <v>601</v>
      </c>
      <c r="Y289" s="409">
        <f>Y288</f>
        <v>0.95</v>
      </c>
      <c r="Z289" s="409">
        <f t="shared" ref="Z289" si="747">Z288</f>
        <v>0.05</v>
      </c>
      <c r="AA289" s="409">
        <f t="shared" ref="AA289" si="748">AA288</f>
        <v>0</v>
      </c>
      <c r="AB289" s="409">
        <f t="shared" ref="AB289" si="749">AB288</f>
        <v>0</v>
      </c>
      <c r="AC289" s="409">
        <f t="shared" ref="AC289" si="750">AC288</f>
        <v>0</v>
      </c>
      <c r="AD289" s="409">
        <f t="shared" ref="AD289" si="751">AD288</f>
        <v>0</v>
      </c>
      <c r="AE289" s="409">
        <f t="shared" ref="AE289" si="752">AE288</f>
        <v>0</v>
      </c>
      <c r="AF289" s="409">
        <f t="shared" ref="AF289" si="753">AF288</f>
        <v>0</v>
      </c>
      <c r="AG289" s="409">
        <f t="shared" ref="AG289" si="754">AG288</f>
        <v>0</v>
      </c>
      <c r="AH289" s="409">
        <f t="shared" ref="AH289" si="755">AH288</f>
        <v>0</v>
      </c>
      <c r="AI289" s="409">
        <f t="shared" ref="AI289" si="756">AI288</f>
        <v>0</v>
      </c>
      <c r="AJ289" s="409">
        <f t="shared" ref="AJ289" si="757">AJ288</f>
        <v>0</v>
      </c>
      <c r="AK289" s="409">
        <f t="shared" ref="AK289" si="758">AK288</f>
        <v>0</v>
      </c>
      <c r="AL289" s="409">
        <f t="shared" ref="AL289" si="759">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19">
        <v>22</v>
      </c>
      <c r="B291" s="517" t="s">
        <v>709</v>
      </c>
      <c r="C291" s="289" t="s">
        <v>25</v>
      </c>
      <c r="D291" s="293">
        <f>SUMIFS('7.  Persistence Report'!AV$27:AV$100000,'7.  Persistence Report'!$D$27:$D$100000,$B291,'7.  Persistence Report'!$H$27:$H$100000,$D$218,'7.  Persistence Report'!$J$27:$J$100000,"&lt;&gt;Adjustment")</f>
        <v>9295067</v>
      </c>
      <c r="E291" s="293">
        <f>SUMIFS('7.  Persistence Report'!AW$27:AW$100000,'7.  Persistence Report'!$D$27:$D$100000,$B291,'7.  Persistence Report'!$H$27:$H$100000,$D$218,'7.  Persistence Report'!$J$27:$J$100000,"&lt;&gt;Adjustment")</f>
        <v>9295067</v>
      </c>
      <c r="F291" s="293">
        <f>SUMIFS('7.  Persistence Report'!AX$27:AX$100000,'7.  Persistence Report'!$D$27:$D$100000,$B291,'7.  Persistence Report'!$H$27:$H$100000,$D$218,'7.  Persistence Report'!$J$27:$J$100000,"&lt;&gt;Adjustment")</f>
        <v>9295067</v>
      </c>
      <c r="G291" s="293">
        <f>SUMIFS('7.  Persistence Report'!AY$27:AY$100000,'7.  Persistence Report'!$D$27:$D$100000,$B291,'7.  Persistence Report'!$H$27:$H$100000,$D$218,'7.  Persistence Report'!$J$27:$J$100000,"&lt;&gt;Adjustment")</f>
        <v>9295067</v>
      </c>
      <c r="H291" s="293">
        <f>SUMIFS('7.  Persistence Report'!AZ$27:AZ$100000,'7.  Persistence Report'!$D$27:$D$100000,$B291,'7.  Persistence Report'!$H$27:$H$100000,$D$218,'7.  Persistence Report'!$J$27:$J$100000,"&lt;&gt;Adjustment")</f>
        <v>9295067</v>
      </c>
      <c r="I291" s="293">
        <f>SUMIFS('7.  Persistence Report'!BA$27:BA$100000,'7.  Persistence Report'!$D$27:$D$100000,$B291,'7.  Persistence Report'!$H$27:$H$100000,$D$218,'7.  Persistence Report'!$J$27:$J$100000,"&lt;&gt;Adjustment")</f>
        <v>9295067</v>
      </c>
      <c r="J291" s="293">
        <f>SUMIFS('7.  Persistence Report'!BB$27:BB$100000,'7.  Persistence Report'!$D$27:$D$100000,$B291,'7.  Persistence Report'!$H$27:$H$100000,$D$218,'7.  Persistence Report'!$J$27:$J$100000,"&lt;&gt;Adjustment")</f>
        <v>9295067</v>
      </c>
      <c r="K291" s="293">
        <f>SUMIFS('7.  Persistence Report'!BC$27:BC$100000,'7.  Persistence Report'!$D$27:$D$100000,$B291,'7.  Persistence Report'!$H$27:$H$100000,$D$218,'7.  Persistence Report'!$J$27:$J$100000,"&lt;&gt;Adjustment")</f>
        <v>9295067</v>
      </c>
      <c r="L291" s="293">
        <f>SUMIFS('7.  Persistence Report'!BD$27:BD$100000,'7.  Persistence Report'!$D$27:$D$100000,$B291,'7.  Persistence Report'!$H$27:$H$100000,$D$218,'7.  Persistence Report'!$J$27:$J$100000,"&lt;&gt;Adjustment")</f>
        <v>9295067</v>
      </c>
      <c r="M291" s="293">
        <f>SUMIFS('7.  Persistence Report'!BE$27:BE$100000,'7.  Persistence Report'!$D$27:$D$100000,$B291,'7.  Persistence Report'!$H$27:$H$100000,$D$218,'7.  Persistence Report'!$J$27:$J$100000,"&lt;&gt;Adjustment")</f>
        <v>9295067</v>
      </c>
      <c r="N291" s="289"/>
      <c r="O291" s="293">
        <f>SUMIFS('7.  Persistence Report'!Q$27:Q$100000,'7.  Persistence Report'!$D$27:$D$100000,$B291,'7.  Persistence Report'!$H$27:$H$100000,$O$218,'7.  Persistence Report'!$J$27:$J$100000,"&lt;&gt;Adjustment")</f>
        <v>2725</v>
      </c>
      <c r="P291" s="293">
        <f>SUMIFS('7.  Persistence Report'!R$27:R$100000,'7.  Persistence Report'!$D$27:$D$100000,$B291,'7.  Persistence Report'!$H$27:$H$100000,$O$218,'7.  Persistence Report'!$J$27:$J$100000,"&lt;&gt;Adjustment")</f>
        <v>2725</v>
      </c>
      <c r="Q291" s="293">
        <f>SUMIFS('7.  Persistence Report'!S$27:S$100000,'7.  Persistence Report'!$D$27:$D$100000,$B291,'7.  Persistence Report'!$H$27:$H$100000,$O$218,'7.  Persistence Report'!$J$27:$J$100000,"&lt;&gt;Adjustment")</f>
        <v>2725</v>
      </c>
      <c r="R291" s="293">
        <f>SUMIFS('7.  Persistence Report'!T$27:T$100000,'7.  Persistence Report'!$D$27:$D$100000,$B291,'7.  Persistence Report'!$H$27:$H$100000,$O$218,'7.  Persistence Report'!$J$27:$J$100000,"&lt;&gt;Adjustment")</f>
        <v>2725</v>
      </c>
      <c r="S291" s="293">
        <f>SUMIFS('7.  Persistence Report'!U$27:U$100000,'7.  Persistence Report'!$D$27:$D$100000,$B291,'7.  Persistence Report'!$H$27:$H$100000,$O$218,'7.  Persistence Report'!$J$27:$J$100000,"&lt;&gt;Adjustment")</f>
        <v>2725</v>
      </c>
      <c r="T291" s="293">
        <f>SUMIFS('7.  Persistence Report'!V$27:V$100000,'7.  Persistence Report'!$D$27:$D$100000,$B291,'7.  Persistence Report'!$H$27:$H$100000,$O$218,'7.  Persistence Report'!$J$27:$J$100000,"&lt;&gt;Adjustment")</f>
        <v>2725</v>
      </c>
      <c r="U291" s="293">
        <f>SUMIFS('7.  Persistence Report'!W$27:W$100000,'7.  Persistence Report'!$D$27:$D$100000,$B291,'7.  Persistence Report'!$H$27:$H$100000,$O$218,'7.  Persistence Report'!$J$27:$J$100000,"&lt;&gt;Adjustment")</f>
        <v>2725</v>
      </c>
      <c r="V291" s="293">
        <f>SUMIFS('7.  Persistence Report'!X$27:X$100000,'7.  Persistence Report'!$D$27:$D$100000,$B291,'7.  Persistence Report'!$H$27:$H$100000,$O$218,'7.  Persistence Report'!$J$27:$J$100000,"&lt;&gt;Adjustment")</f>
        <v>2725</v>
      </c>
      <c r="W291" s="293">
        <f>SUMIFS('7.  Persistence Report'!Y$27:Y$100000,'7.  Persistence Report'!$D$27:$D$100000,$B291,'7.  Persistence Report'!$H$27:$H$100000,$O$218,'7.  Persistence Report'!$J$27:$J$100000,"&lt;&gt;Adjustment")</f>
        <v>2725</v>
      </c>
      <c r="X291" s="293">
        <f>SUMIFS('7.  Persistence Report'!Z$27:Z$100000,'7.  Persistence Report'!$D$27:$D$100000,$B291,'7.  Persistence Report'!$H$27:$H$100000,$O$218,'7.  Persistence Report'!$J$27:$J$100000,"&lt;&gt;Adjustment")</f>
        <v>2725</v>
      </c>
      <c r="Y291" s="424">
        <f>VLOOKUP(B291,'3-a.  Rate Class Allocations'!$B$20:$AM$1009,16,FALSE)</f>
        <v>1</v>
      </c>
      <c r="Z291" s="408">
        <f>VLOOKUP(B291,'3-a.  Rate Class Allocations'!$B$20:$AM$1009,18,FALSE)</f>
        <v>0</v>
      </c>
      <c r="AA291" s="408">
        <f>VLOOKUP(B291,'3-a.  Rate Class Allocations'!$B$20:$AM$1009,20,FALSE)</f>
        <v>0</v>
      </c>
      <c r="AB291" s="408">
        <f>VLOOKUP(B291,'3-a.  Rate Class Allocations'!$B$20:$AM$1009,21,FALSE)</f>
        <v>0</v>
      </c>
      <c r="AC291" s="408">
        <f>VLOOKUP(B291,'3-a.  Rate Class Allocations'!$B$20:$AM$1009,23,FALSE)</f>
        <v>0</v>
      </c>
      <c r="AD291" s="408">
        <f>VLOOKUP(B291,'3-a.  Rate Class Allocations'!$B$20:$AM$1009,25,FALSE)</f>
        <v>0</v>
      </c>
      <c r="AE291" s="408"/>
      <c r="AF291" s="408"/>
      <c r="AG291" s="408"/>
      <c r="AH291" s="408"/>
      <c r="AI291" s="408"/>
      <c r="AJ291" s="408"/>
      <c r="AK291" s="408"/>
      <c r="AL291" s="408"/>
      <c r="AM291" s="294">
        <f>SUM(Y291:AL291)</f>
        <v>1</v>
      </c>
    </row>
    <row r="292" spans="1:39" outlineLevel="1">
      <c r="B292" s="292" t="s">
        <v>289</v>
      </c>
      <c r="C292" s="289" t="s">
        <v>163</v>
      </c>
      <c r="D292" s="293">
        <f>SUMIFS('7.  Persistence Report'!AV$27:AV$100000,'7.  Persistence Report'!$D$27:$D$100000,$B291,'7.  Persistence Report'!$H$27:$H$100000,$D$218,'7.  Persistence Report'!$J$27:$J$100000,"Adjustment")</f>
        <v>113369</v>
      </c>
      <c r="E292" s="293">
        <f>SUMIFS('7.  Persistence Report'!AW$27:AW$100000,'7.  Persistence Report'!$D$27:$D$100000,$B291,'7.  Persistence Report'!$H$27:$H$100000,$D$218,'7.  Persistence Report'!$J$27:$J$100000,"Adjustment")</f>
        <v>113369</v>
      </c>
      <c r="F292" s="293">
        <f>SUMIFS('7.  Persistence Report'!AX$27:AX$100000,'7.  Persistence Report'!$D$27:$D$100000,$B291,'7.  Persistence Report'!$H$27:$H$100000,$D$218,'7.  Persistence Report'!$J$27:$J$100000,"Adjustment")</f>
        <v>113369</v>
      </c>
      <c r="G292" s="293">
        <f>SUMIFS('7.  Persistence Report'!AY$27:AY$100000,'7.  Persistence Report'!$D$27:$D$100000,$B291,'7.  Persistence Report'!$H$27:$H$100000,$D$218,'7.  Persistence Report'!$J$27:$J$100000,"Adjustment")</f>
        <v>113369</v>
      </c>
      <c r="H292" s="293">
        <f>SUMIFS('7.  Persistence Report'!AZ$27:AZ$100000,'7.  Persistence Report'!$D$27:$D$100000,$B291,'7.  Persistence Report'!$H$27:$H$100000,$D$218,'7.  Persistence Report'!$J$27:$J$100000,"Adjustment")</f>
        <v>113369</v>
      </c>
      <c r="I292" s="293">
        <f>SUMIFS('7.  Persistence Report'!BA$27:BA$100000,'7.  Persistence Report'!$D$27:$D$100000,$B291,'7.  Persistence Report'!$H$27:$H$100000,$D$218,'7.  Persistence Report'!$J$27:$J$100000,"Adjustment")</f>
        <v>113369</v>
      </c>
      <c r="J292" s="293">
        <f>SUMIFS('7.  Persistence Report'!BB$27:BB$100000,'7.  Persistence Report'!$D$27:$D$100000,$B291,'7.  Persistence Report'!$H$27:$H$100000,$D$218,'7.  Persistence Report'!$J$27:$J$100000,"Adjustment")</f>
        <v>113369</v>
      </c>
      <c r="K292" s="293">
        <f>SUMIFS('7.  Persistence Report'!BC$27:BC$100000,'7.  Persistence Report'!$D$27:$D$100000,$B291,'7.  Persistence Report'!$H$27:$H$100000,$D$218,'7.  Persistence Report'!$J$27:$J$100000,"Adjustment")</f>
        <v>113369</v>
      </c>
      <c r="L292" s="293">
        <f>SUMIFS('7.  Persistence Report'!BD$27:BD$100000,'7.  Persistence Report'!$D$27:$D$100000,$B291,'7.  Persistence Report'!$H$27:$H$100000,$D$218,'7.  Persistence Report'!$J$27:$J$100000,"Adjustment")</f>
        <v>113369</v>
      </c>
      <c r="M292" s="293">
        <f>SUMIFS('7.  Persistence Report'!BE$27:BE$100000,'7.  Persistence Report'!$D$27:$D$100000,$B291,'7.  Persistence Report'!$H$27:$H$100000,$D$218,'7.  Persistence Report'!$J$27:$J$100000,"Adjustment")</f>
        <v>113369</v>
      </c>
      <c r="N292" s="289"/>
      <c r="O292" s="293">
        <f>SUMIFS('7.  Persistence Report'!Q$27:Q$100000,'7.  Persistence Report'!$D$27:$D$100000,$B291,'7.  Persistence Report'!$H$27:$H$100000,$O$218,'7.  Persistence Report'!$J$27:$J$100000,"Adjustment")</f>
        <v>34</v>
      </c>
      <c r="P292" s="293">
        <f>SUMIFS('7.  Persistence Report'!R$27:R$100000,'7.  Persistence Report'!$D$27:$D$100000,$B291,'7.  Persistence Report'!$H$27:$H$100000,$O$218,'7.  Persistence Report'!$J$27:$J$100000,"Adjustment")</f>
        <v>34</v>
      </c>
      <c r="Q292" s="293">
        <f>SUMIFS('7.  Persistence Report'!S$27:S$100000,'7.  Persistence Report'!$D$27:$D$100000,$B291,'7.  Persistence Report'!$H$27:$H$100000,$O$218,'7.  Persistence Report'!$J$27:$J$100000,"Adjustment")</f>
        <v>34</v>
      </c>
      <c r="R292" s="293">
        <f>SUMIFS('7.  Persistence Report'!T$27:T$100000,'7.  Persistence Report'!$D$27:$D$100000,$B291,'7.  Persistence Report'!$H$27:$H$100000,$O$218,'7.  Persistence Report'!$J$27:$J$100000,"Adjustment")</f>
        <v>34</v>
      </c>
      <c r="S292" s="293">
        <f>SUMIFS('7.  Persistence Report'!U$27:U$100000,'7.  Persistence Report'!$D$27:$D$100000,$B291,'7.  Persistence Report'!$H$27:$H$100000,$O$218,'7.  Persistence Report'!$J$27:$J$100000,"Adjustment")</f>
        <v>34</v>
      </c>
      <c r="T292" s="293">
        <f>SUMIFS('7.  Persistence Report'!V$27:V$100000,'7.  Persistence Report'!$D$27:$D$100000,$B291,'7.  Persistence Report'!$H$27:$H$100000,$O$218,'7.  Persistence Report'!$J$27:$J$100000,"Adjustment")</f>
        <v>34</v>
      </c>
      <c r="U292" s="293">
        <f>SUMIFS('7.  Persistence Report'!W$27:W$100000,'7.  Persistence Report'!$D$27:$D$100000,$B291,'7.  Persistence Report'!$H$27:$H$100000,$O$218,'7.  Persistence Report'!$J$27:$J$100000,"Adjustment")</f>
        <v>34</v>
      </c>
      <c r="V292" s="293">
        <f>SUMIFS('7.  Persistence Report'!X$27:X$100000,'7.  Persistence Report'!$D$27:$D$100000,$B291,'7.  Persistence Report'!$H$27:$H$100000,$O$218,'7.  Persistence Report'!$J$27:$J$100000,"Adjustment")</f>
        <v>34</v>
      </c>
      <c r="W292" s="293">
        <f>SUMIFS('7.  Persistence Report'!Y$27:Y$100000,'7.  Persistence Report'!$D$27:$D$100000,$B291,'7.  Persistence Report'!$H$27:$H$100000,$O$218,'7.  Persistence Report'!$J$27:$J$100000,"Adjustment")</f>
        <v>34</v>
      </c>
      <c r="X292" s="293">
        <f>SUMIFS('7.  Persistence Report'!Z$27:Z$100000,'7.  Persistence Report'!$D$27:$D$100000,$B291,'7.  Persistence Report'!$H$27:$H$100000,$O$218,'7.  Persistence Report'!$J$27:$J$100000,"Adjustment")</f>
        <v>34</v>
      </c>
      <c r="Y292" s="409">
        <f>Y291</f>
        <v>1</v>
      </c>
      <c r="Z292" s="409">
        <f t="shared" ref="Z292" si="760">Z291</f>
        <v>0</v>
      </c>
      <c r="AA292" s="409">
        <f t="shared" ref="AA292" si="761">AA291</f>
        <v>0</v>
      </c>
      <c r="AB292" s="409">
        <f t="shared" ref="AB292" si="762">AB291</f>
        <v>0</v>
      </c>
      <c r="AC292" s="409">
        <f t="shared" ref="AC292" si="763">AC291</f>
        <v>0</v>
      </c>
      <c r="AD292" s="409">
        <f t="shared" ref="AD292" si="764">AD291</f>
        <v>0</v>
      </c>
      <c r="AE292" s="409">
        <f t="shared" ref="AE292" si="765">AE291</f>
        <v>0</v>
      </c>
      <c r="AF292" s="409">
        <f t="shared" ref="AF292" si="766">AF291</f>
        <v>0</v>
      </c>
      <c r="AG292" s="409">
        <f t="shared" ref="AG292" si="767">AG291</f>
        <v>0</v>
      </c>
      <c r="AH292" s="409">
        <f t="shared" ref="AH292" si="768">AH291</f>
        <v>0</v>
      </c>
      <c r="AI292" s="409">
        <f t="shared" ref="AI292" si="769">AI291</f>
        <v>0</v>
      </c>
      <c r="AJ292" s="409">
        <f t="shared" ref="AJ292" si="770">AJ291</f>
        <v>0</v>
      </c>
      <c r="AK292" s="409">
        <f t="shared" ref="AK292" si="771">AK291</f>
        <v>0</v>
      </c>
      <c r="AL292" s="409">
        <f t="shared" ref="AL292" si="772">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19">
        <v>23</v>
      </c>
      <c r="B294" s="517" t="s">
        <v>115</v>
      </c>
      <c r="C294" s="289" t="s">
        <v>25</v>
      </c>
      <c r="D294" s="293">
        <f>SUMIFS('7.  Persistence Report'!AV$27:AV$100000,'7.  Persistence Report'!$D$27:$D$100000,$B294,'7.  Persistence Report'!$H$27:$H$100000,$D$218,'7.  Persistence Report'!$J$27:$J$100000,"&lt;&gt;Adjustment")</f>
        <v>236600</v>
      </c>
      <c r="E294" s="293">
        <f>SUMIFS('7.  Persistence Report'!AW$27:AW$100000,'7.  Persistence Report'!$D$27:$D$100000,$B294,'7.  Persistence Report'!$H$27:$H$100000,$D$218,'7.  Persistence Report'!$J$27:$J$100000,"&lt;&gt;Adjustment")</f>
        <v>236600</v>
      </c>
      <c r="F294" s="293">
        <f>SUMIFS('7.  Persistence Report'!AX$27:AX$100000,'7.  Persistence Report'!$D$27:$D$100000,$B294,'7.  Persistence Report'!$H$27:$H$100000,$D$218,'7.  Persistence Report'!$J$27:$J$100000,"&lt;&gt;Adjustment")</f>
        <v>236600</v>
      </c>
      <c r="G294" s="293">
        <f>SUMIFS('7.  Persistence Report'!AY$27:AY$100000,'7.  Persistence Report'!$D$27:$D$100000,$B294,'7.  Persistence Report'!$H$27:$H$100000,$D$218,'7.  Persistence Report'!$J$27:$J$100000,"&lt;&gt;Adjustment")</f>
        <v>236600</v>
      </c>
      <c r="H294" s="293">
        <f>SUMIFS('7.  Persistence Report'!AZ$27:AZ$100000,'7.  Persistence Report'!$D$27:$D$100000,$B294,'7.  Persistence Report'!$H$27:$H$100000,$D$218,'7.  Persistence Report'!$J$27:$J$100000,"&lt;&gt;Adjustment")</f>
        <v>236600</v>
      </c>
      <c r="I294" s="293">
        <f>SUMIFS('7.  Persistence Report'!BA$27:BA$100000,'7.  Persistence Report'!$D$27:$D$100000,$B294,'7.  Persistence Report'!$H$27:$H$100000,$D$218,'7.  Persistence Report'!$J$27:$J$100000,"&lt;&gt;Adjustment")</f>
        <v>236600</v>
      </c>
      <c r="J294" s="293">
        <f>SUMIFS('7.  Persistence Report'!BB$27:BB$100000,'7.  Persistence Report'!$D$27:$D$100000,$B294,'7.  Persistence Report'!$H$27:$H$100000,$D$218,'7.  Persistence Report'!$J$27:$J$100000,"&lt;&gt;Adjustment")</f>
        <v>236600</v>
      </c>
      <c r="K294" s="293">
        <f>SUMIFS('7.  Persistence Report'!BC$27:BC$100000,'7.  Persistence Report'!$D$27:$D$100000,$B294,'7.  Persistence Report'!$H$27:$H$100000,$D$218,'7.  Persistence Report'!$J$27:$J$100000,"&lt;&gt;Adjustment")</f>
        <v>236600</v>
      </c>
      <c r="L294" s="293">
        <f>SUMIFS('7.  Persistence Report'!BD$27:BD$100000,'7.  Persistence Report'!$D$27:$D$100000,$B294,'7.  Persistence Report'!$H$27:$H$100000,$D$218,'7.  Persistence Report'!$J$27:$J$100000,"&lt;&gt;Adjustment")</f>
        <v>236600</v>
      </c>
      <c r="M294" s="293">
        <f>SUMIFS('7.  Persistence Report'!BE$27:BE$100000,'7.  Persistence Report'!$D$27:$D$100000,$B294,'7.  Persistence Report'!$H$27:$H$100000,$D$218,'7.  Persistence Report'!$J$27:$J$100000,"&lt;&gt;Adjustment")</f>
        <v>236600</v>
      </c>
      <c r="N294" s="289"/>
      <c r="O294" s="293">
        <f>SUMIFS('7.  Persistence Report'!Q$27:Q$100000,'7.  Persistence Report'!$D$27:$D$100000,$B294,'7.  Persistence Report'!$H$27:$H$100000,$O$218,'7.  Persistence Report'!$J$27:$J$100000,"&lt;&gt;Adjustment")</f>
        <v>47</v>
      </c>
      <c r="P294" s="293">
        <f>SUMIFS('7.  Persistence Report'!R$27:R$100000,'7.  Persistence Report'!$D$27:$D$100000,$B294,'7.  Persistence Report'!$H$27:$H$100000,$O$218,'7.  Persistence Report'!$J$27:$J$100000,"&lt;&gt;Adjustment")</f>
        <v>47</v>
      </c>
      <c r="Q294" s="293">
        <f>SUMIFS('7.  Persistence Report'!S$27:S$100000,'7.  Persistence Report'!$D$27:$D$100000,$B294,'7.  Persistence Report'!$H$27:$H$100000,$O$218,'7.  Persistence Report'!$J$27:$J$100000,"&lt;&gt;Adjustment")</f>
        <v>47</v>
      </c>
      <c r="R294" s="293">
        <f>SUMIFS('7.  Persistence Report'!T$27:T$100000,'7.  Persistence Report'!$D$27:$D$100000,$B294,'7.  Persistence Report'!$H$27:$H$100000,$O$218,'7.  Persistence Report'!$J$27:$J$100000,"&lt;&gt;Adjustment")</f>
        <v>47</v>
      </c>
      <c r="S294" s="293">
        <f>SUMIFS('7.  Persistence Report'!U$27:U$100000,'7.  Persistence Report'!$D$27:$D$100000,$B294,'7.  Persistence Report'!$H$27:$H$100000,$O$218,'7.  Persistence Report'!$J$27:$J$100000,"&lt;&gt;Adjustment")</f>
        <v>47</v>
      </c>
      <c r="T294" s="293">
        <f>SUMIFS('7.  Persistence Report'!V$27:V$100000,'7.  Persistence Report'!$D$27:$D$100000,$B294,'7.  Persistence Report'!$H$27:$H$100000,$O$218,'7.  Persistence Report'!$J$27:$J$100000,"&lt;&gt;Adjustment")</f>
        <v>47</v>
      </c>
      <c r="U294" s="293">
        <f>SUMIFS('7.  Persistence Report'!W$27:W$100000,'7.  Persistence Report'!$D$27:$D$100000,$B294,'7.  Persistence Report'!$H$27:$H$100000,$O$218,'7.  Persistence Report'!$J$27:$J$100000,"&lt;&gt;Adjustment")</f>
        <v>47</v>
      </c>
      <c r="V294" s="293">
        <f>SUMIFS('7.  Persistence Report'!X$27:X$100000,'7.  Persistence Report'!$D$27:$D$100000,$B294,'7.  Persistence Report'!$H$27:$H$100000,$O$218,'7.  Persistence Report'!$J$27:$J$100000,"&lt;&gt;Adjustment")</f>
        <v>47</v>
      </c>
      <c r="W294" s="293">
        <f>SUMIFS('7.  Persistence Report'!Y$27:Y$100000,'7.  Persistence Report'!$D$27:$D$100000,$B294,'7.  Persistence Report'!$H$27:$H$100000,$O$218,'7.  Persistence Report'!$J$27:$J$100000,"&lt;&gt;Adjustment")</f>
        <v>47</v>
      </c>
      <c r="X294" s="293">
        <f>SUMIFS('7.  Persistence Report'!Z$27:Z$100000,'7.  Persistence Report'!$D$27:$D$100000,$B294,'7.  Persistence Report'!$H$27:$H$100000,$O$218,'7.  Persistence Report'!$J$27:$J$100000,"&lt;&gt;Adjustment")</f>
        <v>47</v>
      </c>
      <c r="Y294" s="424">
        <f>VLOOKUP(B294,'3-a.  Rate Class Allocations'!$B$20:$AM$1009,16,FALSE)</f>
        <v>1</v>
      </c>
      <c r="Z294" s="408">
        <f>VLOOKUP(B294,'3-a.  Rate Class Allocations'!$B$20:$AM$1009,18,FALSE)</f>
        <v>0</v>
      </c>
      <c r="AA294" s="408">
        <f>VLOOKUP(B294,'3-a.  Rate Class Allocations'!$B$20:$AM$1009,20,FALSE)</f>
        <v>0</v>
      </c>
      <c r="AB294" s="408">
        <f>VLOOKUP(B294,'3-a.  Rate Class Allocations'!$B$20:$AM$1009,21,FALSE)</f>
        <v>0</v>
      </c>
      <c r="AC294" s="408">
        <f>VLOOKUP(B294,'3-a.  Rate Class Allocations'!$B$20:$AM$1009,23,FALSE)</f>
        <v>0</v>
      </c>
      <c r="AD294" s="408">
        <f>VLOOKUP(B294,'3-a.  Rate Class Allocations'!$B$20:$AM$1009,25,FALSE)</f>
        <v>0</v>
      </c>
      <c r="AE294" s="408"/>
      <c r="AF294" s="408"/>
      <c r="AG294" s="408"/>
      <c r="AH294" s="408"/>
      <c r="AI294" s="408"/>
      <c r="AJ294" s="408"/>
      <c r="AK294" s="408"/>
      <c r="AL294" s="408"/>
      <c r="AM294" s="294">
        <f>SUM(Y294:AL294)</f>
        <v>1</v>
      </c>
    </row>
    <row r="295" spans="1:39" outlineLevel="1">
      <c r="B295" s="292" t="s">
        <v>289</v>
      </c>
      <c r="C295" s="289" t="s">
        <v>163</v>
      </c>
      <c r="D295" s="293">
        <f>SUMIFS('7.  Persistence Report'!AV$27:AV$100000,'7.  Persistence Report'!$D$27:$D$100000,$B294,'7.  Persistence Report'!$H$27:$H$100000,$D$218,'7.  Persistence Report'!$J$27:$J$100000,"Adjustment")</f>
        <v>0</v>
      </c>
      <c r="E295" s="293">
        <f>SUMIFS('7.  Persistence Report'!AW$27:AW$100000,'7.  Persistence Report'!$D$27:$D$100000,$B294,'7.  Persistence Report'!$H$27:$H$100000,$D$218,'7.  Persistence Report'!$J$27:$J$100000,"Adjustment")</f>
        <v>0</v>
      </c>
      <c r="F295" s="293">
        <f>SUMIFS('7.  Persistence Report'!AX$27:AX$100000,'7.  Persistence Report'!$D$27:$D$100000,$B294,'7.  Persistence Report'!$H$27:$H$100000,$D$218,'7.  Persistence Report'!$J$27:$J$100000,"Adjustment")</f>
        <v>0</v>
      </c>
      <c r="G295" s="293">
        <f>SUMIFS('7.  Persistence Report'!AY$27:AY$100000,'7.  Persistence Report'!$D$27:$D$100000,$B294,'7.  Persistence Report'!$H$27:$H$100000,$D$218,'7.  Persistence Report'!$J$27:$J$100000,"Adjustment")</f>
        <v>0</v>
      </c>
      <c r="H295" s="293">
        <f>SUMIFS('7.  Persistence Report'!AZ$27:AZ$100000,'7.  Persistence Report'!$D$27:$D$100000,$B294,'7.  Persistence Report'!$H$27:$H$100000,$D$218,'7.  Persistence Report'!$J$27:$J$100000,"Adjustment")</f>
        <v>0</v>
      </c>
      <c r="I295" s="293">
        <f>SUMIFS('7.  Persistence Report'!BA$27:BA$100000,'7.  Persistence Report'!$D$27:$D$100000,$B294,'7.  Persistence Report'!$H$27:$H$100000,$D$218,'7.  Persistence Report'!$J$27:$J$100000,"Adjustment")</f>
        <v>0</v>
      </c>
      <c r="J295" s="293">
        <f>SUMIFS('7.  Persistence Report'!BB$27:BB$100000,'7.  Persistence Report'!$D$27:$D$100000,$B294,'7.  Persistence Report'!$H$27:$H$100000,$D$218,'7.  Persistence Report'!$J$27:$J$100000,"Adjustment")</f>
        <v>0</v>
      </c>
      <c r="K295" s="293">
        <f>SUMIFS('7.  Persistence Report'!BC$27:BC$100000,'7.  Persistence Report'!$D$27:$D$100000,$B294,'7.  Persistence Report'!$H$27:$H$100000,$D$218,'7.  Persistence Report'!$J$27:$J$100000,"Adjustment")</f>
        <v>0</v>
      </c>
      <c r="L295" s="293">
        <f>SUMIFS('7.  Persistence Report'!BD$27:BD$100000,'7.  Persistence Report'!$D$27:$D$100000,$B294,'7.  Persistence Report'!$H$27:$H$100000,$D$218,'7.  Persistence Report'!$J$27:$J$100000,"Adjustment")</f>
        <v>0</v>
      </c>
      <c r="M295" s="293">
        <f>SUMIFS('7.  Persistence Report'!BE$27:BE$100000,'7.  Persistence Report'!$D$27:$D$100000,$B294,'7.  Persistence Report'!$H$27:$H$100000,$D$218,'7.  Persistence Report'!$J$27:$J$100000,"Adjustment")</f>
        <v>0</v>
      </c>
      <c r="N295" s="289"/>
      <c r="O295" s="293">
        <f>SUMIFS('7.  Persistence Report'!Q$27:Q$100000,'7.  Persistence Report'!$D$27:$D$100000,$B294,'7.  Persistence Report'!$H$27:$H$100000,$O$218,'7.  Persistence Report'!$J$27:$J$100000,"Adjustment")</f>
        <v>0</v>
      </c>
      <c r="P295" s="293">
        <f>SUMIFS('7.  Persistence Report'!R$27:R$100000,'7.  Persistence Report'!$D$27:$D$100000,$B294,'7.  Persistence Report'!$H$27:$H$100000,$O$218,'7.  Persistence Report'!$J$27:$J$100000,"Adjustment")</f>
        <v>0</v>
      </c>
      <c r="Q295" s="293">
        <f>SUMIFS('7.  Persistence Report'!S$27:S$100000,'7.  Persistence Report'!$D$27:$D$100000,$B294,'7.  Persistence Report'!$H$27:$H$100000,$O$218,'7.  Persistence Report'!$J$27:$J$100000,"Adjustment")</f>
        <v>0</v>
      </c>
      <c r="R295" s="293">
        <f>SUMIFS('7.  Persistence Report'!T$27:T$100000,'7.  Persistence Report'!$D$27:$D$100000,$B294,'7.  Persistence Report'!$H$27:$H$100000,$O$218,'7.  Persistence Report'!$J$27:$J$100000,"Adjustment")</f>
        <v>0</v>
      </c>
      <c r="S295" s="293">
        <f>SUMIFS('7.  Persistence Report'!U$27:U$100000,'7.  Persistence Report'!$D$27:$D$100000,$B294,'7.  Persistence Report'!$H$27:$H$100000,$O$218,'7.  Persistence Report'!$J$27:$J$100000,"Adjustment")</f>
        <v>0</v>
      </c>
      <c r="T295" s="293">
        <f>SUMIFS('7.  Persistence Report'!V$27:V$100000,'7.  Persistence Report'!$D$27:$D$100000,$B294,'7.  Persistence Report'!$H$27:$H$100000,$O$218,'7.  Persistence Report'!$J$27:$J$100000,"Adjustment")</f>
        <v>0</v>
      </c>
      <c r="U295" s="293">
        <f>SUMIFS('7.  Persistence Report'!W$27:W$100000,'7.  Persistence Report'!$D$27:$D$100000,$B294,'7.  Persistence Report'!$H$27:$H$100000,$O$218,'7.  Persistence Report'!$J$27:$J$100000,"Adjustment")</f>
        <v>0</v>
      </c>
      <c r="V295" s="293">
        <f>SUMIFS('7.  Persistence Report'!X$27:X$100000,'7.  Persistence Report'!$D$27:$D$100000,$B294,'7.  Persistence Report'!$H$27:$H$100000,$O$218,'7.  Persistence Report'!$J$27:$J$100000,"Adjustment")</f>
        <v>0</v>
      </c>
      <c r="W295" s="293">
        <f>SUMIFS('7.  Persistence Report'!Y$27:Y$100000,'7.  Persistence Report'!$D$27:$D$100000,$B294,'7.  Persistence Report'!$H$27:$H$100000,$O$218,'7.  Persistence Report'!$J$27:$J$100000,"Adjustment")</f>
        <v>0</v>
      </c>
      <c r="X295" s="293">
        <f>SUMIFS('7.  Persistence Report'!Z$27:Z$100000,'7.  Persistence Report'!$D$27:$D$100000,$B294,'7.  Persistence Report'!$H$27:$H$100000,$O$218,'7.  Persistence Report'!$J$27:$J$100000,"Adjustment")</f>
        <v>0</v>
      </c>
      <c r="Y295" s="409">
        <f>Y294</f>
        <v>1</v>
      </c>
      <c r="Z295" s="409">
        <f t="shared" ref="Z295" si="773">Z294</f>
        <v>0</v>
      </c>
      <c r="AA295" s="409">
        <f t="shared" ref="AA295" si="774">AA294</f>
        <v>0</v>
      </c>
      <c r="AB295" s="409">
        <f t="shared" ref="AB295" si="775">AB294</f>
        <v>0</v>
      </c>
      <c r="AC295" s="409">
        <f t="shared" ref="AC295" si="776">AC294</f>
        <v>0</v>
      </c>
      <c r="AD295" s="409">
        <f t="shared" ref="AD295" si="777">AD294</f>
        <v>0</v>
      </c>
      <c r="AE295" s="409">
        <f t="shared" ref="AE295" si="778">AE294</f>
        <v>0</v>
      </c>
      <c r="AF295" s="409">
        <f t="shared" ref="AF295" si="779">AF294</f>
        <v>0</v>
      </c>
      <c r="AG295" s="409">
        <f t="shared" ref="AG295" si="780">AG294</f>
        <v>0</v>
      </c>
      <c r="AH295" s="409">
        <f t="shared" ref="AH295" si="781">AH294</f>
        <v>0</v>
      </c>
      <c r="AI295" s="409">
        <f t="shared" ref="AI295" si="782">AI294</f>
        <v>0</v>
      </c>
      <c r="AJ295" s="409">
        <f t="shared" ref="AJ295" si="783">AJ294</f>
        <v>0</v>
      </c>
      <c r="AK295" s="409">
        <f t="shared" ref="AK295" si="784">AK294</f>
        <v>0</v>
      </c>
      <c r="AL295" s="409">
        <f t="shared" ref="AL295" si="785">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19">
        <v>24</v>
      </c>
      <c r="B297" s="517" t="s">
        <v>116</v>
      </c>
      <c r="C297" s="289" t="s">
        <v>25</v>
      </c>
      <c r="D297" s="293">
        <f>SUMIFS('7.  Persistence Report'!AV$27:AV$100000,'7.  Persistence Report'!$D$27:$D$100000,$B297,'7.  Persistence Report'!$H$27:$H$100000,$D$218,'7.  Persistence Report'!$J$27:$J$100000,"&lt;&gt;Adjustment")</f>
        <v>1171023</v>
      </c>
      <c r="E297" s="293">
        <f>SUMIFS('7.  Persistence Report'!AW$27:AW$100000,'7.  Persistence Report'!$D$27:$D$100000,$B297,'7.  Persistence Report'!$H$27:$H$100000,$D$218,'7.  Persistence Report'!$J$27:$J$100000,"&lt;&gt;Adjustment")</f>
        <v>1163104</v>
      </c>
      <c r="F297" s="293">
        <f>SUMIFS('7.  Persistence Report'!AX$27:AX$100000,'7.  Persistence Report'!$D$27:$D$100000,$B297,'7.  Persistence Report'!$H$27:$H$100000,$D$218,'7.  Persistence Report'!$J$27:$J$100000,"&lt;&gt;Adjustment")</f>
        <v>1155185</v>
      </c>
      <c r="G297" s="293">
        <f>SUMIFS('7.  Persistence Report'!AY$27:AY$100000,'7.  Persistence Report'!$D$27:$D$100000,$B297,'7.  Persistence Report'!$H$27:$H$100000,$D$218,'7.  Persistence Report'!$J$27:$J$100000,"&lt;&gt;Adjustment")</f>
        <v>1155185</v>
      </c>
      <c r="H297" s="293">
        <f>SUMIFS('7.  Persistence Report'!AZ$27:AZ$100000,'7.  Persistence Report'!$D$27:$D$100000,$B297,'7.  Persistence Report'!$H$27:$H$100000,$D$218,'7.  Persistence Report'!$J$27:$J$100000,"&lt;&gt;Adjustment")</f>
        <v>1155185</v>
      </c>
      <c r="I297" s="293">
        <f>SUMIFS('7.  Persistence Report'!BA$27:BA$100000,'7.  Persistence Report'!$D$27:$D$100000,$B297,'7.  Persistence Report'!$H$27:$H$100000,$D$218,'7.  Persistence Report'!$J$27:$J$100000,"&lt;&gt;Adjustment")</f>
        <v>1154016</v>
      </c>
      <c r="J297" s="293">
        <f>SUMIFS('7.  Persistence Report'!BB$27:BB$100000,'7.  Persistence Report'!$D$27:$D$100000,$B297,'7.  Persistence Report'!$H$27:$H$100000,$D$218,'7.  Persistence Report'!$J$27:$J$100000,"&lt;&gt;Adjustment")</f>
        <v>1148489</v>
      </c>
      <c r="K297" s="293">
        <f>SUMIFS('7.  Persistence Report'!BC$27:BC$100000,'7.  Persistence Report'!$D$27:$D$100000,$B297,'7.  Persistence Report'!$H$27:$H$100000,$D$218,'7.  Persistence Report'!$J$27:$J$100000,"&lt;&gt;Adjustment")</f>
        <v>1146498</v>
      </c>
      <c r="L297" s="293">
        <f>SUMIFS('7.  Persistence Report'!BD$27:BD$100000,'7.  Persistence Report'!$D$27:$D$100000,$B297,'7.  Persistence Report'!$H$27:$H$100000,$D$218,'7.  Persistence Report'!$J$27:$J$100000,"&lt;&gt;Adjustment")</f>
        <v>1056578</v>
      </c>
      <c r="M297" s="293">
        <f>SUMIFS('7.  Persistence Report'!BE$27:BE$100000,'7.  Persistence Report'!$D$27:$D$100000,$B297,'7.  Persistence Report'!$H$27:$H$100000,$D$218,'7.  Persistence Report'!$J$27:$J$100000,"&lt;&gt;Adjustment")</f>
        <v>849247</v>
      </c>
      <c r="N297" s="293">
        <v>12</v>
      </c>
      <c r="O297" s="293">
        <f>SUMIFS('7.  Persistence Report'!Q$27:Q$100000,'7.  Persistence Report'!$D$27:$D$100000,$B297,'7.  Persistence Report'!$H$27:$H$100000,$O$218,'7.  Persistence Report'!$J$27:$J$100000,"&lt;&gt;Adjustment")</f>
        <v>139</v>
      </c>
      <c r="P297" s="293">
        <f>SUMIFS('7.  Persistence Report'!R$27:R$100000,'7.  Persistence Report'!$D$27:$D$100000,$B297,'7.  Persistence Report'!$H$27:$H$100000,$O$218,'7.  Persistence Report'!$J$27:$J$100000,"&lt;&gt;Adjustment")</f>
        <v>139</v>
      </c>
      <c r="Q297" s="293">
        <f>SUMIFS('7.  Persistence Report'!S$27:S$100000,'7.  Persistence Report'!$D$27:$D$100000,$B297,'7.  Persistence Report'!$H$27:$H$100000,$O$218,'7.  Persistence Report'!$J$27:$J$100000,"&lt;&gt;Adjustment")</f>
        <v>138</v>
      </c>
      <c r="R297" s="293">
        <f>SUMIFS('7.  Persistence Report'!T$27:T$100000,'7.  Persistence Report'!$D$27:$D$100000,$B297,'7.  Persistence Report'!$H$27:$H$100000,$O$218,'7.  Persistence Report'!$J$27:$J$100000,"&lt;&gt;Adjustment")</f>
        <v>138</v>
      </c>
      <c r="S297" s="293">
        <f>SUMIFS('7.  Persistence Report'!U$27:U$100000,'7.  Persistence Report'!$D$27:$D$100000,$B297,'7.  Persistence Report'!$H$27:$H$100000,$O$218,'7.  Persistence Report'!$J$27:$J$100000,"&lt;&gt;Adjustment")</f>
        <v>138</v>
      </c>
      <c r="T297" s="293">
        <f>SUMIFS('7.  Persistence Report'!V$27:V$100000,'7.  Persistence Report'!$D$27:$D$100000,$B297,'7.  Persistence Report'!$H$27:$H$100000,$O$218,'7.  Persistence Report'!$J$27:$J$100000,"&lt;&gt;Adjustment")</f>
        <v>138</v>
      </c>
      <c r="U297" s="293">
        <f>SUMIFS('7.  Persistence Report'!W$27:W$100000,'7.  Persistence Report'!$D$27:$D$100000,$B297,'7.  Persistence Report'!$H$27:$H$100000,$O$218,'7.  Persistence Report'!$J$27:$J$100000,"&lt;&gt;Adjustment")</f>
        <v>137</v>
      </c>
      <c r="V297" s="293">
        <f>SUMIFS('7.  Persistence Report'!X$27:X$100000,'7.  Persistence Report'!$D$27:$D$100000,$B297,'7.  Persistence Report'!$H$27:$H$100000,$O$218,'7.  Persistence Report'!$J$27:$J$100000,"&lt;&gt;Adjustment")</f>
        <v>137</v>
      </c>
      <c r="W297" s="293">
        <f>SUMIFS('7.  Persistence Report'!Y$27:Y$100000,'7.  Persistence Report'!$D$27:$D$100000,$B297,'7.  Persistence Report'!$H$27:$H$100000,$O$218,'7.  Persistence Report'!$J$27:$J$100000,"&lt;&gt;Adjustment")</f>
        <v>133</v>
      </c>
      <c r="X297" s="293">
        <f>SUMIFS('7.  Persistence Report'!Z$27:Z$100000,'7.  Persistence Report'!$D$27:$D$100000,$B297,'7.  Persistence Report'!$H$27:$H$100000,$O$218,'7.  Persistence Report'!$J$27:$J$100000,"&lt;&gt;Adjustment")</f>
        <v>106</v>
      </c>
      <c r="Y297" s="424">
        <f>VLOOKUP(B297,'3-a.  Rate Class Allocations'!$B$20:$AM$1009,16,FALSE)</f>
        <v>0.79</v>
      </c>
      <c r="Z297" s="408">
        <f>VLOOKUP(B297,'3-a.  Rate Class Allocations'!$B$20:$AM$1009,18,FALSE)</f>
        <v>0</v>
      </c>
      <c r="AA297" s="408">
        <f>VLOOKUP(B297,'3-a.  Rate Class Allocations'!$B$20:$AM$1009,20,FALSE)</f>
        <v>0.11</v>
      </c>
      <c r="AB297" s="408">
        <f>VLOOKUP(B297,'3-a.  Rate Class Allocations'!$B$20:$AM$1009,21,FALSE)</f>
        <v>0.1</v>
      </c>
      <c r="AC297" s="408">
        <f>VLOOKUP(B297,'3-a.  Rate Class Allocations'!$B$20:$AM$1009,23,FALSE)</f>
        <v>0</v>
      </c>
      <c r="AD297" s="408">
        <f>VLOOKUP(B297,'3-a.  Rate Class Allocations'!$B$20:$AM$1009,25,FALSE)</f>
        <v>0</v>
      </c>
      <c r="AE297" s="408"/>
      <c r="AF297" s="408"/>
      <c r="AG297" s="408"/>
      <c r="AH297" s="408"/>
      <c r="AI297" s="408"/>
      <c r="AJ297" s="408"/>
      <c r="AK297" s="408"/>
      <c r="AL297" s="408"/>
      <c r="AM297" s="294">
        <f>SUM(Y297:AL297)</f>
        <v>1</v>
      </c>
    </row>
    <row r="298" spans="1:39" outlineLevel="1">
      <c r="B298" s="292" t="s">
        <v>289</v>
      </c>
      <c r="C298" s="289" t="s">
        <v>163</v>
      </c>
      <c r="D298" s="293">
        <f>SUMIFS('7.  Persistence Report'!AV$27:AV$100000,'7.  Persistence Report'!$D$27:$D$100000,$B297,'7.  Persistence Report'!$H$27:$H$100000,$D$218,'7.  Persistence Report'!$J$27:$J$100000,"Adjustment")</f>
        <v>208</v>
      </c>
      <c r="E298" s="293">
        <f>SUMIFS('7.  Persistence Report'!AW$27:AW$100000,'7.  Persistence Report'!$D$27:$D$100000,$B297,'7.  Persistence Report'!$H$27:$H$100000,$D$218,'7.  Persistence Report'!$J$27:$J$100000,"Adjustment")</f>
        <v>208</v>
      </c>
      <c r="F298" s="293">
        <f>SUMIFS('7.  Persistence Report'!AX$27:AX$100000,'7.  Persistence Report'!$D$27:$D$100000,$B297,'7.  Persistence Report'!$H$27:$H$100000,$D$218,'7.  Persistence Report'!$J$27:$J$100000,"Adjustment")</f>
        <v>208</v>
      </c>
      <c r="G298" s="293">
        <f>SUMIFS('7.  Persistence Report'!AY$27:AY$100000,'7.  Persistence Report'!$D$27:$D$100000,$B297,'7.  Persistence Report'!$H$27:$H$100000,$D$218,'7.  Persistence Report'!$J$27:$J$100000,"Adjustment")</f>
        <v>208</v>
      </c>
      <c r="H298" s="293">
        <f>SUMIFS('7.  Persistence Report'!AZ$27:AZ$100000,'7.  Persistence Report'!$D$27:$D$100000,$B297,'7.  Persistence Report'!$H$27:$H$100000,$D$218,'7.  Persistence Report'!$J$27:$J$100000,"Adjustment")</f>
        <v>208</v>
      </c>
      <c r="I298" s="293">
        <f>SUMIFS('7.  Persistence Report'!BA$27:BA$100000,'7.  Persistence Report'!$D$27:$D$100000,$B297,'7.  Persistence Report'!$H$27:$H$100000,$D$218,'7.  Persistence Report'!$J$27:$J$100000,"Adjustment")</f>
        <v>208</v>
      </c>
      <c r="J298" s="293">
        <f>SUMIFS('7.  Persistence Report'!BB$27:BB$100000,'7.  Persistence Report'!$D$27:$D$100000,$B297,'7.  Persistence Report'!$H$27:$H$100000,$D$218,'7.  Persistence Report'!$J$27:$J$100000,"Adjustment")</f>
        <v>208</v>
      </c>
      <c r="K298" s="293">
        <f>SUMIFS('7.  Persistence Report'!BC$27:BC$100000,'7.  Persistence Report'!$D$27:$D$100000,$B297,'7.  Persistence Report'!$H$27:$H$100000,$D$218,'7.  Persistence Report'!$J$27:$J$100000,"Adjustment")</f>
        <v>208</v>
      </c>
      <c r="L298" s="293">
        <f>SUMIFS('7.  Persistence Report'!BD$27:BD$100000,'7.  Persistence Report'!$D$27:$D$100000,$B297,'7.  Persistence Report'!$H$27:$H$100000,$D$218,'7.  Persistence Report'!$J$27:$J$100000,"Adjustment")</f>
        <v>208</v>
      </c>
      <c r="M298" s="293">
        <f>SUMIFS('7.  Persistence Report'!BE$27:BE$100000,'7.  Persistence Report'!$D$27:$D$100000,$B297,'7.  Persistence Report'!$H$27:$H$100000,$D$218,'7.  Persistence Report'!$J$27:$J$100000,"Adjustment")</f>
        <v>208</v>
      </c>
      <c r="N298" s="293">
        <f>N297</f>
        <v>12</v>
      </c>
      <c r="O298" s="293">
        <f>SUMIFS('7.  Persistence Report'!Q$27:Q$100000,'7.  Persistence Report'!$D$27:$D$100000,$B297,'7.  Persistence Report'!$H$27:$H$100000,$O$218,'7.  Persistence Report'!$J$27:$J$100000,"Adjustment")</f>
        <v>0</v>
      </c>
      <c r="P298" s="293">
        <f>SUMIFS('7.  Persistence Report'!R$27:R$100000,'7.  Persistence Report'!$D$27:$D$100000,$B297,'7.  Persistence Report'!$H$27:$H$100000,$O$218,'7.  Persistence Report'!$J$27:$J$100000,"Adjustment")</f>
        <v>0</v>
      </c>
      <c r="Q298" s="293">
        <f>SUMIFS('7.  Persistence Report'!S$27:S$100000,'7.  Persistence Report'!$D$27:$D$100000,$B297,'7.  Persistence Report'!$H$27:$H$100000,$O$218,'7.  Persistence Report'!$J$27:$J$100000,"Adjustment")</f>
        <v>0</v>
      </c>
      <c r="R298" s="293">
        <f>SUMIFS('7.  Persistence Report'!T$27:T$100000,'7.  Persistence Report'!$D$27:$D$100000,$B297,'7.  Persistence Report'!$H$27:$H$100000,$O$218,'7.  Persistence Report'!$J$27:$J$100000,"Adjustment")</f>
        <v>0</v>
      </c>
      <c r="S298" s="293">
        <f>SUMIFS('7.  Persistence Report'!U$27:U$100000,'7.  Persistence Report'!$D$27:$D$100000,$B297,'7.  Persistence Report'!$H$27:$H$100000,$O$218,'7.  Persistence Report'!$J$27:$J$100000,"Adjustment")</f>
        <v>0</v>
      </c>
      <c r="T298" s="293">
        <f>SUMIFS('7.  Persistence Report'!V$27:V$100000,'7.  Persistence Report'!$D$27:$D$100000,$B297,'7.  Persistence Report'!$H$27:$H$100000,$O$218,'7.  Persistence Report'!$J$27:$J$100000,"Adjustment")</f>
        <v>0</v>
      </c>
      <c r="U298" s="293">
        <f>SUMIFS('7.  Persistence Report'!W$27:W$100000,'7.  Persistence Report'!$D$27:$D$100000,$B297,'7.  Persistence Report'!$H$27:$H$100000,$O$218,'7.  Persistence Report'!$J$27:$J$100000,"Adjustment")</f>
        <v>0</v>
      </c>
      <c r="V298" s="293">
        <f>SUMIFS('7.  Persistence Report'!X$27:X$100000,'7.  Persistence Report'!$D$27:$D$100000,$B297,'7.  Persistence Report'!$H$27:$H$100000,$O$218,'7.  Persistence Report'!$J$27:$J$100000,"Adjustment")</f>
        <v>0</v>
      </c>
      <c r="W298" s="293">
        <f>SUMIFS('7.  Persistence Report'!Y$27:Y$100000,'7.  Persistence Report'!$D$27:$D$100000,$B297,'7.  Persistence Report'!$H$27:$H$100000,$O$218,'7.  Persistence Report'!$J$27:$J$100000,"Adjustment")</f>
        <v>0</v>
      </c>
      <c r="X298" s="293">
        <f>SUMIFS('7.  Persistence Report'!Z$27:Z$100000,'7.  Persistence Report'!$D$27:$D$100000,$B297,'7.  Persistence Report'!$H$27:$H$100000,$O$218,'7.  Persistence Report'!$J$27:$J$100000,"Adjustment")</f>
        <v>0</v>
      </c>
      <c r="Y298" s="409">
        <f>Y297</f>
        <v>0.79</v>
      </c>
      <c r="Z298" s="409">
        <f t="shared" ref="Z298" si="786">Z297</f>
        <v>0</v>
      </c>
      <c r="AA298" s="409">
        <f t="shared" ref="AA298" si="787">AA297</f>
        <v>0.11</v>
      </c>
      <c r="AB298" s="409">
        <f t="shared" ref="AB298" si="788">AB297</f>
        <v>0.1</v>
      </c>
      <c r="AC298" s="409">
        <f t="shared" ref="AC298" si="789">AC297</f>
        <v>0</v>
      </c>
      <c r="AD298" s="409">
        <f t="shared" ref="AD298" si="790">AD297</f>
        <v>0</v>
      </c>
      <c r="AE298" s="409">
        <f t="shared" ref="AE298" si="791">AE297</f>
        <v>0</v>
      </c>
      <c r="AF298" s="409">
        <f t="shared" ref="AF298" si="792">AF297</f>
        <v>0</v>
      </c>
      <c r="AG298" s="409">
        <f t="shared" ref="AG298" si="793">AG297</f>
        <v>0</v>
      </c>
      <c r="AH298" s="409">
        <f t="shared" ref="AH298" si="794">AH297</f>
        <v>0</v>
      </c>
      <c r="AI298" s="409">
        <f t="shared" ref="AI298" si="795">AI297</f>
        <v>0</v>
      </c>
      <c r="AJ298" s="409">
        <f t="shared" ref="AJ298" si="796">AJ297</f>
        <v>0</v>
      </c>
      <c r="AK298" s="409">
        <f t="shared" ref="AK298" si="797">AK297</f>
        <v>0</v>
      </c>
      <c r="AL298" s="409">
        <f t="shared" ref="AL298" si="798">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500</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19">
        <v>25</v>
      </c>
      <c r="B301" s="517" t="s">
        <v>117</v>
      </c>
      <c r="C301" s="289" t="s">
        <v>25</v>
      </c>
      <c r="D301" s="293">
        <f>SUMIFS('7.  Persistence Report'!AV$27:AV$100000,'7.  Persistence Report'!$D$27:$D$100000,$B301,'7.  Persistence Report'!$H$27:$H$100000,$D$218,'7.  Persistence Report'!$J$27:$J$100000,"&lt;&gt;Adjustment")</f>
        <v>801701</v>
      </c>
      <c r="E301" s="293">
        <f>SUMIFS('7.  Persistence Report'!AW$27:AW$100000,'7.  Persistence Report'!$D$27:$D$100000,$B301,'7.  Persistence Report'!$H$27:$H$100000,$D$218,'7.  Persistence Report'!$J$27:$J$100000,"&lt;&gt;Adjustment")</f>
        <v>801701</v>
      </c>
      <c r="F301" s="293">
        <f>SUMIFS('7.  Persistence Report'!AX$27:AX$100000,'7.  Persistence Report'!$D$27:$D$100000,$B301,'7.  Persistence Report'!$H$27:$H$100000,$D$218,'7.  Persistence Report'!$J$27:$J$100000,"&lt;&gt;Adjustment")</f>
        <v>801701</v>
      </c>
      <c r="G301" s="293">
        <f>SUMIFS('7.  Persistence Report'!AY$27:AY$100000,'7.  Persistence Report'!$D$27:$D$100000,$B301,'7.  Persistence Report'!$H$27:$H$100000,$D$218,'7.  Persistence Report'!$J$27:$J$100000,"&lt;&gt;Adjustment")</f>
        <v>801701</v>
      </c>
      <c r="H301" s="293">
        <f>SUMIFS('7.  Persistence Report'!AZ$27:AZ$100000,'7.  Persistence Report'!$D$27:$D$100000,$B301,'7.  Persistence Report'!$H$27:$H$100000,$D$218,'7.  Persistence Report'!$J$27:$J$100000,"&lt;&gt;Adjustment")</f>
        <v>801701</v>
      </c>
      <c r="I301" s="293">
        <f>SUMIFS('7.  Persistence Report'!BA$27:BA$100000,'7.  Persistence Report'!$D$27:$D$100000,$B301,'7.  Persistence Report'!$H$27:$H$100000,$D$218,'7.  Persistence Report'!$J$27:$J$100000,"&lt;&gt;Adjustment")</f>
        <v>801701</v>
      </c>
      <c r="J301" s="293">
        <f>SUMIFS('7.  Persistence Report'!BB$27:BB$100000,'7.  Persistence Report'!$D$27:$D$100000,$B301,'7.  Persistence Report'!$H$27:$H$100000,$D$218,'7.  Persistence Report'!$J$27:$J$100000,"&lt;&gt;Adjustment")</f>
        <v>801701</v>
      </c>
      <c r="K301" s="293">
        <f>SUMIFS('7.  Persistence Report'!BC$27:BC$100000,'7.  Persistence Report'!$D$27:$D$100000,$B301,'7.  Persistence Report'!$H$27:$H$100000,$D$218,'7.  Persistence Report'!$J$27:$J$100000,"&lt;&gt;Adjustment")</f>
        <v>801701</v>
      </c>
      <c r="L301" s="293">
        <f>SUMIFS('7.  Persistence Report'!BD$27:BD$100000,'7.  Persistence Report'!$D$27:$D$100000,$B301,'7.  Persistence Report'!$H$27:$H$100000,$D$218,'7.  Persistence Report'!$J$27:$J$100000,"&lt;&gt;Adjustment")</f>
        <v>801701</v>
      </c>
      <c r="M301" s="293">
        <f>SUMIFS('7.  Persistence Report'!BE$27:BE$100000,'7.  Persistence Report'!$D$27:$D$100000,$B301,'7.  Persistence Report'!$H$27:$H$100000,$D$218,'7.  Persistence Report'!$J$27:$J$100000,"&lt;&gt;Adjustment")</f>
        <v>801701</v>
      </c>
      <c r="N301" s="293">
        <v>12</v>
      </c>
      <c r="O301" s="293">
        <f>SUMIFS('7.  Persistence Report'!Q$27:Q$100000,'7.  Persistence Report'!$D$27:$D$100000,$B301,'7.  Persistence Report'!$H$27:$H$100000,$O$218,'7.  Persistence Report'!$J$27:$J$100000,"&lt;&gt;Adjustment")</f>
        <v>105</v>
      </c>
      <c r="P301" s="293">
        <f>SUMIFS('7.  Persistence Report'!R$27:R$100000,'7.  Persistence Report'!$D$27:$D$100000,$B301,'7.  Persistence Report'!$H$27:$H$100000,$O$218,'7.  Persistence Report'!$J$27:$J$100000,"&lt;&gt;Adjustment")</f>
        <v>105</v>
      </c>
      <c r="Q301" s="293">
        <f>SUMIFS('7.  Persistence Report'!S$27:S$100000,'7.  Persistence Report'!$D$27:$D$100000,$B301,'7.  Persistence Report'!$H$27:$H$100000,$O$218,'7.  Persistence Report'!$J$27:$J$100000,"&lt;&gt;Adjustment")</f>
        <v>105</v>
      </c>
      <c r="R301" s="293">
        <f>SUMIFS('7.  Persistence Report'!T$27:T$100000,'7.  Persistence Report'!$D$27:$D$100000,$B301,'7.  Persistence Report'!$H$27:$H$100000,$O$218,'7.  Persistence Report'!$J$27:$J$100000,"&lt;&gt;Adjustment")</f>
        <v>105</v>
      </c>
      <c r="S301" s="293">
        <f>SUMIFS('7.  Persistence Report'!U$27:U$100000,'7.  Persistence Report'!$D$27:$D$100000,$B301,'7.  Persistence Report'!$H$27:$H$100000,$O$218,'7.  Persistence Report'!$J$27:$J$100000,"&lt;&gt;Adjustment")</f>
        <v>105</v>
      </c>
      <c r="T301" s="293">
        <f>SUMIFS('7.  Persistence Report'!V$27:V$100000,'7.  Persistence Report'!$D$27:$D$100000,$B301,'7.  Persistence Report'!$H$27:$H$100000,$O$218,'7.  Persistence Report'!$J$27:$J$100000,"&lt;&gt;Adjustment")</f>
        <v>105</v>
      </c>
      <c r="U301" s="293">
        <f>SUMIFS('7.  Persistence Report'!W$27:W$100000,'7.  Persistence Report'!$D$27:$D$100000,$B301,'7.  Persistence Report'!$H$27:$H$100000,$O$218,'7.  Persistence Report'!$J$27:$J$100000,"&lt;&gt;Adjustment")</f>
        <v>105</v>
      </c>
      <c r="V301" s="293">
        <f>SUMIFS('7.  Persistence Report'!X$27:X$100000,'7.  Persistence Report'!$D$27:$D$100000,$B301,'7.  Persistence Report'!$H$27:$H$100000,$O$218,'7.  Persistence Report'!$J$27:$J$100000,"&lt;&gt;Adjustment")</f>
        <v>105</v>
      </c>
      <c r="W301" s="293">
        <f>SUMIFS('7.  Persistence Report'!Y$27:Y$100000,'7.  Persistence Report'!$D$27:$D$100000,$B301,'7.  Persistence Report'!$H$27:$H$100000,$O$218,'7.  Persistence Report'!$J$27:$J$100000,"&lt;&gt;Adjustment")</f>
        <v>105</v>
      </c>
      <c r="X301" s="293">
        <f>SUMIFS('7.  Persistence Report'!Z$27:Z$100000,'7.  Persistence Report'!$D$27:$D$100000,$B301,'7.  Persistence Report'!$H$27:$H$100000,$O$218,'7.  Persistence Report'!$J$27:$J$100000,"&lt;&gt;Adjustment")</f>
        <v>105</v>
      </c>
      <c r="Y301" s="424">
        <f>VLOOKUP(B301,'3-a.  Rate Class Allocations'!$B$20:$AM$1009,16,FALSE)</f>
        <v>0</v>
      </c>
      <c r="Z301" s="408">
        <f>VLOOKUP(B301,'3-a.  Rate Class Allocations'!$B$20:$AM$1009,18,FALSE)</f>
        <v>0</v>
      </c>
      <c r="AA301" s="408">
        <f>VLOOKUP(B301,'3-a.  Rate Class Allocations'!$B$20:$AM$1009,20,FALSE)</f>
        <v>7.8787878787878782E-2</v>
      </c>
      <c r="AB301" s="408">
        <f>VLOOKUP(B301,'3-a.  Rate Class Allocations'!$B$20:$AM$1009,21,FALSE)</f>
        <v>0.72727272727272729</v>
      </c>
      <c r="AC301" s="408">
        <f>VLOOKUP(B301,'3-a.  Rate Class Allocations'!$B$20:$AM$1009,23,FALSE)</f>
        <v>0.12121212121212122</v>
      </c>
      <c r="AD301" s="408">
        <f>VLOOKUP(B301,'3-a.  Rate Class Allocations'!$B$20:$AM$1009,25,FALSE)</f>
        <v>7.2727272727272724E-2</v>
      </c>
      <c r="AE301" s="408"/>
      <c r="AF301" s="408"/>
      <c r="AG301" s="413"/>
      <c r="AH301" s="413"/>
      <c r="AI301" s="413"/>
      <c r="AJ301" s="413"/>
      <c r="AK301" s="413"/>
      <c r="AL301" s="413"/>
      <c r="AM301" s="294">
        <f>SUM(Y301:AL301)</f>
        <v>1</v>
      </c>
    </row>
    <row r="302" spans="1:39" outlineLevel="1">
      <c r="B302" s="292" t="s">
        <v>289</v>
      </c>
      <c r="C302" s="289" t="s">
        <v>163</v>
      </c>
      <c r="D302" s="293">
        <f>SUMIFS('7.  Persistence Report'!AV$27:AV$100000,'7.  Persistence Report'!$D$27:$D$100000,$B301,'7.  Persistence Report'!$H$27:$H$100000,$D$218,'7.  Persistence Report'!$J$27:$J$100000,"Adjustment")</f>
        <v>1261693</v>
      </c>
      <c r="E302" s="293">
        <f>SUMIFS('7.  Persistence Report'!AW$27:AW$100000,'7.  Persistence Report'!$D$27:$D$100000,$B301,'7.  Persistence Report'!$H$27:$H$100000,$D$218,'7.  Persistence Report'!$J$27:$J$100000,"Adjustment")</f>
        <v>1261693</v>
      </c>
      <c r="F302" s="293">
        <f>SUMIFS('7.  Persistence Report'!AX$27:AX$100000,'7.  Persistence Report'!$D$27:$D$100000,$B301,'7.  Persistence Report'!$H$27:$H$100000,$D$218,'7.  Persistence Report'!$J$27:$J$100000,"Adjustment")</f>
        <v>1261693</v>
      </c>
      <c r="G302" s="293">
        <f>SUMIFS('7.  Persistence Report'!AY$27:AY$100000,'7.  Persistence Report'!$D$27:$D$100000,$B301,'7.  Persistence Report'!$H$27:$H$100000,$D$218,'7.  Persistence Report'!$J$27:$J$100000,"Adjustment")</f>
        <v>1261693</v>
      </c>
      <c r="H302" s="293">
        <f>SUMIFS('7.  Persistence Report'!AZ$27:AZ$100000,'7.  Persistence Report'!$D$27:$D$100000,$B301,'7.  Persistence Report'!$H$27:$H$100000,$D$218,'7.  Persistence Report'!$J$27:$J$100000,"Adjustment")</f>
        <v>1261693</v>
      </c>
      <c r="I302" s="293">
        <f>SUMIFS('7.  Persistence Report'!BA$27:BA$100000,'7.  Persistence Report'!$D$27:$D$100000,$B301,'7.  Persistence Report'!$H$27:$H$100000,$D$218,'7.  Persistence Report'!$J$27:$J$100000,"Adjustment")</f>
        <v>1261693</v>
      </c>
      <c r="J302" s="293">
        <f>SUMIFS('7.  Persistence Report'!BB$27:BB$100000,'7.  Persistence Report'!$D$27:$D$100000,$B301,'7.  Persistence Report'!$H$27:$H$100000,$D$218,'7.  Persistence Report'!$J$27:$J$100000,"Adjustment")</f>
        <v>1261693</v>
      </c>
      <c r="K302" s="293">
        <f>SUMIFS('7.  Persistence Report'!BC$27:BC$100000,'7.  Persistence Report'!$D$27:$D$100000,$B301,'7.  Persistence Report'!$H$27:$H$100000,$D$218,'7.  Persistence Report'!$J$27:$J$100000,"Adjustment")</f>
        <v>1261693</v>
      </c>
      <c r="L302" s="293">
        <f>SUMIFS('7.  Persistence Report'!BD$27:BD$100000,'7.  Persistence Report'!$D$27:$D$100000,$B301,'7.  Persistence Report'!$H$27:$H$100000,$D$218,'7.  Persistence Report'!$J$27:$J$100000,"Adjustment")</f>
        <v>1261693</v>
      </c>
      <c r="M302" s="293">
        <f>SUMIFS('7.  Persistence Report'!BE$27:BE$100000,'7.  Persistence Report'!$D$27:$D$100000,$B301,'7.  Persistence Report'!$H$27:$H$100000,$D$218,'7.  Persistence Report'!$J$27:$J$100000,"Adjustment")</f>
        <v>1261693</v>
      </c>
      <c r="N302" s="293">
        <f>N301</f>
        <v>12</v>
      </c>
      <c r="O302" s="293">
        <f>SUMIFS('7.  Persistence Report'!Q$27:Q$100000,'7.  Persistence Report'!$D$27:$D$100000,$B301,'7.  Persistence Report'!$H$27:$H$100000,$O$218,'7.  Persistence Report'!$J$27:$J$100000,"Adjustment")</f>
        <v>165</v>
      </c>
      <c r="P302" s="293">
        <f>SUMIFS('7.  Persistence Report'!R$27:R$100000,'7.  Persistence Report'!$D$27:$D$100000,$B301,'7.  Persistence Report'!$H$27:$H$100000,$O$218,'7.  Persistence Report'!$J$27:$J$100000,"Adjustment")</f>
        <v>165</v>
      </c>
      <c r="Q302" s="293">
        <f>SUMIFS('7.  Persistence Report'!S$27:S$100000,'7.  Persistence Report'!$D$27:$D$100000,$B301,'7.  Persistence Report'!$H$27:$H$100000,$O$218,'7.  Persistence Report'!$J$27:$J$100000,"Adjustment")</f>
        <v>165</v>
      </c>
      <c r="R302" s="293">
        <f>SUMIFS('7.  Persistence Report'!T$27:T$100000,'7.  Persistence Report'!$D$27:$D$100000,$B301,'7.  Persistence Report'!$H$27:$H$100000,$O$218,'7.  Persistence Report'!$J$27:$J$100000,"Adjustment")</f>
        <v>165</v>
      </c>
      <c r="S302" s="293">
        <f>SUMIFS('7.  Persistence Report'!U$27:U$100000,'7.  Persistence Report'!$D$27:$D$100000,$B301,'7.  Persistence Report'!$H$27:$H$100000,$O$218,'7.  Persistence Report'!$J$27:$J$100000,"Adjustment")</f>
        <v>165</v>
      </c>
      <c r="T302" s="293">
        <f>SUMIFS('7.  Persistence Report'!V$27:V$100000,'7.  Persistence Report'!$D$27:$D$100000,$B301,'7.  Persistence Report'!$H$27:$H$100000,$O$218,'7.  Persistence Report'!$J$27:$J$100000,"Adjustment")</f>
        <v>165</v>
      </c>
      <c r="U302" s="293">
        <f>SUMIFS('7.  Persistence Report'!W$27:W$100000,'7.  Persistence Report'!$D$27:$D$100000,$B301,'7.  Persistence Report'!$H$27:$H$100000,$O$218,'7.  Persistence Report'!$J$27:$J$100000,"Adjustment")</f>
        <v>165</v>
      </c>
      <c r="V302" s="293">
        <f>SUMIFS('7.  Persistence Report'!X$27:X$100000,'7.  Persistence Report'!$D$27:$D$100000,$B301,'7.  Persistence Report'!$H$27:$H$100000,$O$218,'7.  Persistence Report'!$J$27:$J$100000,"Adjustment")</f>
        <v>165</v>
      </c>
      <c r="W302" s="293">
        <f>SUMIFS('7.  Persistence Report'!Y$27:Y$100000,'7.  Persistence Report'!$D$27:$D$100000,$B301,'7.  Persistence Report'!$H$27:$H$100000,$O$218,'7.  Persistence Report'!$J$27:$J$100000,"Adjustment")</f>
        <v>165</v>
      </c>
      <c r="X302" s="293">
        <f>SUMIFS('7.  Persistence Report'!Z$27:Z$100000,'7.  Persistence Report'!$D$27:$D$100000,$B301,'7.  Persistence Report'!$H$27:$H$100000,$O$218,'7.  Persistence Report'!$J$27:$J$100000,"Adjustment")</f>
        <v>165</v>
      </c>
      <c r="Y302" s="409">
        <f>Y301</f>
        <v>0</v>
      </c>
      <c r="Z302" s="409">
        <f t="shared" ref="Z302" si="799">Z301</f>
        <v>0</v>
      </c>
      <c r="AA302" s="409">
        <f t="shared" ref="AA302" si="800">AA301</f>
        <v>7.8787878787878782E-2</v>
      </c>
      <c r="AB302" s="409">
        <f t="shared" ref="AB302" si="801">AB301</f>
        <v>0.72727272727272729</v>
      </c>
      <c r="AC302" s="409">
        <f t="shared" ref="AC302" si="802">AC301</f>
        <v>0.12121212121212122</v>
      </c>
      <c r="AD302" s="409">
        <f t="shared" ref="AD302" si="803">AD301</f>
        <v>7.2727272727272724E-2</v>
      </c>
      <c r="AE302" s="409">
        <f t="shared" ref="AE302" si="804">AE301</f>
        <v>0</v>
      </c>
      <c r="AF302" s="409">
        <f t="shared" ref="AF302" si="805">AF301</f>
        <v>0</v>
      </c>
      <c r="AG302" s="409">
        <f t="shared" ref="AG302" si="806">AG301</f>
        <v>0</v>
      </c>
      <c r="AH302" s="409">
        <f t="shared" ref="AH302" si="807">AH301</f>
        <v>0</v>
      </c>
      <c r="AI302" s="409">
        <f t="shared" ref="AI302" si="808">AI301</f>
        <v>0</v>
      </c>
      <c r="AJ302" s="409">
        <f t="shared" ref="AJ302" si="809">AJ301</f>
        <v>0</v>
      </c>
      <c r="AK302" s="409">
        <f t="shared" ref="AK302" si="810">AK301</f>
        <v>0</v>
      </c>
      <c r="AL302" s="409">
        <f t="shared" ref="AL302" si="811">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19">
        <v>26</v>
      </c>
      <c r="B304" s="517" t="s">
        <v>118</v>
      </c>
      <c r="C304" s="289" t="s">
        <v>25</v>
      </c>
      <c r="D304" s="293">
        <f>SUMIFS('7.  Persistence Report'!AV$27:AV$100000,'7.  Persistence Report'!$D$27:$D$100000,$B304,'7.  Persistence Report'!$H$27:$H$100000,$D$218,'7.  Persistence Report'!$J$27:$J$100000,"&lt;&gt;Adjustment")</f>
        <v>163767555</v>
      </c>
      <c r="E304" s="293">
        <f>SUMIFS('7.  Persistence Report'!AW$27:AW$100000,'7.  Persistence Report'!$D$27:$D$100000,$B304,'7.  Persistence Report'!$H$27:$H$100000,$D$218,'7.  Persistence Report'!$J$27:$J$100000,"&lt;&gt;Adjustment")</f>
        <v>160027151</v>
      </c>
      <c r="F304" s="293">
        <f>SUMIFS('7.  Persistence Report'!AX$27:AX$100000,'7.  Persistence Report'!$D$27:$D$100000,$B304,'7.  Persistence Report'!$H$27:$H$100000,$D$218,'7.  Persistence Report'!$J$27:$J$100000,"&lt;&gt;Adjustment")</f>
        <v>160027151</v>
      </c>
      <c r="G304" s="293">
        <f>SUMIFS('7.  Persistence Report'!AY$27:AY$100000,'7.  Persistence Report'!$D$27:$D$100000,$B304,'7.  Persistence Report'!$H$27:$H$100000,$D$218,'7.  Persistence Report'!$J$27:$J$100000,"&lt;&gt;Adjustment")</f>
        <v>160027151</v>
      </c>
      <c r="H304" s="293">
        <f>SUMIFS('7.  Persistence Report'!AZ$27:AZ$100000,'7.  Persistence Report'!$D$27:$D$100000,$B304,'7.  Persistence Report'!$H$27:$H$100000,$D$218,'7.  Persistence Report'!$J$27:$J$100000,"&lt;&gt;Adjustment")</f>
        <v>160015860</v>
      </c>
      <c r="I304" s="293">
        <f>SUMIFS('7.  Persistence Report'!BA$27:BA$100000,'7.  Persistence Report'!$D$27:$D$100000,$B304,'7.  Persistence Report'!$H$27:$H$100000,$D$218,'7.  Persistence Report'!$J$27:$J$100000,"&lt;&gt;Adjustment")</f>
        <v>159410849</v>
      </c>
      <c r="J304" s="293">
        <f>SUMIFS('7.  Persistence Report'!BB$27:BB$100000,'7.  Persistence Report'!$D$27:$D$100000,$B304,'7.  Persistence Report'!$H$27:$H$100000,$D$218,'7.  Persistence Report'!$J$27:$J$100000,"&lt;&gt;Adjustment")</f>
        <v>159410849</v>
      </c>
      <c r="K304" s="293">
        <f>SUMIFS('7.  Persistence Report'!BC$27:BC$100000,'7.  Persistence Report'!$D$27:$D$100000,$B304,'7.  Persistence Report'!$H$27:$H$100000,$D$218,'7.  Persistence Report'!$J$27:$J$100000,"&lt;&gt;Adjustment")</f>
        <v>159410849</v>
      </c>
      <c r="L304" s="293">
        <f>SUMIFS('7.  Persistence Report'!BD$27:BD$100000,'7.  Persistence Report'!$D$27:$D$100000,$B304,'7.  Persistence Report'!$H$27:$H$100000,$D$218,'7.  Persistence Report'!$J$27:$J$100000,"&lt;&gt;Adjustment")</f>
        <v>158912363</v>
      </c>
      <c r="M304" s="293">
        <f>SUMIFS('7.  Persistence Report'!BE$27:BE$100000,'7.  Persistence Report'!$D$27:$D$100000,$B304,'7.  Persistence Report'!$H$27:$H$100000,$D$218,'7.  Persistence Report'!$J$27:$J$100000,"&lt;&gt;Adjustment")</f>
        <v>158912363</v>
      </c>
      <c r="N304" s="293">
        <v>12</v>
      </c>
      <c r="O304" s="293">
        <f>SUMIFS('7.  Persistence Report'!Q$27:Q$100000,'7.  Persistence Report'!$D$27:$D$100000,$B304,'7.  Persistence Report'!$H$27:$H$100000,$O$218,'7.  Persistence Report'!$J$27:$J$100000,"&lt;&gt;Adjustment")</f>
        <v>26210</v>
      </c>
      <c r="P304" s="293">
        <f>SUMIFS('7.  Persistence Report'!R$27:R$100000,'7.  Persistence Report'!$D$27:$D$100000,$B304,'7.  Persistence Report'!$H$27:$H$100000,$O$218,'7.  Persistence Report'!$J$27:$J$100000,"&lt;&gt;Adjustment")</f>
        <v>25543</v>
      </c>
      <c r="Q304" s="293">
        <f>SUMIFS('7.  Persistence Report'!S$27:S$100000,'7.  Persistence Report'!$D$27:$D$100000,$B304,'7.  Persistence Report'!$H$27:$H$100000,$O$218,'7.  Persistence Report'!$J$27:$J$100000,"&lt;&gt;Adjustment")</f>
        <v>25543</v>
      </c>
      <c r="R304" s="293">
        <f>SUMIFS('7.  Persistence Report'!T$27:T$100000,'7.  Persistence Report'!$D$27:$D$100000,$B304,'7.  Persistence Report'!$H$27:$H$100000,$O$218,'7.  Persistence Report'!$J$27:$J$100000,"&lt;&gt;Adjustment")</f>
        <v>25543</v>
      </c>
      <c r="S304" s="293">
        <f>SUMIFS('7.  Persistence Report'!U$27:U$100000,'7.  Persistence Report'!$D$27:$D$100000,$B304,'7.  Persistence Report'!$H$27:$H$100000,$O$218,'7.  Persistence Report'!$J$27:$J$100000,"&lt;&gt;Adjustment")</f>
        <v>25542</v>
      </c>
      <c r="T304" s="293">
        <f>SUMIFS('7.  Persistence Report'!V$27:V$100000,'7.  Persistence Report'!$D$27:$D$100000,$B304,'7.  Persistence Report'!$H$27:$H$100000,$O$218,'7.  Persistence Report'!$J$27:$J$100000,"&lt;&gt;Adjustment")</f>
        <v>25431</v>
      </c>
      <c r="U304" s="293">
        <f>SUMIFS('7.  Persistence Report'!W$27:W$100000,'7.  Persistence Report'!$D$27:$D$100000,$B304,'7.  Persistence Report'!$H$27:$H$100000,$O$218,'7.  Persistence Report'!$J$27:$J$100000,"&lt;&gt;Adjustment")</f>
        <v>25431</v>
      </c>
      <c r="V304" s="293">
        <f>SUMIFS('7.  Persistence Report'!X$27:X$100000,'7.  Persistence Report'!$D$27:$D$100000,$B304,'7.  Persistence Report'!$H$27:$H$100000,$O$218,'7.  Persistence Report'!$J$27:$J$100000,"&lt;&gt;Adjustment")</f>
        <v>25431</v>
      </c>
      <c r="W304" s="293">
        <f>SUMIFS('7.  Persistence Report'!Y$27:Y$100000,'7.  Persistence Report'!$D$27:$D$100000,$B304,'7.  Persistence Report'!$H$27:$H$100000,$O$218,'7.  Persistence Report'!$J$27:$J$100000,"&lt;&gt;Adjustment")</f>
        <v>25324</v>
      </c>
      <c r="X304" s="293">
        <f>SUMIFS('7.  Persistence Report'!Z$27:Z$100000,'7.  Persistence Report'!$D$27:$D$100000,$B304,'7.  Persistence Report'!$H$27:$H$100000,$O$218,'7.  Persistence Report'!$J$27:$J$100000,"&lt;&gt;Adjustment")</f>
        <v>25324</v>
      </c>
      <c r="Y304" s="424">
        <f>VLOOKUP(B304,'3-a.  Rate Class Allocations'!$B$20:$AM$1009,16,FALSE)</f>
        <v>0</v>
      </c>
      <c r="Z304" s="408">
        <f>VLOOKUP(B304,'3-a.  Rate Class Allocations'!$B$20:$AM$1009,18,FALSE)</f>
        <v>0</v>
      </c>
      <c r="AA304" s="408">
        <f>VLOOKUP(B304,'3-a.  Rate Class Allocations'!$B$20:$AM$1009,20,FALSE)</f>
        <v>6.1909022536952303E-2</v>
      </c>
      <c r="AB304" s="408">
        <f>VLOOKUP(B304,'3-a.  Rate Class Allocations'!$B$20:$AM$1009,21,FALSE)</f>
        <v>0.53474215311532114</v>
      </c>
      <c r="AC304" s="408">
        <f>VLOOKUP(B304,'3-a.  Rate Class Allocations'!$B$20:$AM$1009,23,FALSE)</f>
        <v>0.2340213998549375</v>
      </c>
      <c r="AD304" s="408">
        <f>VLOOKUP(B304,'3-a.  Rate Class Allocations'!$B$20:$AM$1009,25,FALSE)</f>
        <v>0.15128829410168881</v>
      </c>
      <c r="AE304" s="408"/>
      <c r="AF304" s="408"/>
      <c r="AG304" s="413"/>
      <c r="AH304" s="413"/>
      <c r="AI304" s="413"/>
      <c r="AJ304" s="413"/>
      <c r="AK304" s="413"/>
      <c r="AL304" s="413"/>
      <c r="AM304" s="294">
        <f>SUM(Y304:AL304)</f>
        <v>0.98196086960889972</v>
      </c>
    </row>
    <row r="305" spans="1:39" outlineLevel="1">
      <c r="B305" s="292" t="s">
        <v>289</v>
      </c>
      <c r="C305" s="289" t="s">
        <v>163</v>
      </c>
      <c r="D305" s="293">
        <f>SUMIFS('7.  Persistence Report'!AV$27:AV$100000,'7.  Persistence Report'!$D$27:$D$100000,$B304,'7.  Persistence Report'!$H$27:$H$100000,$D$218,'7.  Persistence Report'!$J$27:$J$100000,"Adjustment")</f>
        <v>49736546</v>
      </c>
      <c r="E305" s="293">
        <f>SUMIFS('7.  Persistence Report'!AW$27:AW$100000,'7.  Persistence Report'!$D$27:$D$100000,$B304,'7.  Persistence Report'!$H$27:$H$100000,$D$218,'7.  Persistence Report'!$J$27:$J$100000,"Adjustment")</f>
        <v>53476950</v>
      </c>
      <c r="F305" s="293">
        <f>SUMIFS('7.  Persistence Report'!AX$27:AX$100000,'7.  Persistence Report'!$D$27:$D$100000,$B304,'7.  Persistence Report'!$H$27:$H$100000,$D$218,'7.  Persistence Report'!$J$27:$J$100000,"Adjustment")</f>
        <v>53725573</v>
      </c>
      <c r="G305" s="293">
        <f>SUMIFS('7.  Persistence Report'!AY$27:AY$100000,'7.  Persistence Report'!$D$27:$D$100000,$B304,'7.  Persistence Report'!$H$27:$H$100000,$D$218,'7.  Persistence Report'!$J$27:$J$100000,"Adjustment")</f>
        <v>53725573</v>
      </c>
      <c r="H305" s="293">
        <f>SUMIFS('7.  Persistence Report'!AZ$27:AZ$100000,'7.  Persistence Report'!$D$27:$D$100000,$B304,'7.  Persistence Report'!$H$27:$H$100000,$D$218,'7.  Persistence Report'!$J$27:$J$100000,"Adjustment")</f>
        <v>53725573</v>
      </c>
      <c r="I305" s="293">
        <f>SUMIFS('7.  Persistence Report'!BA$27:BA$100000,'7.  Persistence Report'!$D$27:$D$100000,$B304,'7.  Persistence Report'!$H$27:$H$100000,$D$218,'7.  Persistence Report'!$J$27:$J$100000,"Adjustment")</f>
        <v>52748378</v>
      </c>
      <c r="J305" s="293">
        <f>SUMIFS('7.  Persistence Report'!BB$27:BB$100000,'7.  Persistence Report'!$D$27:$D$100000,$B304,'7.  Persistence Report'!$H$27:$H$100000,$D$218,'7.  Persistence Report'!$J$27:$J$100000,"Adjustment")</f>
        <v>52748378</v>
      </c>
      <c r="K305" s="293">
        <f>SUMIFS('7.  Persistence Report'!BC$27:BC$100000,'7.  Persistence Report'!$D$27:$D$100000,$B304,'7.  Persistence Report'!$H$27:$H$100000,$D$218,'7.  Persistence Report'!$J$27:$J$100000,"Adjustment")</f>
        <v>52748378</v>
      </c>
      <c r="L305" s="293">
        <f>SUMIFS('7.  Persistence Report'!BD$27:BD$100000,'7.  Persistence Report'!$D$27:$D$100000,$B304,'7.  Persistence Report'!$H$27:$H$100000,$D$218,'7.  Persistence Report'!$J$27:$J$100000,"Adjustment")</f>
        <v>52591982</v>
      </c>
      <c r="M305" s="293">
        <f>SUMIFS('7.  Persistence Report'!BE$27:BE$100000,'7.  Persistence Report'!$D$27:$D$100000,$B304,'7.  Persistence Report'!$H$27:$H$100000,$D$218,'7.  Persistence Report'!$J$27:$J$100000,"Adjustment")</f>
        <v>52591982</v>
      </c>
      <c r="N305" s="293">
        <f>N304</f>
        <v>12</v>
      </c>
      <c r="O305" s="293">
        <f>SUMIFS('7.  Persistence Report'!Q$27:Q$100000,'7.  Persistence Report'!$D$27:$D$100000,$B304,'7.  Persistence Report'!$H$27:$H$100000,$O$218,'7.  Persistence Report'!$J$27:$J$100000,"Adjustment")</f>
        <v>6410</v>
      </c>
      <c r="P305" s="293">
        <f>SUMIFS('7.  Persistence Report'!R$27:R$100000,'7.  Persistence Report'!$D$27:$D$100000,$B304,'7.  Persistence Report'!$H$27:$H$100000,$O$218,'7.  Persistence Report'!$J$27:$J$100000,"Adjustment")</f>
        <v>7077</v>
      </c>
      <c r="Q305" s="293">
        <f>SUMIFS('7.  Persistence Report'!S$27:S$100000,'7.  Persistence Report'!$D$27:$D$100000,$B304,'7.  Persistence Report'!$H$27:$H$100000,$O$218,'7.  Persistence Report'!$J$27:$J$100000,"Adjustment")</f>
        <v>7131</v>
      </c>
      <c r="R305" s="293">
        <f>SUMIFS('7.  Persistence Report'!T$27:T$100000,'7.  Persistence Report'!$D$27:$D$100000,$B304,'7.  Persistence Report'!$H$27:$H$100000,$O$218,'7.  Persistence Report'!$J$27:$J$100000,"Adjustment")</f>
        <v>7131</v>
      </c>
      <c r="S305" s="293">
        <f>SUMIFS('7.  Persistence Report'!U$27:U$100000,'7.  Persistence Report'!$D$27:$D$100000,$B304,'7.  Persistence Report'!$H$27:$H$100000,$O$218,'7.  Persistence Report'!$J$27:$J$100000,"Adjustment")</f>
        <v>7131</v>
      </c>
      <c r="T305" s="293">
        <f>SUMIFS('7.  Persistence Report'!V$27:V$100000,'7.  Persistence Report'!$D$27:$D$100000,$B304,'7.  Persistence Report'!$H$27:$H$100000,$O$218,'7.  Persistence Report'!$J$27:$J$100000,"Adjustment")</f>
        <v>6983</v>
      </c>
      <c r="U305" s="293">
        <f>SUMIFS('7.  Persistence Report'!W$27:W$100000,'7.  Persistence Report'!$D$27:$D$100000,$B304,'7.  Persistence Report'!$H$27:$H$100000,$O$218,'7.  Persistence Report'!$J$27:$J$100000,"Adjustment")</f>
        <v>6983</v>
      </c>
      <c r="V305" s="293">
        <f>SUMIFS('7.  Persistence Report'!X$27:X$100000,'7.  Persistence Report'!$D$27:$D$100000,$B304,'7.  Persistence Report'!$H$27:$H$100000,$O$218,'7.  Persistence Report'!$J$27:$J$100000,"Adjustment")</f>
        <v>6983</v>
      </c>
      <c r="W305" s="293">
        <f>SUMIFS('7.  Persistence Report'!Y$27:Y$100000,'7.  Persistence Report'!$D$27:$D$100000,$B304,'7.  Persistence Report'!$H$27:$H$100000,$O$218,'7.  Persistence Report'!$J$27:$J$100000,"Adjustment")</f>
        <v>6966</v>
      </c>
      <c r="X305" s="293">
        <f>SUMIFS('7.  Persistence Report'!Z$27:Z$100000,'7.  Persistence Report'!$D$27:$D$100000,$B304,'7.  Persistence Report'!$H$27:$H$100000,$O$218,'7.  Persistence Report'!$J$27:$J$100000,"Adjustment")</f>
        <v>6966</v>
      </c>
      <c r="Y305" s="409">
        <f>Y304</f>
        <v>0</v>
      </c>
      <c r="Z305" s="409">
        <f t="shared" ref="Z305" si="812">Z304</f>
        <v>0</v>
      </c>
      <c r="AA305" s="409">
        <f t="shared" ref="AA305" si="813">AA304</f>
        <v>6.1909022536952303E-2</v>
      </c>
      <c r="AB305" s="409">
        <f t="shared" ref="AB305" si="814">AB304</f>
        <v>0.53474215311532114</v>
      </c>
      <c r="AC305" s="409">
        <f t="shared" ref="AC305" si="815">AC304</f>
        <v>0.2340213998549375</v>
      </c>
      <c r="AD305" s="409">
        <f t="shared" ref="AD305" si="816">AD304</f>
        <v>0.15128829410168881</v>
      </c>
      <c r="AE305" s="409">
        <f t="shared" ref="AE305" si="817">AE304</f>
        <v>0</v>
      </c>
      <c r="AF305" s="409">
        <f t="shared" ref="AF305" si="818">AF304</f>
        <v>0</v>
      </c>
      <c r="AG305" s="409">
        <f t="shared" ref="AG305" si="819">AG304</f>
        <v>0</v>
      </c>
      <c r="AH305" s="409">
        <f t="shared" ref="AH305" si="820">AH304</f>
        <v>0</v>
      </c>
      <c r="AI305" s="409">
        <f t="shared" ref="AI305" si="821">AI304</f>
        <v>0</v>
      </c>
      <c r="AJ305" s="409">
        <f t="shared" ref="AJ305" si="822">AJ304</f>
        <v>0</v>
      </c>
      <c r="AK305" s="409">
        <f t="shared" ref="AK305" si="823">AK304</f>
        <v>0</v>
      </c>
      <c r="AL305" s="409">
        <f t="shared" ref="AL305" si="824">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19">
        <v>27</v>
      </c>
      <c r="B307" s="517" t="s">
        <v>119</v>
      </c>
      <c r="C307" s="289" t="s">
        <v>25</v>
      </c>
      <c r="D307" s="293">
        <f>SUMIFS('7.  Persistence Report'!AV$27:AV$100000,'7.  Persistence Report'!$D$27:$D$100000,$B307,'7.  Persistence Report'!$H$27:$H$100000,$D$218,'7.  Persistence Report'!$J$27:$J$100000,"&lt;&gt;Adjustment")</f>
        <v>55480</v>
      </c>
      <c r="E307" s="293">
        <f>SUMIFS('7.  Persistence Report'!AW$27:AW$100000,'7.  Persistence Report'!$D$27:$D$100000,$B307,'7.  Persistence Report'!$H$27:$H$100000,$D$218,'7.  Persistence Report'!$J$27:$J$100000,"&lt;&gt;Adjustment")</f>
        <v>55480</v>
      </c>
      <c r="F307" s="293">
        <f>SUMIFS('7.  Persistence Report'!AX$27:AX$100000,'7.  Persistence Report'!$D$27:$D$100000,$B307,'7.  Persistence Report'!$H$27:$H$100000,$D$218,'7.  Persistence Report'!$J$27:$J$100000,"&lt;&gt;Adjustment")</f>
        <v>54834</v>
      </c>
      <c r="G307" s="293">
        <f>SUMIFS('7.  Persistence Report'!AY$27:AY$100000,'7.  Persistence Report'!$D$27:$D$100000,$B307,'7.  Persistence Report'!$H$27:$H$100000,$D$218,'7.  Persistence Report'!$J$27:$J$100000,"&lt;&gt;Adjustment")</f>
        <v>51609</v>
      </c>
      <c r="H307" s="293">
        <f>SUMIFS('7.  Persistence Report'!AZ$27:AZ$100000,'7.  Persistence Report'!$D$27:$D$100000,$B307,'7.  Persistence Report'!$H$27:$H$100000,$D$218,'7.  Persistence Report'!$J$27:$J$100000,"&lt;&gt;Adjustment")</f>
        <v>46663</v>
      </c>
      <c r="I307" s="293">
        <f>SUMIFS('7.  Persistence Report'!BA$27:BA$100000,'7.  Persistence Report'!$D$27:$D$100000,$B307,'7.  Persistence Report'!$H$27:$H$100000,$D$218,'7.  Persistence Report'!$J$27:$J$100000,"&lt;&gt;Adjustment")</f>
        <v>32562</v>
      </c>
      <c r="J307" s="293">
        <f>SUMIFS('7.  Persistence Report'!BB$27:BB$100000,'7.  Persistence Report'!$D$27:$D$100000,$B307,'7.  Persistence Report'!$H$27:$H$100000,$D$218,'7.  Persistence Report'!$J$27:$J$100000,"&lt;&gt;Adjustment")</f>
        <v>28977</v>
      </c>
      <c r="K307" s="293">
        <f>SUMIFS('7.  Persistence Report'!BC$27:BC$100000,'7.  Persistence Report'!$D$27:$D$100000,$B307,'7.  Persistence Report'!$H$27:$H$100000,$D$218,'7.  Persistence Report'!$J$27:$J$100000,"&lt;&gt;Adjustment")</f>
        <v>18535</v>
      </c>
      <c r="L307" s="293">
        <f>SUMIFS('7.  Persistence Report'!BD$27:BD$100000,'7.  Persistence Report'!$D$27:$D$100000,$B307,'7.  Persistence Report'!$H$27:$H$100000,$D$218,'7.  Persistence Report'!$J$27:$J$100000,"&lt;&gt;Adjustment")</f>
        <v>13589</v>
      </c>
      <c r="M307" s="293">
        <f>SUMIFS('7.  Persistence Report'!BE$27:BE$100000,'7.  Persistence Report'!$D$27:$D$100000,$B307,'7.  Persistence Report'!$H$27:$H$100000,$D$218,'7.  Persistence Report'!$J$27:$J$100000,"&lt;&gt;Adjustment")</f>
        <v>9436</v>
      </c>
      <c r="N307" s="293">
        <v>12</v>
      </c>
      <c r="O307" s="293">
        <f>SUMIFS('7.  Persistence Report'!Q$27:Q$100000,'7.  Persistence Report'!$D$27:$D$100000,$B307,'7.  Persistence Report'!$H$27:$H$100000,$O$218,'7.  Persistence Report'!$J$27:$J$100000,"&lt;&gt;Adjustment")</f>
        <v>9</v>
      </c>
      <c r="P307" s="293">
        <f>SUMIFS('7.  Persistence Report'!R$27:R$100000,'7.  Persistence Report'!$D$27:$D$100000,$B307,'7.  Persistence Report'!$H$27:$H$100000,$O$218,'7.  Persistence Report'!$J$27:$J$100000,"&lt;&gt;Adjustment")</f>
        <v>9</v>
      </c>
      <c r="Q307" s="293">
        <f>SUMIFS('7.  Persistence Report'!S$27:S$100000,'7.  Persistence Report'!$D$27:$D$100000,$B307,'7.  Persistence Report'!$H$27:$H$100000,$O$218,'7.  Persistence Report'!$J$27:$J$100000,"&lt;&gt;Adjustment")</f>
        <v>9</v>
      </c>
      <c r="R307" s="293">
        <f>SUMIFS('7.  Persistence Report'!T$27:T$100000,'7.  Persistence Report'!$D$27:$D$100000,$B307,'7.  Persistence Report'!$H$27:$H$100000,$O$218,'7.  Persistence Report'!$J$27:$J$100000,"&lt;&gt;Adjustment")</f>
        <v>9</v>
      </c>
      <c r="S307" s="293">
        <f>SUMIFS('7.  Persistence Report'!U$27:U$100000,'7.  Persistence Report'!$D$27:$D$100000,$B307,'7.  Persistence Report'!$H$27:$H$100000,$O$218,'7.  Persistence Report'!$J$27:$J$100000,"&lt;&gt;Adjustment")</f>
        <v>8</v>
      </c>
      <c r="T307" s="293">
        <f>SUMIFS('7.  Persistence Report'!V$27:V$100000,'7.  Persistence Report'!$D$27:$D$100000,$B307,'7.  Persistence Report'!$H$27:$H$100000,$O$218,'7.  Persistence Report'!$J$27:$J$100000,"&lt;&gt;Adjustment")</f>
        <v>7</v>
      </c>
      <c r="U307" s="293">
        <f>SUMIFS('7.  Persistence Report'!W$27:W$100000,'7.  Persistence Report'!$D$27:$D$100000,$B307,'7.  Persistence Report'!$H$27:$H$100000,$O$218,'7.  Persistence Report'!$J$27:$J$100000,"&lt;&gt;Adjustment")</f>
        <v>7</v>
      </c>
      <c r="V307" s="293">
        <f>SUMIFS('7.  Persistence Report'!X$27:X$100000,'7.  Persistence Report'!$D$27:$D$100000,$B307,'7.  Persistence Report'!$H$27:$H$100000,$O$218,'7.  Persistence Report'!$J$27:$J$100000,"&lt;&gt;Adjustment")</f>
        <v>5</v>
      </c>
      <c r="W307" s="293">
        <f>SUMIFS('7.  Persistence Report'!Y$27:Y$100000,'7.  Persistence Report'!$D$27:$D$100000,$B307,'7.  Persistence Report'!$H$27:$H$100000,$O$218,'7.  Persistence Report'!$J$27:$J$100000,"&lt;&gt;Adjustment")</f>
        <v>4</v>
      </c>
      <c r="X307" s="293">
        <f>SUMIFS('7.  Persistence Report'!Z$27:Z$100000,'7.  Persistence Report'!$D$27:$D$100000,$B307,'7.  Persistence Report'!$H$27:$H$100000,$O$218,'7.  Persistence Report'!$J$27:$J$100000,"&lt;&gt;Adjustment")</f>
        <v>3</v>
      </c>
      <c r="Y307" s="424">
        <f>VLOOKUP(B307,'3-a.  Rate Class Allocations'!$B$20:$AM$1009,16,FALSE)</f>
        <v>0</v>
      </c>
      <c r="Z307" s="408">
        <f>VLOOKUP(B307,'3-a.  Rate Class Allocations'!$B$20:$AM$1009,18,FALSE)</f>
        <v>0</v>
      </c>
      <c r="AA307" s="408">
        <f>VLOOKUP(B307,'3-a.  Rate Class Allocations'!$B$20:$AM$1009,20,FALSE)</f>
        <v>1</v>
      </c>
      <c r="AB307" s="408">
        <f>VLOOKUP(B307,'3-a.  Rate Class Allocations'!$B$20:$AM$1009,21,FALSE)</f>
        <v>0</v>
      </c>
      <c r="AC307" s="408">
        <f>VLOOKUP(B307,'3-a.  Rate Class Allocations'!$B$20:$AM$1009,23,FALSE)</f>
        <v>0</v>
      </c>
      <c r="AD307" s="408">
        <f>VLOOKUP(B307,'3-a.  Rate Class Allocations'!$B$20:$AM$1009,25,FALSE)</f>
        <v>0</v>
      </c>
      <c r="AE307" s="408"/>
      <c r="AF307" s="408"/>
      <c r="AG307" s="413"/>
      <c r="AH307" s="413"/>
      <c r="AI307" s="413"/>
      <c r="AJ307" s="413"/>
      <c r="AK307" s="413"/>
      <c r="AL307" s="413"/>
      <c r="AM307" s="294">
        <f>SUM(Y307:AL307)</f>
        <v>1</v>
      </c>
    </row>
    <row r="308" spans="1:39" outlineLevel="1">
      <c r="B308" s="292" t="s">
        <v>289</v>
      </c>
      <c r="C308" s="289" t="s">
        <v>163</v>
      </c>
      <c r="D308" s="293">
        <f>SUMIFS('7.  Persistence Report'!AV$27:AV$100000,'7.  Persistence Report'!$D$27:$D$100000,$B307,'7.  Persistence Report'!$H$27:$H$100000,$D$218,'7.  Persistence Report'!$J$27:$J$100000,"Adjustment")</f>
        <v>13679</v>
      </c>
      <c r="E308" s="293">
        <f>SUMIFS('7.  Persistence Report'!AW$27:AW$100000,'7.  Persistence Report'!$D$27:$D$100000,$B307,'7.  Persistence Report'!$H$27:$H$100000,$D$218,'7.  Persistence Report'!$J$27:$J$100000,"Adjustment")</f>
        <v>13679</v>
      </c>
      <c r="F308" s="293">
        <f>SUMIFS('7.  Persistence Report'!AX$27:AX$100000,'7.  Persistence Report'!$D$27:$D$100000,$B307,'7.  Persistence Report'!$H$27:$H$100000,$D$218,'7.  Persistence Report'!$J$27:$J$100000,"Adjustment")</f>
        <v>13378</v>
      </c>
      <c r="G308" s="293">
        <f>SUMIFS('7.  Persistence Report'!AY$27:AY$100000,'7.  Persistence Report'!$D$27:$D$100000,$B307,'7.  Persistence Report'!$H$27:$H$100000,$D$218,'7.  Persistence Report'!$J$27:$J$100000,"Adjustment")</f>
        <v>11805</v>
      </c>
      <c r="H308" s="293">
        <f>SUMIFS('7.  Persistence Report'!AZ$27:AZ$100000,'7.  Persistence Report'!$D$27:$D$100000,$B307,'7.  Persistence Report'!$H$27:$H$100000,$D$218,'7.  Persistence Report'!$J$27:$J$100000,"Adjustment")</f>
        <v>10588</v>
      </c>
      <c r="I308" s="293">
        <f>SUMIFS('7.  Persistence Report'!BA$27:BA$100000,'7.  Persistence Report'!$D$27:$D$100000,$B307,'7.  Persistence Report'!$H$27:$H$100000,$D$218,'7.  Persistence Report'!$J$27:$J$100000,"Adjustment")</f>
        <v>5467</v>
      </c>
      <c r="J308" s="293">
        <f>SUMIFS('7.  Persistence Report'!BB$27:BB$100000,'7.  Persistence Report'!$D$27:$D$100000,$B307,'7.  Persistence Report'!$H$27:$H$100000,$D$218,'7.  Persistence Report'!$J$27:$J$100000,"Adjustment")</f>
        <v>5463</v>
      </c>
      <c r="K308" s="293">
        <f>SUMIFS('7.  Persistence Report'!BC$27:BC$100000,'7.  Persistence Report'!$D$27:$D$100000,$B307,'7.  Persistence Report'!$H$27:$H$100000,$D$218,'7.  Persistence Report'!$J$27:$J$100000,"Adjustment")</f>
        <v>4332</v>
      </c>
      <c r="L308" s="293">
        <f>SUMIFS('7.  Persistence Report'!BD$27:BD$100000,'7.  Persistence Report'!$D$27:$D$100000,$B307,'7.  Persistence Report'!$H$27:$H$100000,$D$218,'7.  Persistence Report'!$J$27:$J$100000,"Adjustment")</f>
        <v>3053</v>
      </c>
      <c r="M308" s="293">
        <f>SUMIFS('7.  Persistence Report'!BE$27:BE$100000,'7.  Persistence Report'!$D$27:$D$100000,$B307,'7.  Persistence Report'!$H$27:$H$100000,$D$218,'7.  Persistence Report'!$J$27:$J$100000,"Adjustment")</f>
        <v>2425</v>
      </c>
      <c r="N308" s="293">
        <f>N307</f>
        <v>12</v>
      </c>
      <c r="O308" s="293">
        <f>SUMIFS('7.  Persistence Report'!Q$27:Q$100000,'7.  Persistence Report'!$D$27:$D$100000,$B307,'7.  Persistence Report'!$H$27:$H$100000,$O$218,'7.  Persistence Report'!$J$27:$J$100000,"Adjustment")</f>
        <v>2</v>
      </c>
      <c r="P308" s="293">
        <f>SUMIFS('7.  Persistence Report'!R$27:R$100000,'7.  Persistence Report'!$D$27:$D$100000,$B307,'7.  Persistence Report'!$H$27:$H$100000,$O$218,'7.  Persistence Report'!$J$27:$J$100000,"Adjustment")</f>
        <v>2</v>
      </c>
      <c r="Q308" s="293">
        <f>SUMIFS('7.  Persistence Report'!S$27:S$100000,'7.  Persistence Report'!$D$27:$D$100000,$B307,'7.  Persistence Report'!$H$27:$H$100000,$O$218,'7.  Persistence Report'!$J$27:$J$100000,"Adjustment")</f>
        <v>2</v>
      </c>
      <c r="R308" s="293">
        <f>SUMIFS('7.  Persistence Report'!T$27:T$100000,'7.  Persistence Report'!$D$27:$D$100000,$B307,'7.  Persistence Report'!$H$27:$H$100000,$O$218,'7.  Persistence Report'!$J$27:$J$100000,"Adjustment")</f>
        <v>2</v>
      </c>
      <c r="S308" s="293">
        <f>SUMIFS('7.  Persistence Report'!U$27:U$100000,'7.  Persistence Report'!$D$27:$D$100000,$B307,'7.  Persistence Report'!$H$27:$H$100000,$O$218,'7.  Persistence Report'!$J$27:$J$100000,"Adjustment")</f>
        <v>2</v>
      </c>
      <c r="T308" s="293">
        <f>SUMIFS('7.  Persistence Report'!V$27:V$100000,'7.  Persistence Report'!$D$27:$D$100000,$B307,'7.  Persistence Report'!$H$27:$H$100000,$O$218,'7.  Persistence Report'!$J$27:$J$100000,"Adjustment")</f>
        <v>1</v>
      </c>
      <c r="U308" s="293">
        <f>SUMIFS('7.  Persistence Report'!W$27:W$100000,'7.  Persistence Report'!$D$27:$D$100000,$B307,'7.  Persistence Report'!$H$27:$H$100000,$O$218,'7.  Persistence Report'!$J$27:$J$100000,"Adjustment")</f>
        <v>1</v>
      </c>
      <c r="V308" s="293">
        <f>SUMIFS('7.  Persistence Report'!X$27:X$100000,'7.  Persistence Report'!$D$27:$D$100000,$B307,'7.  Persistence Report'!$H$27:$H$100000,$O$218,'7.  Persistence Report'!$J$27:$J$100000,"Adjustment")</f>
        <v>1</v>
      </c>
      <c r="W308" s="293">
        <f>SUMIFS('7.  Persistence Report'!Y$27:Y$100000,'7.  Persistence Report'!$D$27:$D$100000,$B307,'7.  Persistence Report'!$H$27:$H$100000,$O$218,'7.  Persistence Report'!$J$27:$J$100000,"Adjustment")</f>
        <v>1</v>
      </c>
      <c r="X308" s="293">
        <f>SUMIFS('7.  Persistence Report'!Z$27:Z$100000,'7.  Persistence Report'!$D$27:$D$100000,$B307,'7.  Persistence Report'!$H$27:$H$100000,$O$218,'7.  Persistence Report'!$J$27:$J$100000,"Adjustment")</f>
        <v>1</v>
      </c>
      <c r="Y308" s="409">
        <f>Y307</f>
        <v>0</v>
      </c>
      <c r="Z308" s="409">
        <f t="shared" ref="Z308" si="825">Z307</f>
        <v>0</v>
      </c>
      <c r="AA308" s="409">
        <f t="shared" ref="AA308" si="826">AA307</f>
        <v>1</v>
      </c>
      <c r="AB308" s="409">
        <f t="shared" ref="AB308" si="827">AB307</f>
        <v>0</v>
      </c>
      <c r="AC308" s="409">
        <f t="shared" ref="AC308" si="828">AC307</f>
        <v>0</v>
      </c>
      <c r="AD308" s="409">
        <f t="shared" ref="AD308" si="829">AD307</f>
        <v>0</v>
      </c>
      <c r="AE308" s="409">
        <f t="shared" ref="AE308" si="830">AE307</f>
        <v>0</v>
      </c>
      <c r="AF308" s="409">
        <f t="shared" ref="AF308" si="831">AF307</f>
        <v>0</v>
      </c>
      <c r="AG308" s="409">
        <f t="shared" ref="AG308" si="832">AG307</f>
        <v>0</v>
      </c>
      <c r="AH308" s="409">
        <f t="shared" ref="AH308" si="833">AH307</f>
        <v>0</v>
      </c>
      <c r="AI308" s="409">
        <f t="shared" ref="AI308" si="834">AI307</f>
        <v>0</v>
      </c>
      <c r="AJ308" s="409">
        <f t="shared" ref="AJ308" si="835">AJ307</f>
        <v>0</v>
      </c>
      <c r="AK308" s="409">
        <f t="shared" ref="AK308" si="836">AK307</f>
        <v>0</v>
      </c>
      <c r="AL308" s="409">
        <f t="shared" ref="AL308" si="837">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19">
        <v>28</v>
      </c>
      <c r="B310" s="517" t="s">
        <v>120</v>
      </c>
      <c r="C310" s="289" t="s">
        <v>25</v>
      </c>
      <c r="D310" s="293">
        <f>SUMIFS('7.  Persistence Report'!AV$27:AV$100000,'7.  Persistence Report'!$D$27:$D$100000,$B310,'7.  Persistence Report'!$H$27:$H$100000,$D$218,'7.  Persistence Report'!$J$27:$J$100000,"&lt;&gt;Adjustment")</f>
        <v>3687762</v>
      </c>
      <c r="E310" s="293">
        <f>SUMIFS('7.  Persistence Report'!AW$27:AW$100000,'7.  Persistence Report'!$D$27:$D$100000,$B310,'7.  Persistence Report'!$H$27:$H$100000,$D$218,'7.  Persistence Report'!$J$27:$J$100000,"&lt;&gt;Adjustment")</f>
        <v>3687762</v>
      </c>
      <c r="F310" s="293">
        <f>SUMIFS('7.  Persistence Report'!AX$27:AX$100000,'7.  Persistence Report'!$D$27:$D$100000,$B310,'7.  Persistence Report'!$H$27:$H$100000,$D$218,'7.  Persistence Report'!$J$27:$J$100000,"&lt;&gt;Adjustment")</f>
        <v>3687762</v>
      </c>
      <c r="G310" s="293">
        <f>SUMIFS('7.  Persistence Report'!AY$27:AY$100000,'7.  Persistence Report'!$D$27:$D$100000,$B310,'7.  Persistence Report'!$H$27:$H$100000,$D$218,'7.  Persistence Report'!$J$27:$J$100000,"&lt;&gt;Adjustment")</f>
        <v>3687762</v>
      </c>
      <c r="H310" s="293">
        <f>SUMIFS('7.  Persistence Report'!AZ$27:AZ$100000,'7.  Persistence Report'!$D$27:$D$100000,$B310,'7.  Persistence Report'!$H$27:$H$100000,$D$218,'7.  Persistence Report'!$J$27:$J$100000,"&lt;&gt;Adjustment")</f>
        <v>3687762</v>
      </c>
      <c r="I310" s="293">
        <f>SUMIFS('7.  Persistence Report'!BA$27:BA$100000,'7.  Persistence Report'!$D$27:$D$100000,$B310,'7.  Persistence Report'!$H$27:$H$100000,$D$218,'7.  Persistence Report'!$J$27:$J$100000,"&lt;&gt;Adjustment")</f>
        <v>3687762</v>
      </c>
      <c r="J310" s="293">
        <f>SUMIFS('7.  Persistence Report'!BB$27:BB$100000,'7.  Persistence Report'!$D$27:$D$100000,$B310,'7.  Persistence Report'!$H$27:$H$100000,$D$218,'7.  Persistence Report'!$J$27:$J$100000,"&lt;&gt;Adjustment")</f>
        <v>3687762</v>
      </c>
      <c r="K310" s="293">
        <f>SUMIFS('7.  Persistence Report'!BC$27:BC$100000,'7.  Persistence Report'!$D$27:$D$100000,$B310,'7.  Persistence Report'!$H$27:$H$100000,$D$218,'7.  Persistence Report'!$J$27:$J$100000,"&lt;&gt;Adjustment")</f>
        <v>3687762</v>
      </c>
      <c r="L310" s="293">
        <f>SUMIFS('7.  Persistence Report'!BD$27:BD$100000,'7.  Persistence Report'!$D$27:$D$100000,$B310,'7.  Persistence Report'!$H$27:$H$100000,$D$218,'7.  Persistence Report'!$J$27:$J$100000,"&lt;&gt;Adjustment")</f>
        <v>3687762</v>
      </c>
      <c r="M310" s="293">
        <f>SUMIFS('7.  Persistence Report'!BE$27:BE$100000,'7.  Persistence Report'!$D$27:$D$100000,$B310,'7.  Persistence Report'!$H$27:$H$100000,$D$218,'7.  Persistence Report'!$J$27:$J$100000,"&lt;&gt;Adjustment")</f>
        <v>3687762</v>
      </c>
      <c r="N310" s="293">
        <v>12</v>
      </c>
      <c r="O310" s="293">
        <f>SUMIFS('7.  Persistence Report'!Q$27:Q$100000,'7.  Persistence Report'!$D$27:$D$100000,$B310,'7.  Persistence Report'!$H$27:$H$100000,$O$218,'7.  Persistence Report'!$J$27:$J$100000,"&lt;&gt;Adjustment")</f>
        <v>1577</v>
      </c>
      <c r="P310" s="293">
        <f>SUMIFS('7.  Persistence Report'!R$27:R$100000,'7.  Persistence Report'!$D$27:$D$100000,$B310,'7.  Persistence Report'!$H$27:$H$100000,$O$218,'7.  Persistence Report'!$J$27:$J$100000,"&lt;&gt;Adjustment")</f>
        <v>1577</v>
      </c>
      <c r="Q310" s="293">
        <f>SUMIFS('7.  Persistence Report'!S$27:S$100000,'7.  Persistence Report'!$D$27:$D$100000,$B310,'7.  Persistence Report'!$H$27:$H$100000,$O$218,'7.  Persistence Report'!$J$27:$J$100000,"&lt;&gt;Adjustment")</f>
        <v>1577</v>
      </c>
      <c r="R310" s="293">
        <f>SUMIFS('7.  Persistence Report'!T$27:T$100000,'7.  Persistence Report'!$D$27:$D$100000,$B310,'7.  Persistence Report'!$H$27:$H$100000,$O$218,'7.  Persistence Report'!$J$27:$J$100000,"&lt;&gt;Adjustment")</f>
        <v>1577</v>
      </c>
      <c r="S310" s="293">
        <f>SUMIFS('7.  Persistence Report'!U$27:U$100000,'7.  Persistence Report'!$D$27:$D$100000,$B310,'7.  Persistence Report'!$H$27:$H$100000,$O$218,'7.  Persistence Report'!$J$27:$J$100000,"&lt;&gt;Adjustment")</f>
        <v>1577</v>
      </c>
      <c r="T310" s="293">
        <f>SUMIFS('7.  Persistence Report'!V$27:V$100000,'7.  Persistence Report'!$D$27:$D$100000,$B310,'7.  Persistence Report'!$H$27:$H$100000,$O$218,'7.  Persistence Report'!$J$27:$J$100000,"&lt;&gt;Adjustment")</f>
        <v>1577</v>
      </c>
      <c r="U310" s="293">
        <f>SUMIFS('7.  Persistence Report'!W$27:W$100000,'7.  Persistence Report'!$D$27:$D$100000,$B310,'7.  Persistence Report'!$H$27:$H$100000,$O$218,'7.  Persistence Report'!$J$27:$J$100000,"&lt;&gt;Adjustment")</f>
        <v>1577</v>
      </c>
      <c r="V310" s="293">
        <f>SUMIFS('7.  Persistence Report'!X$27:X$100000,'7.  Persistence Report'!$D$27:$D$100000,$B310,'7.  Persistence Report'!$H$27:$H$100000,$O$218,'7.  Persistence Report'!$J$27:$J$100000,"&lt;&gt;Adjustment")</f>
        <v>1577</v>
      </c>
      <c r="W310" s="293">
        <f>SUMIFS('7.  Persistence Report'!Y$27:Y$100000,'7.  Persistence Report'!$D$27:$D$100000,$B310,'7.  Persistence Report'!$H$27:$H$100000,$O$218,'7.  Persistence Report'!$J$27:$J$100000,"&lt;&gt;Adjustment")</f>
        <v>1577</v>
      </c>
      <c r="X310" s="293">
        <f>SUMIFS('7.  Persistence Report'!Z$27:Z$100000,'7.  Persistence Report'!$D$27:$D$100000,$B310,'7.  Persistence Report'!$H$27:$H$100000,$O$218,'7.  Persistence Report'!$J$27:$J$100000,"&lt;&gt;Adjustment")</f>
        <v>1577</v>
      </c>
      <c r="Y310" s="424">
        <f>VLOOKUP(B310,'3-a.  Rate Class Allocations'!$B$20:$AM$1009,16,FALSE)</f>
        <v>0</v>
      </c>
      <c r="Z310" s="408">
        <f>VLOOKUP(B310,'3-a.  Rate Class Allocations'!$B$20:$AM$1009,18,FALSE)</f>
        <v>0</v>
      </c>
      <c r="AA310" s="408">
        <f>VLOOKUP(B310,'3-a.  Rate Class Allocations'!$B$20:$AM$1009,20,FALSE)</f>
        <v>5.2162420546977319E-4</v>
      </c>
      <c r="AB310" s="408">
        <f>VLOOKUP(B310,'3-a.  Rate Class Allocations'!$B$20:$AM$1009,21,FALSE)</f>
        <v>0.95191311408023405</v>
      </c>
      <c r="AC310" s="408">
        <f>VLOOKUP(B310,'3-a.  Rate Class Allocations'!$B$20:$AM$1009,23,FALSE)</f>
        <v>4.2294717746455893E-3</v>
      </c>
      <c r="AD310" s="408">
        <f>VLOOKUP(B310,'3-a.  Rate Class Allocations'!$B$20:$AM$1009,25,FALSE)</f>
        <v>4.2828072821652165E-2</v>
      </c>
      <c r="AE310" s="408"/>
      <c r="AF310" s="408"/>
      <c r="AG310" s="413"/>
      <c r="AH310" s="413"/>
      <c r="AI310" s="413"/>
      <c r="AJ310" s="413"/>
      <c r="AK310" s="413"/>
      <c r="AL310" s="413"/>
      <c r="AM310" s="294">
        <f>SUM(Y310:AL310)</f>
        <v>0.99949228288200154</v>
      </c>
    </row>
    <row r="311" spans="1:39" outlineLevel="1">
      <c r="B311" s="292" t="s">
        <v>289</v>
      </c>
      <c r="C311" s="289" t="s">
        <v>163</v>
      </c>
      <c r="D311" s="293">
        <f>SUMIFS('7.  Persistence Report'!AV$27:AV$100000,'7.  Persistence Report'!$D$27:$D$100000,$B310,'7.  Persistence Report'!$H$27:$H$100000,$D$218,'7.  Persistence Report'!$J$27:$J$100000,"Adjustment")</f>
        <v>5240784</v>
      </c>
      <c r="E311" s="293">
        <f>SUMIFS('7.  Persistence Report'!AW$27:AW$100000,'7.  Persistence Report'!$D$27:$D$100000,$B310,'7.  Persistence Report'!$H$27:$H$100000,$D$218,'7.  Persistence Report'!$J$27:$J$100000,"Adjustment")</f>
        <v>5240784</v>
      </c>
      <c r="F311" s="293">
        <f>SUMIFS('7.  Persistence Report'!AX$27:AX$100000,'7.  Persistence Report'!$D$27:$D$100000,$B310,'7.  Persistence Report'!$H$27:$H$100000,$D$218,'7.  Persistence Report'!$J$27:$J$100000,"Adjustment")</f>
        <v>5240784</v>
      </c>
      <c r="G311" s="293">
        <f>SUMIFS('7.  Persistence Report'!AY$27:AY$100000,'7.  Persistence Report'!$D$27:$D$100000,$B310,'7.  Persistence Report'!$H$27:$H$100000,$D$218,'7.  Persistence Report'!$J$27:$J$100000,"Adjustment")</f>
        <v>5240784</v>
      </c>
      <c r="H311" s="293">
        <f>SUMIFS('7.  Persistence Report'!AZ$27:AZ$100000,'7.  Persistence Report'!$D$27:$D$100000,$B310,'7.  Persistence Report'!$H$27:$H$100000,$D$218,'7.  Persistence Report'!$J$27:$J$100000,"Adjustment")</f>
        <v>5240784</v>
      </c>
      <c r="I311" s="293">
        <f>SUMIFS('7.  Persistence Report'!BA$27:BA$100000,'7.  Persistence Report'!$D$27:$D$100000,$B310,'7.  Persistence Report'!$H$27:$H$100000,$D$218,'7.  Persistence Report'!$J$27:$J$100000,"Adjustment")</f>
        <v>5240784</v>
      </c>
      <c r="J311" s="293">
        <f>SUMIFS('7.  Persistence Report'!BB$27:BB$100000,'7.  Persistence Report'!$D$27:$D$100000,$B310,'7.  Persistence Report'!$H$27:$H$100000,$D$218,'7.  Persistence Report'!$J$27:$J$100000,"Adjustment")</f>
        <v>5240784</v>
      </c>
      <c r="K311" s="293">
        <f>SUMIFS('7.  Persistence Report'!BC$27:BC$100000,'7.  Persistence Report'!$D$27:$D$100000,$B310,'7.  Persistence Report'!$H$27:$H$100000,$D$218,'7.  Persistence Report'!$J$27:$J$100000,"Adjustment")</f>
        <v>5240784</v>
      </c>
      <c r="L311" s="293">
        <f>SUMIFS('7.  Persistence Report'!BD$27:BD$100000,'7.  Persistence Report'!$D$27:$D$100000,$B310,'7.  Persistence Report'!$H$27:$H$100000,$D$218,'7.  Persistence Report'!$J$27:$J$100000,"Adjustment")</f>
        <v>5240784</v>
      </c>
      <c r="M311" s="293">
        <f>SUMIFS('7.  Persistence Report'!BE$27:BE$100000,'7.  Persistence Report'!$D$27:$D$100000,$B310,'7.  Persistence Report'!$H$27:$H$100000,$D$218,'7.  Persistence Report'!$J$27:$J$100000,"Adjustment")</f>
        <v>5240784</v>
      </c>
      <c r="N311" s="293">
        <f>N310</f>
        <v>12</v>
      </c>
      <c r="O311" s="293">
        <f>SUMIFS('7.  Persistence Report'!Q$27:Q$100000,'7.  Persistence Report'!$D$27:$D$100000,$B310,'7.  Persistence Report'!$H$27:$H$100000,$O$218,'7.  Persistence Report'!$J$27:$J$100000,"Adjustment")</f>
        <v>805</v>
      </c>
      <c r="P311" s="293">
        <f>SUMIFS('7.  Persistence Report'!R$27:R$100000,'7.  Persistence Report'!$D$27:$D$100000,$B310,'7.  Persistence Report'!$H$27:$H$100000,$O$218,'7.  Persistence Report'!$J$27:$J$100000,"Adjustment")</f>
        <v>805</v>
      </c>
      <c r="Q311" s="293">
        <f>SUMIFS('7.  Persistence Report'!S$27:S$100000,'7.  Persistence Report'!$D$27:$D$100000,$B310,'7.  Persistence Report'!$H$27:$H$100000,$O$218,'7.  Persistence Report'!$J$27:$J$100000,"Adjustment")</f>
        <v>805</v>
      </c>
      <c r="R311" s="293">
        <f>SUMIFS('7.  Persistence Report'!T$27:T$100000,'7.  Persistence Report'!$D$27:$D$100000,$B310,'7.  Persistence Report'!$H$27:$H$100000,$O$218,'7.  Persistence Report'!$J$27:$J$100000,"Adjustment")</f>
        <v>805</v>
      </c>
      <c r="S311" s="293">
        <f>SUMIFS('7.  Persistence Report'!U$27:U$100000,'7.  Persistence Report'!$D$27:$D$100000,$B310,'7.  Persistence Report'!$H$27:$H$100000,$O$218,'7.  Persistence Report'!$J$27:$J$100000,"Adjustment")</f>
        <v>805</v>
      </c>
      <c r="T311" s="293">
        <f>SUMIFS('7.  Persistence Report'!V$27:V$100000,'7.  Persistence Report'!$D$27:$D$100000,$B310,'7.  Persistence Report'!$H$27:$H$100000,$O$218,'7.  Persistence Report'!$J$27:$J$100000,"Adjustment")</f>
        <v>805</v>
      </c>
      <c r="U311" s="293">
        <f>SUMIFS('7.  Persistence Report'!W$27:W$100000,'7.  Persistence Report'!$D$27:$D$100000,$B310,'7.  Persistence Report'!$H$27:$H$100000,$O$218,'7.  Persistence Report'!$J$27:$J$100000,"Adjustment")</f>
        <v>805</v>
      </c>
      <c r="V311" s="293">
        <f>SUMIFS('7.  Persistence Report'!X$27:X$100000,'7.  Persistence Report'!$D$27:$D$100000,$B310,'7.  Persistence Report'!$H$27:$H$100000,$O$218,'7.  Persistence Report'!$J$27:$J$100000,"Adjustment")</f>
        <v>805</v>
      </c>
      <c r="W311" s="293">
        <f>SUMIFS('7.  Persistence Report'!Y$27:Y$100000,'7.  Persistence Report'!$D$27:$D$100000,$B310,'7.  Persistence Report'!$H$27:$H$100000,$O$218,'7.  Persistence Report'!$J$27:$J$100000,"Adjustment")</f>
        <v>805</v>
      </c>
      <c r="X311" s="293">
        <f>SUMIFS('7.  Persistence Report'!Z$27:Z$100000,'7.  Persistence Report'!$D$27:$D$100000,$B310,'7.  Persistence Report'!$H$27:$H$100000,$O$218,'7.  Persistence Report'!$J$27:$J$100000,"Adjustment")</f>
        <v>805</v>
      </c>
      <c r="Y311" s="409">
        <f>Y310</f>
        <v>0</v>
      </c>
      <c r="Z311" s="409">
        <f t="shared" ref="Z311" si="838">Z310</f>
        <v>0</v>
      </c>
      <c r="AA311" s="409">
        <f t="shared" ref="AA311" si="839">AA310</f>
        <v>5.2162420546977319E-4</v>
      </c>
      <c r="AB311" s="409">
        <f t="shared" ref="AB311" si="840">AB310</f>
        <v>0.95191311408023405</v>
      </c>
      <c r="AC311" s="409">
        <f t="shared" ref="AC311" si="841">AC310</f>
        <v>4.2294717746455893E-3</v>
      </c>
      <c r="AD311" s="409">
        <f t="shared" ref="AD311" si="842">AD310</f>
        <v>4.2828072821652165E-2</v>
      </c>
      <c r="AE311" s="409">
        <f t="shared" ref="AE311" si="843">AE310</f>
        <v>0</v>
      </c>
      <c r="AF311" s="409">
        <f t="shared" ref="AF311" si="844">AF310</f>
        <v>0</v>
      </c>
      <c r="AG311" s="409">
        <f t="shared" ref="AG311" si="845">AG310</f>
        <v>0</v>
      </c>
      <c r="AH311" s="409">
        <f t="shared" ref="AH311" si="846">AH310</f>
        <v>0</v>
      </c>
      <c r="AI311" s="409">
        <f t="shared" ref="AI311" si="847">AI310</f>
        <v>0</v>
      </c>
      <c r="AJ311" s="409">
        <f t="shared" ref="AJ311" si="848">AJ310</f>
        <v>0</v>
      </c>
      <c r="AK311" s="409">
        <f t="shared" ref="AK311" si="849">AK310</f>
        <v>0</v>
      </c>
      <c r="AL311" s="409">
        <f t="shared" ref="AL311" si="850">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19">
        <v>29</v>
      </c>
      <c r="B313" s="517" t="s">
        <v>121</v>
      </c>
      <c r="C313" s="289" t="s">
        <v>25</v>
      </c>
      <c r="D313" s="293">
        <f>SUMIFS('7.  Persistence Report'!AV$27:AV$100000,'7.  Persistence Report'!$D$27:$D$100000,$B313,'7.  Persistence Report'!$H$27:$H$100000,$D$218,'7.  Persistence Report'!$J$27:$J$100000,"&lt;&gt;Adjustment")</f>
        <v>0</v>
      </c>
      <c r="E313" s="293">
        <f>SUMIFS('7.  Persistence Report'!AW$27:AW$100000,'7.  Persistence Report'!$D$27:$D$100000,$B313,'7.  Persistence Report'!$H$27:$H$100000,$D$218,'7.  Persistence Report'!$J$27:$J$100000,"&lt;&gt;Adjustment")</f>
        <v>0</v>
      </c>
      <c r="F313" s="293">
        <f>SUMIFS('7.  Persistence Report'!AX$27:AX$100000,'7.  Persistence Report'!$D$27:$D$100000,$B313,'7.  Persistence Report'!$H$27:$H$100000,$D$218,'7.  Persistence Report'!$J$27:$J$100000,"&lt;&gt;Adjustment")</f>
        <v>0</v>
      </c>
      <c r="G313" s="293">
        <f>SUMIFS('7.  Persistence Report'!AY$27:AY$100000,'7.  Persistence Report'!$D$27:$D$100000,$B313,'7.  Persistence Report'!$H$27:$H$100000,$D$218,'7.  Persistence Report'!$J$27:$J$100000,"&lt;&gt;Adjustment")</f>
        <v>0</v>
      </c>
      <c r="H313" s="293">
        <f>SUMIFS('7.  Persistence Report'!AZ$27:AZ$100000,'7.  Persistence Report'!$D$27:$D$100000,$B313,'7.  Persistence Report'!$H$27:$H$100000,$D$218,'7.  Persistence Report'!$J$27:$J$100000,"&lt;&gt;Adjustment")</f>
        <v>0</v>
      </c>
      <c r="I313" s="293">
        <f>SUMIFS('7.  Persistence Report'!BA$27:BA$100000,'7.  Persistence Report'!$D$27:$D$100000,$B313,'7.  Persistence Report'!$H$27:$H$100000,$D$218,'7.  Persistence Report'!$J$27:$J$100000,"&lt;&gt;Adjustment")</f>
        <v>0</v>
      </c>
      <c r="J313" s="293">
        <f>SUMIFS('7.  Persistence Report'!BB$27:BB$100000,'7.  Persistence Report'!$D$27:$D$100000,$B313,'7.  Persistence Report'!$H$27:$H$100000,$D$218,'7.  Persistence Report'!$J$27:$J$100000,"&lt;&gt;Adjustment")</f>
        <v>0</v>
      </c>
      <c r="K313" s="293">
        <f>SUMIFS('7.  Persistence Report'!BC$27:BC$100000,'7.  Persistence Report'!$D$27:$D$100000,$B313,'7.  Persistence Report'!$H$27:$H$100000,$D$218,'7.  Persistence Report'!$J$27:$J$100000,"&lt;&gt;Adjustment")</f>
        <v>0</v>
      </c>
      <c r="L313" s="293">
        <f>SUMIFS('7.  Persistence Report'!BD$27:BD$100000,'7.  Persistence Report'!$D$27:$D$100000,$B313,'7.  Persistence Report'!$H$27:$H$100000,$D$218,'7.  Persistence Report'!$J$27:$J$100000,"&lt;&gt;Adjustment")</f>
        <v>0</v>
      </c>
      <c r="M313" s="293">
        <f>SUMIFS('7.  Persistence Report'!BE$27:BE$100000,'7.  Persistence Report'!$D$27:$D$100000,$B313,'7.  Persistence Report'!$H$27:$H$100000,$D$218,'7.  Persistence Report'!$J$27:$J$100000,"&lt;&gt;Adjustment")</f>
        <v>0</v>
      </c>
      <c r="N313" s="293">
        <v>3</v>
      </c>
      <c r="O313" s="293">
        <f>SUMIFS('7.  Persistence Report'!Q$27:Q$100000,'7.  Persistence Report'!$D$27:$D$100000,$B313,'7.  Persistence Report'!$H$27:$H$100000,$O$218,'7.  Persistence Report'!$J$27:$J$100000,"&lt;&gt;Adjustment")</f>
        <v>0</v>
      </c>
      <c r="P313" s="293">
        <f>SUMIFS('7.  Persistence Report'!R$27:R$100000,'7.  Persistence Report'!$D$27:$D$100000,$B313,'7.  Persistence Report'!$H$27:$H$100000,$O$218,'7.  Persistence Report'!$J$27:$J$100000,"&lt;&gt;Adjustment")</f>
        <v>0</v>
      </c>
      <c r="Q313" s="293">
        <f>SUMIFS('7.  Persistence Report'!S$27:S$100000,'7.  Persistence Report'!$D$27:$D$100000,$B313,'7.  Persistence Report'!$H$27:$H$100000,$O$218,'7.  Persistence Report'!$J$27:$J$100000,"&lt;&gt;Adjustment")</f>
        <v>0</v>
      </c>
      <c r="R313" s="293">
        <f>SUMIFS('7.  Persistence Report'!T$27:T$100000,'7.  Persistence Report'!$D$27:$D$100000,$B313,'7.  Persistence Report'!$H$27:$H$100000,$O$218,'7.  Persistence Report'!$J$27:$J$100000,"&lt;&gt;Adjustment")</f>
        <v>0</v>
      </c>
      <c r="S313" s="293">
        <f>SUMIFS('7.  Persistence Report'!U$27:U$100000,'7.  Persistence Report'!$D$27:$D$100000,$B313,'7.  Persistence Report'!$H$27:$H$100000,$O$218,'7.  Persistence Report'!$J$27:$J$100000,"&lt;&gt;Adjustment")</f>
        <v>0</v>
      </c>
      <c r="T313" s="293">
        <f>SUMIFS('7.  Persistence Report'!V$27:V$100000,'7.  Persistence Report'!$D$27:$D$100000,$B313,'7.  Persistence Report'!$H$27:$H$100000,$O$218,'7.  Persistence Report'!$J$27:$J$100000,"&lt;&gt;Adjustment")</f>
        <v>0</v>
      </c>
      <c r="U313" s="293">
        <f>SUMIFS('7.  Persistence Report'!W$27:W$100000,'7.  Persistence Report'!$D$27:$D$100000,$B313,'7.  Persistence Report'!$H$27:$H$100000,$O$218,'7.  Persistence Report'!$J$27:$J$100000,"&lt;&gt;Adjustment")</f>
        <v>0</v>
      </c>
      <c r="V313" s="293">
        <f>SUMIFS('7.  Persistence Report'!X$27:X$100000,'7.  Persistence Report'!$D$27:$D$100000,$B313,'7.  Persistence Report'!$H$27:$H$100000,$O$218,'7.  Persistence Report'!$J$27:$J$100000,"&lt;&gt;Adjustment")</f>
        <v>0</v>
      </c>
      <c r="W313" s="293">
        <f>SUMIFS('7.  Persistence Report'!Y$27:Y$100000,'7.  Persistence Report'!$D$27:$D$100000,$B313,'7.  Persistence Report'!$H$27:$H$100000,$O$218,'7.  Persistence Report'!$J$27:$J$100000,"&lt;&gt;Adjustment")</f>
        <v>0</v>
      </c>
      <c r="X313" s="293">
        <f>SUMIFS('7.  Persistence Report'!Z$27:Z$100000,'7.  Persistence Report'!$D$27:$D$100000,$B313,'7.  Persistence Report'!$H$27:$H$100000,$O$218,'7.  Persistence Report'!$J$27:$J$100000,"&lt;&gt;Adjustment")</f>
        <v>0</v>
      </c>
      <c r="Y313" s="424">
        <f>VLOOKUP(B313,'3-a.  Rate Class Allocations'!$B$20:$AM$1009,16,FALSE)</f>
        <v>0</v>
      </c>
      <c r="Z313" s="408">
        <f>VLOOKUP(B313,'3-a.  Rate Class Allocations'!$B$20:$AM$1009,18,FALSE)</f>
        <v>0</v>
      </c>
      <c r="AA313" s="408">
        <f>VLOOKUP(B313,'3-a.  Rate Class Allocations'!$B$20:$AM$1009,20,FALSE)</f>
        <v>0</v>
      </c>
      <c r="AB313" s="408">
        <f>VLOOKUP(B313,'3-a.  Rate Class Allocations'!$B$20:$AM$1009,21,FALSE)</f>
        <v>0.28002421307506031</v>
      </c>
      <c r="AC313" s="408">
        <f>VLOOKUP(B313,'3-a.  Rate Class Allocations'!$B$20:$AM$1009,23,FALSE)</f>
        <v>0.7199757869249398</v>
      </c>
      <c r="AD313" s="408">
        <f>VLOOKUP(B313,'3-a.  Rate Class Allocations'!$B$20:$AM$1009,25,FALSE)</f>
        <v>0</v>
      </c>
      <c r="AE313" s="408"/>
      <c r="AF313" s="408"/>
      <c r="AG313" s="413"/>
      <c r="AH313" s="413"/>
      <c r="AI313" s="413"/>
      <c r="AJ313" s="413"/>
      <c r="AK313" s="413"/>
      <c r="AL313" s="413"/>
      <c r="AM313" s="294">
        <f>SUM(Y313:AL313)</f>
        <v>1</v>
      </c>
    </row>
    <row r="314" spans="1:39" outlineLevel="1">
      <c r="B314" s="292" t="s">
        <v>289</v>
      </c>
      <c r="C314" s="289" t="s">
        <v>163</v>
      </c>
      <c r="D314" s="293">
        <f>SUMIFS('7.  Persistence Report'!AV$27:AV$100000,'7.  Persistence Report'!$D$27:$D$100000,$B313,'7.  Persistence Report'!$H$27:$H$100000,$D$218,'7.  Persistence Report'!$J$27:$J$100000,"Adjustment")</f>
        <v>730126</v>
      </c>
      <c r="E314" s="293">
        <f>SUMIFS('7.  Persistence Report'!AW$27:AW$100000,'7.  Persistence Report'!$D$27:$D$100000,$B313,'7.  Persistence Report'!$H$27:$H$100000,$D$218,'7.  Persistence Report'!$J$27:$J$100000,"Adjustment")</f>
        <v>730126</v>
      </c>
      <c r="F314" s="293">
        <f>SUMIFS('7.  Persistence Report'!AX$27:AX$100000,'7.  Persistence Report'!$D$27:$D$100000,$B313,'7.  Persistence Report'!$H$27:$H$100000,$D$218,'7.  Persistence Report'!$J$27:$J$100000,"Adjustment")</f>
        <v>730126</v>
      </c>
      <c r="G314" s="293">
        <f>SUMIFS('7.  Persistence Report'!AY$27:AY$100000,'7.  Persistence Report'!$D$27:$D$100000,$B313,'7.  Persistence Report'!$H$27:$H$100000,$D$218,'7.  Persistence Report'!$J$27:$J$100000,"Adjustment")</f>
        <v>730126</v>
      </c>
      <c r="H314" s="293">
        <f>SUMIFS('7.  Persistence Report'!AZ$27:AZ$100000,'7.  Persistence Report'!$D$27:$D$100000,$B313,'7.  Persistence Report'!$H$27:$H$100000,$D$218,'7.  Persistence Report'!$J$27:$J$100000,"Adjustment")</f>
        <v>730126</v>
      </c>
      <c r="I314" s="293">
        <f>SUMIFS('7.  Persistence Report'!BA$27:BA$100000,'7.  Persistence Report'!$D$27:$D$100000,$B313,'7.  Persistence Report'!$H$27:$H$100000,$D$218,'7.  Persistence Report'!$J$27:$J$100000,"Adjustment")</f>
        <v>0</v>
      </c>
      <c r="J314" s="293">
        <f>SUMIFS('7.  Persistence Report'!BB$27:BB$100000,'7.  Persistence Report'!$D$27:$D$100000,$B313,'7.  Persistence Report'!$H$27:$H$100000,$D$218,'7.  Persistence Report'!$J$27:$J$100000,"Adjustment")</f>
        <v>0</v>
      </c>
      <c r="K314" s="293">
        <f>SUMIFS('7.  Persistence Report'!BC$27:BC$100000,'7.  Persistence Report'!$D$27:$D$100000,$B313,'7.  Persistence Report'!$H$27:$H$100000,$D$218,'7.  Persistence Report'!$J$27:$J$100000,"Adjustment")</f>
        <v>0</v>
      </c>
      <c r="L314" s="293">
        <f>SUMIFS('7.  Persistence Report'!BD$27:BD$100000,'7.  Persistence Report'!$D$27:$D$100000,$B313,'7.  Persistence Report'!$H$27:$H$100000,$D$218,'7.  Persistence Report'!$J$27:$J$100000,"Adjustment")</f>
        <v>0</v>
      </c>
      <c r="M314" s="293">
        <f>SUMIFS('7.  Persistence Report'!BE$27:BE$100000,'7.  Persistence Report'!$D$27:$D$100000,$B313,'7.  Persistence Report'!$H$27:$H$100000,$D$218,'7.  Persistence Report'!$J$27:$J$100000,"Adjustment")</f>
        <v>0</v>
      </c>
      <c r="N314" s="293">
        <f>N313</f>
        <v>3</v>
      </c>
      <c r="O314" s="293">
        <f>SUMIFS('7.  Persistence Report'!Q$27:Q$100000,'7.  Persistence Report'!$D$27:$D$100000,$B313,'7.  Persistence Report'!$H$27:$H$100000,$O$218,'7.  Persistence Report'!$J$27:$J$100000,"Adjustment")</f>
        <v>83</v>
      </c>
      <c r="P314" s="293">
        <f>SUMIFS('7.  Persistence Report'!R$27:R$100000,'7.  Persistence Report'!$D$27:$D$100000,$B313,'7.  Persistence Report'!$H$27:$H$100000,$O$218,'7.  Persistence Report'!$J$27:$J$100000,"Adjustment")</f>
        <v>83</v>
      </c>
      <c r="Q314" s="293">
        <f>SUMIFS('7.  Persistence Report'!S$27:S$100000,'7.  Persistence Report'!$D$27:$D$100000,$B313,'7.  Persistence Report'!$H$27:$H$100000,$O$218,'7.  Persistence Report'!$J$27:$J$100000,"Adjustment")</f>
        <v>83</v>
      </c>
      <c r="R314" s="293">
        <f>SUMIFS('7.  Persistence Report'!T$27:T$100000,'7.  Persistence Report'!$D$27:$D$100000,$B313,'7.  Persistence Report'!$H$27:$H$100000,$O$218,'7.  Persistence Report'!$J$27:$J$100000,"Adjustment")</f>
        <v>83</v>
      </c>
      <c r="S314" s="293">
        <f>SUMIFS('7.  Persistence Report'!U$27:U$100000,'7.  Persistence Report'!$D$27:$D$100000,$B313,'7.  Persistence Report'!$H$27:$H$100000,$O$218,'7.  Persistence Report'!$J$27:$J$100000,"Adjustment")</f>
        <v>83</v>
      </c>
      <c r="T314" s="293">
        <f>SUMIFS('7.  Persistence Report'!V$27:V$100000,'7.  Persistence Report'!$D$27:$D$100000,$B313,'7.  Persistence Report'!$H$27:$H$100000,$O$218,'7.  Persistence Report'!$J$27:$J$100000,"Adjustment")</f>
        <v>0</v>
      </c>
      <c r="U314" s="293">
        <f>SUMIFS('7.  Persistence Report'!W$27:W$100000,'7.  Persistence Report'!$D$27:$D$100000,$B313,'7.  Persistence Report'!$H$27:$H$100000,$O$218,'7.  Persistence Report'!$J$27:$J$100000,"Adjustment")</f>
        <v>0</v>
      </c>
      <c r="V314" s="293">
        <f>SUMIFS('7.  Persistence Report'!X$27:X$100000,'7.  Persistence Report'!$D$27:$D$100000,$B313,'7.  Persistence Report'!$H$27:$H$100000,$O$218,'7.  Persistence Report'!$J$27:$J$100000,"Adjustment")</f>
        <v>0</v>
      </c>
      <c r="W314" s="293">
        <f>SUMIFS('7.  Persistence Report'!Y$27:Y$100000,'7.  Persistence Report'!$D$27:$D$100000,$B313,'7.  Persistence Report'!$H$27:$H$100000,$O$218,'7.  Persistence Report'!$J$27:$J$100000,"Adjustment")</f>
        <v>0</v>
      </c>
      <c r="X314" s="293">
        <f>SUMIFS('7.  Persistence Report'!Z$27:Z$100000,'7.  Persistence Report'!$D$27:$D$100000,$B313,'7.  Persistence Report'!$H$27:$H$100000,$O$218,'7.  Persistence Report'!$J$27:$J$100000,"Adjustment")</f>
        <v>0</v>
      </c>
      <c r="Y314" s="409">
        <f>Y313</f>
        <v>0</v>
      </c>
      <c r="Z314" s="409">
        <f t="shared" ref="Z314" si="851">Z313</f>
        <v>0</v>
      </c>
      <c r="AA314" s="409">
        <f t="shared" ref="AA314" si="852">AA313</f>
        <v>0</v>
      </c>
      <c r="AB314" s="409">
        <f t="shared" ref="AB314" si="853">AB313</f>
        <v>0.28002421307506031</v>
      </c>
      <c r="AC314" s="409">
        <f t="shared" ref="AC314" si="854">AC313</f>
        <v>0.7199757869249398</v>
      </c>
      <c r="AD314" s="409">
        <f t="shared" ref="AD314" si="855">AD313</f>
        <v>0</v>
      </c>
      <c r="AE314" s="409">
        <f t="shared" ref="AE314" si="856">AE313</f>
        <v>0</v>
      </c>
      <c r="AF314" s="409">
        <f t="shared" ref="AF314" si="857">AF313</f>
        <v>0</v>
      </c>
      <c r="AG314" s="409">
        <f t="shared" ref="AG314" si="858">AG313</f>
        <v>0</v>
      </c>
      <c r="AH314" s="409">
        <f t="shared" ref="AH314" si="859">AH313</f>
        <v>0</v>
      </c>
      <c r="AI314" s="409">
        <f t="shared" ref="AI314" si="860">AI313</f>
        <v>0</v>
      </c>
      <c r="AJ314" s="409">
        <f t="shared" ref="AJ314" si="861">AJ313</f>
        <v>0</v>
      </c>
      <c r="AK314" s="409">
        <f t="shared" ref="AK314" si="862">AK313</f>
        <v>0</v>
      </c>
      <c r="AL314" s="409">
        <f t="shared" ref="AL314" si="863">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19">
        <v>30</v>
      </c>
      <c r="B316" s="517" t="s">
        <v>122</v>
      </c>
      <c r="C316" s="289" t="s">
        <v>25</v>
      </c>
      <c r="D316" s="293">
        <f>SUMIFS('7.  Persistence Report'!AV$27:AV$100000,'7.  Persistence Report'!$D$27:$D$100000,$B316,'7.  Persistence Report'!$H$27:$H$100000,$D$218,'7.  Persistence Report'!$J$27:$J$100000,"&lt;&gt;Adjustment")</f>
        <v>339419</v>
      </c>
      <c r="E316" s="293">
        <f>SUMIFS('7.  Persistence Report'!AW$27:AW$100000,'7.  Persistence Report'!$D$27:$D$100000,$B316,'7.  Persistence Report'!$H$27:$H$100000,$D$218,'7.  Persistence Report'!$J$27:$J$100000,"&lt;&gt;Adjustment")</f>
        <v>339419</v>
      </c>
      <c r="F316" s="293">
        <f>SUMIFS('7.  Persistence Report'!AX$27:AX$100000,'7.  Persistence Report'!$D$27:$D$100000,$B316,'7.  Persistence Report'!$H$27:$H$100000,$D$218,'7.  Persistence Report'!$J$27:$J$100000,"&lt;&gt;Adjustment")</f>
        <v>339419</v>
      </c>
      <c r="G316" s="293">
        <f>SUMIFS('7.  Persistence Report'!AY$27:AY$100000,'7.  Persistence Report'!$D$27:$D$100000,$B316,'7.  Persistence Report'!$H$27:$H$100000,$D$218,'7.  Persistence Report'!$J$27:$J$100000,"&lt;&gt;Adjustment")</f>
        <v>339419</v>
      </c>
      <c r="H316" s="293">
        <f>SUMIFS('7.  Persistence Report'!AZ$27:AZ$100000,'7.  Persistence Report'!$D$27:$D$100000,$B316,'7.  Persistence Report'!$H$27:$H$100000,$D$218,'7.  Persistence Report'!$J$27:$J$100000,"&lt;&gt;Adjustment")</f>
        <v>339419</v>
      </c>
      <c r="I316" s="293">
        <f>SUMIFS('7.  Persistence Report'!BA$27:BA$100000,'7.  Persistence Report'!$D$27:$D$100000,$B316,'7.  Persistence Report'!$H$27:$H$100000,$D$218,'7.  Persistence Report'!$J$27:$J$100000,"&lt;&gt;Adjustment")</f>
        <v>0</v>
      </c>
      <c r="J316" s="293">
        <f>SUMIFS('7.  Persistence Report'!BB$27:BB$100000,'7.  Persistence Report'!$D$27:$D$100000,$B316,'7.  Persistence Report'!$H$27:$H$100000,$D$218,'7.  Persistence Report'!$J$27:$J$100000,"&lt;&gt;Adjustment")</f>
        <v>0</v>
      </c>
      <c r="K316" s="293">
        <f>SUMIFS('7.  Persistence Report'!BC$27:BC$100000,'7.  Persistence Report'!$D$27:$D$100000,$B316,'7.  Persistence Report'!$H$27:$H$100000,$D$218,'7.  Persistence Report'!$J$27:$J$100000,"&lt;&gt;Adjustment")</f>
        <v>0</v>
      </c>
      <c r="L316" s="293">
        <f>SUMIFS('7.  Persistence Report'!BD$27:BD$100000,'7.  Persistence Report'!$D$27:$D$100000,$B316,'7.  Persistence Report'!$H$27:$H$100000,$D$218,'7.  Persistence Report'!$J$27:$J$100000,"&lt;&gt;Adjustment")</f>
        <v>0</v>
      </c>
      <c r="M316" s="293">
        <f>SUMIFS('7.  Persistence Report'!BE$27:BE$100000,'7.  Persistence Report'!$D$27:$D$100000,$B316,'7.  Persistence Report'!$H$27:$H$100000,$D$218,'7.  Persistence Report'!$J$27:$J$100000,"&lt;&gt;Adjustment")</f>
        <v>0</v>
      </c>
      <c r="N316" s="293">
        <v>12</v>
      </c>
      <c r="O316" s="293">
        <f>SUMIFS('7.  Persistence Report'!Q$27:Q$100000,'7.  Persistence Report'!$D$27:$D$100000,$B316,'7.  Persistence Report'!$H$27:$H$100000,$O$218,'7.  Persistence Report'!$J$27:$J$100000,"&lt;&gt;Adjustment")</f>
        <v>23</v>
      </c>
      <c r="P316" s="293">
        <f>SUMIFS('7.  Persistence Report'!R$27:R$100000,'7.  Persistence Report'!$D$27:$D$100000,$B316,'7.  Persistence Report'!$H$27:$H$100000,$O$218,'7.  Persistence Report'!$J$27:$J$100000,"&lt;&gt;Adjustment")</f>
        <v>23</v>
      </c>
      <c r="Q316" s="293">
        <f>SUMIFS('7.  Persistence Report'!S$27:S$100000,'7.  Persistence Report'!$D$27:$D$100000,$B316,'7.  Persistence Report'!$H$27:$H$100000,$O$218,'7.  Persistence Report'!$J$27:$J$100000,"&lt;&gt;Adjustment")</f>
        <v>23</v>
      </c>
      <c r="R316" s="293">
        <f>SUMIFS('7.  Persistence Report'!T$27:T$100000,'7.  Persistence Report'!$D$27:$D$100000,$B316,'7.  Persistence Report'!$H$27:$H$100000,$O$218,'7.  Persistence Report'!$J$27:$J$100000,"&lt;&gt;Adjustment")</f>
        <v>23</v>
      </c>
      <c r="S316" s="293">
        <f>SUMIFS('7.  Persistence Report'!U$27:U$100000,'7.  Persistence Report'!$D$27:$D$100000,$B316,'7.  Persistence Report'!$H$27:$H$100000,$O$218,'7.  Persistence Report'!$J$27:$J$100000,"&lt;&gt;Adjustment")</f>
        <v>23</v>
      </c>
      <c r="T316" s="293">
        <f>SUMIFS('7.  Persistence Report'!V$27:V$100000,'7.  Persistence Report'!$D$27:$D$100000,$B316,'7.  Persistence Report'!$H$27:$H$100000,$O$218,'7.  Persistence Report'!$J$27:$J$100000,"&lt;&gt;Adjustment")</f>
        <v>0</v>
      </c>
      <c r="U316" s="293">
        <f>SUMIFS('7.  Persistence Report'!W$27:W$100000,'7.  Persistence Report'!$D$27:$D$100000,$B316,'7.  Persistence Report'!$H$27:$H$100000,$O$218,'7.  Persistence Report'!$J$27:$J$100000,"&lt;&gt;Adjustment")</f>
        <v>0</v>
      </c>
      <c r="V316" s="293">
        <f>SUMIFS('7.  Persistence Report'!X$27:X$100000,'7.  Persistence Report'!$D$27:$D$100000,$B316,'7.  Persistence Report'!$H$27:$H$100000,$O$218,'7.  Persistence Report'!$J$27:$J$100000,"&lt;&gt;Adjustment")</f>
        <v>0</v>
      </c>
      <c r="W316" s="293">
        <f>SUMIFS('7.  Persistence Report'!Y$27:Y$100000,'7.  Persistence Report'!$D$27:$D$100000,$B316,'7.  Persistence Report'!$H$27:$H$100000,$O$218,'7.  Persistence Report'!$J$27:$J$100000,"&lt;&gt;Adjustment")</f>
        <v>0</v>
      </c>
      <c r="X316" s="293">
        <f>SUMIFS('7.  Persistence Report'!Z$27:Z$100000,'7.  Persistence Report'!$D$27:$D$100000,$B316,'7.  Persistence Report'!$H$27:$H$100000,$O$218,'7.  Persistence Report'!$J$27:$J$100000,"&lt;&gt;Adjustment")</f>
        <v>0</v>
      </c>
      <c r="Y316" s="424">
        <f>VLOOKUP(B316,'3-a.  Rate Class Allocations'!$B$20:$AM$1009,16,FALSE)</f>
        <v>0</v>
      </c>
      <c r="Z316" s="408">
        <f>VLOOKUP(B316,'3-a.  Rate Class Allocations'!$B$20:$AM$1009,18,FALSE)</f>
        <v>0</v>
      </c>
      <c r="AA316" s="408">
        <f>VLOOKUP(B316,'3-a.  Rate Class Allocations'!$B$20:$AM$1009,20,FALSE)</f>
        <v>0</v>
      </c>
      <c r="AB316" s="408">
        <f>VLOOKUP(B316,'3-a.  Rate Class Allocations'!$B$20:$AM$1009,21,FALSE)</f>
        <v>0</v>
      </c>
      <c r="AC316" s="408">
        <f>VLOOKUP(B316,'3-a.  Rate Class Allocations'!$B$20:$AM$1009,23,FALSE)</f>
        <v>1</v>
      </c>
      <c r="AD316" s="408">
        <f>VLOOKUP(B316,'3-a.  Rate Class Allocations'!$B$20:$AM$1009,25,FALSE)</f>
        <v>0</v>
      </c>
      <c r="AE316" s="408"/>
      <c r="AF316" s="408"/>
      <c r="AG316" s="413"/>
      <c r="AH316" s="413"/>
      <c r="AI316" s="413"/>
      <c r="AJ316" s="413"/>
      <c r="AK316" s="413"/>
      <c r="AL316" s="413"/>
      <c r="AM316" s="294">
        <f>SUM(Y316:AL316)</f>
        <v>1</v>
      </c>
    </row>
    <row r="317" spans="1:39" outlineLevel="1">
      <c r="B317" s="292" t="s">
        <v>289</v>
      </c>
      <c r="C317" s="289" t="s">
        <v>163</v>
      </c>
      <c r="D317" s="293">
        <f>SUMIFS('7.  Persistence Report'!AV$27:AV$100000,'7.  Persistence Report'!$D$27:$D$100000,$B316,'7.  Persistence Report'!$H$27:$H$100000,$D$218,'7.  Persistence Report'!$J$27:$J$100000,"Adjustment")</f>
        <v>18491408</v>
      </c>
      <c r="E317" s="293">
        <f>SUMIFS('7.  Persistence Report'!AW$27:AW$100000,'7.  Persistence Report'!$D$27:$D$100000,$B316,'7.  Persistence Report'!$H$27:$H$100000,$D$218,'7.  Persistence Report'!$J$27:$J$100000,"Adjustment")</f>
        <v>18491408</v>
      </c>
      <c r="F317" s="293">
        <f>SUMIFS('7.  Persistence Report'!AX$27:AX$100000,'7.  Persistence Report'!$D$27:$D$100000,$B316,'7.  Persistence Report'!$H$27:$H$100000,$D$218,'7.  Persistence Report'!$J$27:$J$100000,"Adjustment")</f>
        <v>18491408</v>
      </c>
      <c r="G317" s="293">
        <f>SUMIFS('7.  Persistence Report'!AY$27:AY$100000,'7.  Persistence Report'!$D$27:$D$100000,$B316,'7.  Persistence Report'!$H$27:$H$100000,$D$218,'7.  Persistence Report'!$J$27:$J$100000,"Adjustment")</f>
        <v>18491408</v>
      </c>
      <c r="H317" s="293">
        <f>SUMIFS('7.  Persistence Report'!AZ$27:AZ$100000,'7.  Persistence Report'!$D$27:$D$100000,$B316,'7.  Persistence Report'!$H$27:$H$100000,$D$218,'7.  Persistence Report'!$J$27:$J$100000,"Adjustment")</f>
        <v>18491408</v>
      </c>
      <c r="I317" s="293">
        <f>SUMIFS('7.  Persistence Report'!BA$27:BA$100000,'7.  Persistence Report'!$D$27:$D$100000,$B316,'7.  Persistence Report'!$H$27:$H$100000,$D$218,'7.  Persistence Report'!$J$27:$J$100000,"Adjustment")</f>
        <v>18491408</v>
      </c>
      <c r="J317" s="293">
        <f>SUMIFS('7.  Persistence Report'!BB$27:BB$100000,'7.  Persistence Report'!$D$27:$D$100000,$B316,'7.  Persistence Report'!$H$27:$H$100000,$D$218,'7.  Persistence Report'!$J$27:$J$100000,"Adjustment")</f>
        <v>18491408</v>
      </c>
      <c r="K317" s="293">
        <f>SUMIFS('7.  Persistence Report'!BC$27:BC$100000,'7.  Persistence Report'!$D$27:$D$100000,$B316,'7.  Persistence Report'!$H$27:$H$100000,$D$218,'7.  Persistence Report'!$J$27:$J$100000,"Adjustment")</f>
        <v>18491408</v>
      </c>
      <c r="L317" s="293">
        <f>SUMIFS('7.  Persistence Report'!BD$27:BD$100000,'7.  Persistence Report'!$D$27:$D$100000,$B316,'7.  Persistence Report'!$H$27:$H$100000,$D$218,'7.  Persistence Report'!$J$27:$J$100000,"Adjustment")</f>
        <v>18491408</v>
      </c>
      <c r="M317" s="293">
        <f>SUMIFS('7.  Persistence Report'!BE$27:BE$100000,'7.  Persistence Report'!$D$27:$D$100000,$B316,'7.  Persistence Report'!$H$27:$H$100000,$D$218,'7.  Persistence Report'!$J$27:$J$100000,"Adjustment")</f>
        <v>18491408</v>
      </c>
      <c r="N317" s="293">
        <f>N316</f>
        <v>12</v>
      </c>
      <c r="O317" s="293">
        <f>SUMIFS('7.  Persistence Report'!Q$27:Q$100000,'7.  Persistence Report'!$D$27:$D$100000,$B316,'7.  Persistence Report'!$H$27:$H$100000,$O$218,'7.  Persistence Report'!$J$27:$J$100000,"Adjustment")</f>
        <v>0</v>
      </c>
      <c r="P317" s="293">
        <f>SUMIFS('7.  Persistence Report'!R$27:R$100000,'7.  Persistence Report'!$D$27:$D$100000,$B316,'7.  Persistence Report'!$H$27:$H$100000,$O$218,'7.  Persistence Report'!$J$27:$J$100000,"Adjustment")</f>
        <v>0</v>
      </c>
      <c r="Q317" s="293">
        <f>SUMIFS('7.  Persistence Report'!S$27:S$100000,'7.  Persistence Report'!$D$27:$D$100000,$B316,'7.  Persistence Report'!$H$27:$H$100000,$O$218,'7.  Persistence Report'!$J$27:$J$100000,"Adjustment")</f>
        <v>0</v>
      </c>
      <c r="R317" s="293">
        <f>SUMIFS('7.  Persistence Report'!T$27:T$100000,'7.  Persistence Report'!$D$27:$D$100000,$B316,'7.  Persistence Report'!$H$27:$H$100000,$O$218,'7.  Persistence Report'!$J$27:$J$100000,"Adjustment")</f>
        <v>0</v>
      </c>
      <c r="S317" s="293">
        <f>SUMIFS('7.  Persistence Report'!U$27:U$100000,'7.  Persistence Report'!$D$27:$D$100000,$B316,'7.  Persistence Report'!$H$27:$H$100000,$O$218,'7.  Persistence Report'!$J$27:$J$100000,"Adjustment")</f>
        <v>0</v>
      </c>
      <c r="T317" s="293">
        <f>SUMIFS('7.  Persistence Report'!V$27:V$100000,'7.  Persistence Report'!$D$27:$D$100000,$B316,'7.  Persistence Report'!$H$27:$H$100000,$O$218,'7.  Persistence Report'!$J$27:$J$100000,"Adjustment")</f>
        <v>0</v>
      </c>
      <c r="U317" s="293">
        <f>SUMIFS('7.  Persistence Report'!W$27:W$100000,'7.  Persistence Report'!$D$27:$D$100000,$B316,'7.  Persistence Report'!$H$27:$H$100000,$O$218,'7.  Persistence Report'!$J$27:$J$100000,"Adjustment")</f>
        <v>0</v>
      </c>
      <c r="V317" s="293">
        <f>SUMIFS('7.  Persistence Report'!X$27:X$100000,'7.  Persistence Report'!$D$27:$D$100000,$B316,'7.  Persistence Report'!$H$27:$H$100000,$O$218,'7.  Persistence Report'!$J$27:$J$100000,"Adjustment")</f>
        <v>0</v>
      </c>
      <c r="W317" s="293">
        <f>SUMIFS('7.  Persistence Report'!Y$27:Y$100000,'7.  Persistence Report'!$D$27:$D$100000,$B316,'7.  Persistence Report'!$H$27:$H$100000,$O$218,'7.  Persistence Report'!$J$27:$J$100000,"Adjustment")</f>
        <v>0</v>
      </c>
      <c r="X317" s="293">
        <f>SUMIFS('7.  Persistence Report'!Z$27:Z$100000,'7.  Persistence Report'!$D$27:$D$100000,$B316,'7.  Persistence Report'!$H$27:$H$100000,$O$218,'7.  Persistence Report'!$J$27:$J$100000,"Adjustment")</f>
        <v>0</v>
      </c>
      <c r="Y317" s="409">
        <f>Y316</f>
        <v>0</v>
      </c>
      <c r="Z317" s="409">
        <f t="shared" ref="Z317" si="864">Z316</f>
        <v>0</v>
      </c>
      <c r="AA317" s="409">
        <f t="shared" ref="AA317" si="865">AA316</f>
        <v>0</v>
      </c>
      <c r="AB317" s="409">
        <f t="shared" ref="AB317" si="866">AB316</f>
        <v>0</v>
      </c>
      <c r="AC317" s="409">
        <f t="shared" ref="AC317" si="867">AC316</f>
        <v>1</v>
      </c>
      <c r="AD317" s="409">
        <f t="shared" ref="AD317" si="868">AD316</f>
        <v>0</v>
      </c>
      <c r="AE317" s="409">
        <f t="shared" ref="AE317" si="869">AE316</f>
        <v>0</v>
      </c>
      <c r="AF317" s="409">
        <f t="shared" ref="AF317" si="870">AF316</f>
        <v>0</v>
      </c>
      <c r="AG317" s="409">
        <f t="shared" ref="AG317" si="871">AG316</f>
        <v>0</v>
      </c>
      <c r="AH317" s="409">
        <f t="shared" ref="AH317" si="872">AH316</f>
        <v>0</v>
      </c>
      <c r="AI317" s="409">
        <f t="shared" ref="AI317" si="873">AI316</f>
        <v>0</v>
      </c>
      <c r="AJ317" s="409">
        <f t="shared" ref="AJ317" si="874">AJ316</f>
        <v>0</v>
      </c>
      <c r="AK317" s="409">
        <f t="shared" ref="AK317" si="875">AK316</f>
        <v>0</v>
      </c>
      <c r="AL317" s="409">
        <f t="shared" ref="AL317" si="876">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19">
        <v>31</v>
      </c>
      <c r="B319" s="517" t="s">
        <v>123</v>
      </c>
      <c r="C319" s="289" t="s">
        <v>25</v>
      </c>
      <c r="D319" s="293">
        <f>SUMIFS('7.  Persistence Report'!AV$27:AV$100000,'7.  Persistence Report'!$D$27:$D$100000,$B319,'7.  Persistence Report'!$H$27:$H$100000,$D$218,'7.  Persistence Report'!$J$27:$J$100000,"&lt;&gt;Adjustment")</f>
        <v>0</v>
      </c>
      <c r="E319" s="293">
        <f>SUMIFS('7.  Persistence Report'!AW$27:AW$100000,'7.  Persistence Report'!$D$27:$D$100000,$B319,'7.  Persistence Report'!$H$27:$H$100000,$D$218,'7.  Persistence Report'!$J$27:$J$100000,"&lt;&gt;Adjustment")</f>
        <v>0</v>
      </c>
      <c r="F319" s="293">
        <f>SUMIFS('7.  Persistence Report'!AX$27:AX$100000,'7.  Persistence Report'!$D$27:$D$100000,$B319,'7.  Persistence Report'!$H$27:$H$100000,$D$218,'7.  Persistence Report'!$J$27:$J$100000,"&lt;&gt;Adjustment")</f>
        <v>0</v>
      </c>
      <c r="G319" s="293">
        <f>SUMIFS('7.  Persistence Report'!AY$27:AY$100000,'7.  Persistence Report'!$D$27:$D$100000,$B319,'7.  Persistence Report'!$H$27:$H$100000,$D$218,'7.  Persistence Report'!$J$27:$J$100000,"&lt;&gt;Adjustment")</f>
        <v>0</v>
      </c>
      <c r="H319" s="293">
        <f>SUMIFS('7.  Persistence Report'!AZ$27:AZ$100000,'7.  Persistence Report'!$D$27:$D$100000,$B319,'7.  Persistence Report'!$H$27:$H$100000,$D$218,'7.  Persistence Report'!$J$27:$J$100000,"&lt;&gt;Adjustment")</f>
        <v>0</v>
      </c>
      <c r="I319" s="293">
        <f>SUMIFS('7.  Persistence Report'!BA$27:BA$100000,'7.  Persistence Report'!$D$27:$D$100000,$B319,'7.  Persistence Report'!$H$27:$H$100000,$D$218,'7.  Persistence Report'!$J$27:$J$100000,"&lt;&gt;Adjustment")</f>
        <v>0</v>
      </c>
      <c r="J319" s="293">
        <f>SUMIFS('7.  Persistence Report'!BB$27:BB$100000,'7.  Persistence Report'!$D$27:$D$100000,$B319,'7.  Persistence Report'!$H$27:$H$100000,$D$218,'7.  Persistence Report'!$J$27:$J$100000,"&lt;&gt;Adjustment")</f>
        <v>0</v>
      </c>
      <c r="K319" s="293">
        <f>SUMIFS('7.  Persistence Report'!BC$27:BC$100000,'7.  Persistence Report'!$D$27:$D$100000,$B319,'7.  Persistence Report'!$H$27:$H$100000,$D$218,'7.  Persistence Report'!$J$27:$J$100000,"&lt;&gt;Adjustment")</f>
        <v>0</v>
      </c>
      <c r="L319" s="293">
        <f>SUMIFS('7.  Persistence Report'!BD$27:BD$100000,'7.  Persistence Report'!$D$27:$D$100000,$B319,'7.  Persistence Report'!$H$27:$H$100000,$D$218,'7.  Persistence Report'!$J$27:$J$100000,"&lt;&gt;Adjustment")</f>
        <v>0</v>
      </c>
      <c r="M319" s="293">
        <f>SUMIFS('7.  Persistence Report'!BE$27:BE$100000,'7.  Persistence Report'!$D$27:$D$100000,$B319,'7.  Persistence Report'!$H$27:$H$100000,$D$218,'7.  Persistence Report'!$J$27:$J$100000,"&lt;&gt;Adjustment")</f>
        <v>0</v>
      </c>
      <c r="N319" s="293">
        <v>12</v>
      </c>
      <c r="O319" s="293">
        <f>SUMIFS('7.  Persistence Report'!Q$27:Q$100000,'7.  Persistence Report'!$D$27:$D$100000,$B319,'7.  Persistence Report'!$H$27:$H$100000,$O$218,'7.  Persistence Report'!$J$27:$J$100000,"&lt;&gt;Adjustment")</f>
        <v>0</v>
      </c>
      <c r="P319" s="293">
        <f>SUMIFS('7.  Persistence Report'!R$27:R$100000,'7.  Persistence Report'!$D$27:$D$100000,$B319,'7.  Persistence Report'!$H$27:$H$100000,$O$218,'7.  Persistence Report'!$J$27:$J$100000,"&lt;&gt;Adjustment")</f>
        <v>0</v>
      </c>
      <c r="Q319" s="293">
        <f>SUMIFS('7.  Persistence Report'!S$27:S$100000,'7.  Persistence Report'!$D$27:$D$100000,$B319,'7.  Persistence Report'!$H$27:$H$100000,$O$218,'7.  Persistence Report'!$J$27:$J$100000,"&lt;&gt;Adjustment")</f>
        <v>0</v>
      </c>
      <c r="R319" s="293">
        <f>SUMIFS('7.  Persistence Report'!T$27:T$100000,'7.  Persistence Report'!$D$27:$D$100000,$B319,'7.  Persistence Report'!$H$27:$H$100000,$O$218,'7.  Persistence Report'!$J$27:$J$100000,"&lt;&gt;Adjustment")</f>
        <v>0</v>
      </c>
      <c r="S319" s="293">
        <f>SUMIFS('7.  Persistence Report'!U$27:U$100000,'7.  Persistence Report'!$D$27:$D$100000,$B319,'7.  Persistence Report'!$H$27:$H$100000,$O$218,'7.  Persistence Report'!$J$27:$J$100000,"&lt;&gt;Adjustment")</f>
        <v>0</v>
      </c>
      <c r="T319" s="293">
        <f>SUMIFS('7.  Persistence Report'!V$27:V$100000,'7.  Persistence Report'!$D$27:$D$100000,$B319,'7.  Persistence Report'!$H$27:$H$100000,$O$218,'7.  Persistence Report'!$J$27:$J$100000,"&lt;&gt;Adjustment")</f>
        <v>0</v>
      </c>
      <c r="U319" s="293">
        <f>SUMIFS('7.  Persistence Report'!W$27:W$100000,'7.  Persistence Report'!$D$27:$D$100000,$B319,'7.  Persistence Report'!$H$27:$H$100000,$O$218,'7.  Persistence Report'!$J$27:$J$100000,"&lt;&gt;Adjustment")</f>
        <v>0</v>
      </c>
      <c r="V319" s="293">
        <f>SUMIFS('7.  Persistence Report'!X$27:X$100000,'7.  Persistence Report'!$D$27:$D$100000,$B319,'7.  Persistence Report'!$H$27:$H$100000,$O$218,'7.  Persistence Report'!$J$27:$J$100000,"&lt;&gt;Adjustment")</f>
        <v>0</v>
      </c>
      <c r="W319" s="293">
        <f>SUMIFS('7.  Persistence Report'!Y$27:Y$100000,'7.  Persistence Report'!$D$27:$D$100000,$B319,'7.  Persistence Report'!$H$27:$H$100000,$O$218,'7.  Persistence Report'!$J$27:$J$100000,"&lt;&gt;Adjustment")</f>
        <v>0</v>
      </c>
      <c r="X319" s="293">
        <f>SUMIFS('7.  Persistence Report'!Z$27:Z$100000,'7.  Persistence Report'!$D$27:$D$100000,$B319,'7.  Persistence Report'!$H$27:$H$100000,$O$218,'7.  Persistence Report'!$J$27:$J$100000,"&lt;&gt;Adjustment")</f>
        <v>0</v>
      </c>
      <c r="Y319" s="424">
        <f>VLOOKUP(B319,'3-a.  Rate Class Allocations'!$B$20:$AM$1009,16,FALSE)</f>
        <v>0</v>
      </c>
      <c r="Z319" s="408">
        <f>VLOOKUP(B319,'3-a.  Rate Class Allocations'!$B$20:$AM$1009,18,FALSE)</f>
        <v>0</v>
      </c>
      <c r="AA319" s="408">
        <f>VLOOKUP(B319,'3-a.  Rate Class Allocations'!$B$20:$AM$1009,20,FALSE)</f>
        <v>0</v>
      </c>
      <c r="AB319" s="408">
        <f>VLOOKUP(B319,'3-a.  Rate Class Allocations'!$B$20:$AM$1009,21,FALSE)</f>
        <v>0</v>
      </c>
      <c r="AC319" s="408">
        <f>VLOOKUP(B319,'3-a.  Rate Class Allocations'!$B$20:$AM$1009,23,FALSE)</f>
        <v>0</v>
      </c>
      <c r="AD319" s="408">
        <f>VLOOKUP(B319,'3-a.  Rate Class Allocations'!$B$20:$AM$1009,25,FALSE)</f>
        <v>0</v>
      </c>
      <c r="AE319" s="408"/>
      <c r="AF319" s="408"/>
      <c r="AG319" s="413"/>
      <c r="AH319" s="413"/>
      <c r="AI319" s="413"/>
      <c r="AJ319" s="413"/>
      <c r="AK319" s="413"/>
      <c r="AL319" s="413"/>
      <c r="AM319" s="294">
        <f>SUM(Y319:AL319)</f>
        <v>0</v>
      </c>
    </row>
    <row r="320" spans="1:39" outlineLevel="1">
      <c r="B320" s="292" t="s">
        <v>289</v>
      </c>
      <c r="C320" s="289" t="s">
        <v>163</v>
      </c>
      <c r="D320" s="293">
        <f>SUMIFS('7.  Persistence Report'!AV$27:AV$100000,'7.  Persistence Report'!$D$27:$D$100000,$B319,'7.  Persistence Report'!$H$27:$H$100000,$D$218,'7.  Persistence Report'!$J$27:$J$100000,"Adjustment")</f>
        <v>0</v>
      </c>
      <c r="E320" s="293">
        <f>SUMIFS('7.  Persistence Report'!AW$27:AW$100000,'7.  Persistence Report'!$D$27:$D$100000,$B319,'7.  Persistence Report'!$H$27:$H$100000,$D$218,'7.  Persistence Report'!$J$27:$J$100000,"Adjustment")</f>
        <v>0</v>
      </c>
      <c r="F320" s="293">
        <f>SUMIFS('7.  Persistence Report'!AX$27:AX$100000,'7.  Persistence Report'!$D$27:$D$100000,$B319,'7.  Persistence Report'!$H$27:$H$100000,$D$218,'7.  Persistence Report'!$J$27:$J$100000,"Adjustment")</f>
        <v>0</v>
      </c>
      <c r="G320" s="293">
        <f>SUMIFS('7.  Persistence Report'!AY$27:AY$100000,'7.  Persistence Report'!$D$27:$D$100000,$B319,'7.  Persistence Report'!$H$27:$H$100000,$D$218,'7.  Persistence Report'!$J$27:$J$100000,"Adjustment")</f>
        <v>0</v>
      </c>
      <c r="H320" s="293">
        <f>SUMIFS('7.  Persistence Report'!AZ$27:AZ$100000,'7.  Persistence Report'!$D$27:$D$100000,$B319,'7.  Persistence Report'!$H$27:$H$100000,$D$218,'7.  Persistence Report'!$J$27:$J$100000,"Adjustment")</f>
        <v>0</v>
      </c>
      <c r="I320" s="293">
        <f>SUMIFS('7.  Persistence Report'!BA$27:BA$100000,'7.  Persistence Report'!$D$27:$D$100000,$B319,'7.  Persistence Report'!$H$27:$H$100000,$D$218,'7.  Persistence Report'!$J$27:$J$100000,"Adjustment")</f>
        <v>0</v>
      </c>
      <c r="J320" s="293">
        <f>SUMIFS('7.  Persistence Report'!BB$27:BB$100000,'7.  Persistence Report'!$D$27:$D$100000,$B319,'7.  Persistence Report'!$H$27:$H$100000,$D$218,'7.  Persistence Report'!$J$27:$J$100000,"Adjustment")</f>
        <v>0</v>
      </c>
      <c r="K320" s="293">
        <f>SUMIFS('7.  Persistence Report'!BC$27:BC$100000,'7.  Persistence Report'!$D$27:$D$100000,$B319,'7.  Persistence Report'!$H$27:$H$100000,$D$218,'7.  Persistence Report'!$J$27:$J$100000,"Adjustment")</f>
        <v>0</v>
      </c>
      <c r="L320" s="293">
        <f>SUMIFS('7.  Persistence Report'!BD$27:BD$100000,'7.  Persistence Report'!$D$27:$D$100000,$B319,'7.  Persistence Report'!$H$27:$H$100000,$D$218,'7.  Persistence Report'!$J$27:$J$100000,"Adjustment")</f>
        <v>0</v>
      </c>
      <c r="M320" s="293">
        <f>SUMIFS('7.  Persistence Report'!BE$27:BE$100000,'7.  Persistence Report'!$D$27:$D$100000,$B319,'7.  Persistence Report'!$H$27:$H$100000,$D$218,'7.  Persistence Report'!$J$27:$J$100000,"Adjustment")</f>
        <v>0</v>
      </c>
      <c r="N320" s="293">
        <f>N319</f>
        <v>12</v>
      </c>
      <c r="O320" s="293">
        <f>SUMIFS('7.  Persistence Report'!Q$27:Q$100000,'7.  Persistence Report'!$D$27:$D$100000,$B319,'7.  Persistence Report'!$H$27:$H$100000,$O$218,'7.  Persistence Report'!$J$27:$J$100000,"Adjustment")</f>
        <v>0</v>
      </c>
      <c r="P320" s="293">
        <f>SUMIFS('7.  Persistence Report'!R$27:R$100000,'7.  Persistence Report'!$D$27:$D$100000,$B319,'7.  Persistence Report'!$H$27:$H$100000,$O$218,'7.  Persistence Report'!$J$27:$J$100000,"Adjustment")</f>
        <v>0</v>
      </c>
      <c r="Q320" s="293">
        <f>SUMIFS('7.  Persistence Report'!S$27:S$100000,'7.  Persistence Report'!$D$27:$D$100000,$B319,'7.  Persistence Report'!$H$27:$H$100000,$O$218,'7.  Persistence Report'!$J$27:$J$100000,"Adjustment")</f>
        <v>0</v>
      </c>
      <c r="R320" s="293">
        <f>SUMIFS('7.  Persistence Report'!T$27:T$100000,'7.  Persistence Report'!$D$27:$D$100000,$B319,'7.  Persistence Report'!$H$27:$H$100000,$O$218,'7.  Persistence Report'!$J$27:$J$100000,"Adjustment")</f>
        <v>0</v>
      </c>
      <c r="S320" s="293">
        <f>SUMIFS('7.  Persistence Report'!U$27:U$100000,'7.  Persistence Report'!$D$27:$D$100000,$B319,'7.  Persistence Report'!$H$27:$H$100000,$O$218,'7.  Persistence Report'!$J$27:$J$100000,"Adjustment")</f>
        <v>0</v>
      </c>
      <c r="T320" s="293">
        <f>SUMIFS('7.  Persistence Report'!V$27:V$100000,'7.  Persistence Report'!$D$27:$D$100000,$B319,'7.  Persistence Report'!$H$27:$H$100000,$O$218,'7.  Persistence Report'!$J$27:$J$100000,"Adjustment")</f>
        <v>0</v>
      </c>
      <c r="U320" s="293">
        <f>SUMIFS('7.  Persistence Report'!W$27:W$100000,'7.  Persistence Report'!$D$27:$D$100000,$B319,'7.  Persistence Report'!$H$27:$H$100000,$O$218,'7.  Persistence Report'!$J$27:$J$100000,"Adjustment")</f>
        <v>0</v>
      </c>
      <c r="V320" s="293">
        <f>SUMIFS('7.  Persistence Report'!X$27:X$100000,'7.  Persistence Report'!$D$27:$D$100000,$B319,'7.  Persistence Report'!$H$27:$H$100000,$O$218,'7.  Persistence Report'!$J$27:$J$100000,"Adjustment")</f>
        <v>0</v>
      </c>
      <c r="W320" s="293">
        <f>SUMIFS('7.  Persistence Report'!Y$27:Y$100000,'7.  Persistence Report'!$D$27:$D$100000,$B319,'7.  Persistence Report'!$H$27:$H$100000,$O$218,'7.  Persistence Report'!$J$27:$J$100000,"Adjustment")</f>
        <v>0</v>
      </c>
      <c r="X320" s="293">
        <f>SUMIFS('7.  Persistence Report'!Z$27:Z$100000,'7.  Persistence Report'!$D$27:$D$100000,$B319,'7.  Persistence Report'!$H$27:$H$100000,$O$218,'7.  Persistence Report'!$J$27:$J$100000,"Adjustment")</f>
        <v>0</v>
      </c>
      <c r="Y320" s="409">
        <f>Y319</f>
        <v>0</v>
      </c>
      <c r="Z320" s="409">
        <f t="shared" ref="Z320" si="877">Z319</f>
        <v>0</v>
      </c>
      <c r="AA320" s="409">
        <f t="shared" ref="AA320" si="878">AA319</f>
        <v>0</v>
      </c>
      <c r="AB320" s="409">
        <f t="shared" ref="AB320" si="879">AB319</f>
        <v>0</v>
      </c>
      <c r="AC320" s="409">
        <f t="shared" ref="AC320" si="880">AC319</f>
        <v>0</v>
      </c>
      <c r="AD320" s="409">
        <f t="shared" ref="AD320" si="881">AD319</f>
        <v>0</v>
      </c>
      <c r="AE320" s="409">
        <f t="shared" ref="AE320" si="882">AE319</f>
        <v>0</v>
      </c>
      <c r="AF320" s="409">
        <f t="shared" ref="AF320" si="883">AF319</f>
        <v>0</v>
      </c>
      <c r="AG320" s="409">
        <f t="shared" ref="AG320" si="884">AG319</f>
        <v>0</v>
      </c>
      <c r="AH320" s="409">
        <f t="shared" ref="AH320" si="885">AH319</f>
        <v>0</v>
      </c>
      <c r="AI320" s="409">
        <f t="shared" ref="AI320" si="886">AI319</f>
        <v>0</v>
      </c>
      <c r="AJ320" s="409">
        <f t="shared" ref="AJ320" si="887">AJ319</f>
        <v>0</v>
      </c>
      <c r="AK320" s="409">
        <f t="shared" ref="AK320" si="888">AK319</f>
        <v>0</v>
      </c>
      <c r="AL320" s="409">
        <f t="shared" ref="AL320" si="889">AL319</f>
        <v>0</v>
      </c>
      <c r="AM320" s="304"/>
    </row>
    <row r="321" spans="1:39" outlineLevel="1">
      <c r="B321" s="517"/>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19">
        <v>32</v>
      </c>
      <c r="B322" s="517" t="s">
        <v>124</v>
      </c>
      <c r="C322" s="289" t="s">
        <v>25</v>
      </c>
      <c r="D322" s="293">
        <f>SUMIFS('7.  Persistence Report'!AV$27:AV$100000,'7.  Persistence Report'!$D$27:$D$100000,$B322,'7.  Persistence Report'!$H$27:$H$100000,$D$218,'7.  Persistence Report'!$J$27:$J$100000,"&lt;&gt;Adjustment")</f>
        <v>10276913</v>
      </c>
      <c r="E322" s="293">
        <f>SUMIFS('7.  Persistence Report'!AW$27:AW$100000,'7.  Persistence Report'!$D$27:$D$100000,$B322,'7.  Persistence Report'!$H$27:$H$100000,$D$218,'7.  Persistence Report'!$J$27:$J$100000,"&lt;&gt;Adjustment")</f>
        <v>10236928</v>
      </c>
      <c r="F322" s="293">
        <f>SUMIFS('7.  Persistence Report'!AX$27:AX$100000,'7.  Persistence Report'!$D$27:$D$100000,$B322,'7.  Persistence Report'!$H$27:$H$100000,$D$218,'7.  Persistence Report'!$J$27:$J$100000,"&lt;&gt;Adjustment")</f>
        <v>10040598</v>
      </c>
      <c r="G322" s="293">
        <f>SUMIFS('7.  Persistence Report'!AY$27:AY$100000,'7.  Persistence Report'!$D$27:$D$100000,$B322,'7.  Persistence Report'!$H$27:$H$100000,$D$218,'7.  Persistence Report'!$J$27:$J$100000,"&lt;&gt;Adjustment")</f>
        <v>9930987</v>
      </c>
      <c r="H322" s="293">
        <f>SUMIFS('7.  Persistence Report'!AZ$27:AZ$100000,'7.  Persistence Report'!$D$27:$D$100000,$B322,'7.  Persistence Report'!$H$27:$H$100000,$D$218,'7.  Persistence Report'!$J$27:$J$100000,"&lt;&gt;Adjustment")</f>
        <v>9930987</v>
      </c>
      <c r="I322" s="293">
        <f>SUMIFS('7.  Persistence Report'!BA$27:BA$100000,'7.  Persistence Report'!$D$27:$D$100000,$B322,'7.  Persistence Report'!$H$27:$H$100000,$D$218,'7.  Persistence Report'!$J$27:$J$100000,"&lt;&gt;Adjustment")</f>
        <v>3147359</v>
      </c>
      <c r="J322" s="293">
        <f>SUMIFS('7.  Persistence Report'!BB$27:BB$100000,'7.  Persistence Report'!$D$27:$D$100000,$B322,'7.  Persistence Report'!$H$27:$H$100000,$D$218,'7.  Persistence Report'!$J$27:$J$100000,"&lt;&gt;Adjustment")</f>
        <v>2284609</v>
      </c>
      <c r="K322" s="293">
        <f>SUMIFS('7.  Persistence Report'!BC$27:BC$100000,'7.  Persistence Report'!$D$27:$D$100000,$B322,'7.  Persistence Report'!$H$27:$H$100000,$D$218,'7.  Persistence Report'!$J$27:$J$100000,"&lt;&gt;Adjustment")</f>
        <v>2284609</v>
      </c>
      <c r="L322" s="293">
        <f>SUMIFS('7.  Persistence Report'!BD$27:BD$100000,'7.  Persistence Report'!$D$27:$D$100000,$B322,'7.  Persistence Report'!$H$27:$H$100000,$D$218,'7.  Persistence Report'!$J$27:$J$100000,"&lt;&gt;Adjustment")</f>
        <v>2284609</v>
      </c>
      <c r="M322" s="293">
        <f>SUMIFS('7.  Persistence Report'!BE$27:BE$100000,'7.  Persistence Report'!$D$27:$D$100000,$B322,'7.  Persistence Report'!$H$27:$H$100000,$D$218,'7.  Persistence Report'!$J$27:$J$100000,"&lt;&gt;Adjustment")</f>
        <v>2284609</v>
      </c>
      <c r="N322" s="293">
        <v>12</v>
      </c>
      <c r="O322" s="293">
        <f>SUMIFS('7.  Persistence Report'!Q$27:Q$100000,'7.  Persistence Report'!$D$27:$D$100000,$B322,'7.  Persistence Report'!$H$27:$H$100000,$O$218,'7.  Persistence Report'!$J$27:$J$100000,"&lt;&gt;Adjustment")</f>
        <v>950</v>
      </c>
      <c r="P322" s="293">
        <f>SUMIFS('7.  Persistence Report'!R$27:R$100000,'7.  Persistence Report'!$D$27:$D$100000,$B322,'7.  Persistence Report'!$H$27:$H$100000,$O$218,'7.  Persistence Report'!$J$27:$J$100000,"&lt;&gt;Adjustment")</f>
        <v>950</v>
      </c>
      <c r="Q322" s="293">
        <f>SUMIFS('7.  Persistence Report'!S$27:S$100000,'7.  Persistence Report'!$D$27:$D$100000,$B322,'7.  Persistence Report'!$H$27:$H$100000,$O$218,'7.  Persistence Report'!$J$27:$J$100000,"&lt;&gt;Adjustment")</f>
        <v>935</v>
      </c>
      <c r="R322" s="293">
        <f>SUMIFS('7.  Persistence Report'!T$27:T$100000,'7.  Persistence Report'!$D$27:$D$100000,$B322,'7.  Persistence Report'!$H$27:$H$100000,$O$218,'7.  Persistence Report'!$J$27:$J$100000,"&lt;&gt;Adjustment")</f>
        <v>935</v>
      </c>
      <c r="S322" s="293">
        <f>SUMIFS('7.  Persistence Report'!U$27:U$100000,'7.  Persistence Report'!$D$27:$D$100000,$B322,'7.  Persistence Report'!$H$27:$H$100000,$O$218,'7.  Persistence Report'!$J$27:$J$100000,"&lt;&gt;Adjustment")</f>
        <v>935</v>
      </c>
      <c r="T322" s="293">
        <f>SUMIFS('7.  Persistence Report'!V$27:V$100000,'7.  Persistence Report'!$D$27:$D$100000,$B322,'7.  Persistence Report'!$H$27:$H$100000,$O$218,'7.  Persistence Report'!$J$27:$J$100000,"&lt;&gt;Adjustment")</f>
        <v>227</v>
      </c>
      <c r="U322" s="293">
        <f>SUMIFS('7.  Persistence Report'!W$27:W$100000,'7.  Persistence Report'!$D$27:$D$100000,$B322,'7.  Persistence Report'!$H$27:$H$100000,$O$218,'7.  Persistence Report'!$J$27:$J$100000,"&lt;&gt;Adjustment")</f>
        <v>127</v>
      </c>
      <c r="V322" s="293">
        <f>SUMIFS('7.  Persistence Report'!X$27:X$100000,'7.  Persistence Report'!$D$27:$D$100000,$B322,'7.  Persistence Report'!$H$27:$H$100000,$O$218,'7.  Persistence Report'!$J$27:$J$100000,"&lt;&gt;Adjustment")</f>
        <v>127</v>
      </c>
      <c r="W322" s="293">
        <f>SUMIFS('7.  Persistence Report'!Y$27:Y$100000,'7.  Persistence Report'!$D$27:$D$100000,$B322,'7.  Persistence Report'!$H$27:$H$100000,$O$218,'7.  Persistence Report'!$J$27:$J$100000,"&lt;&gt;Adjustment")</f>
        <v>127</v>
      </c>
      <c r="X322" s="293">
        <f>SUMIFS('7.  Persistence Report'!Z$27:Z$100000,'7.  Persistence Report'!$D$27:$D$100000,$B322,'7.  Persistence Report'!$H$27:$H$100000,$O$218,'7.  Persistence Report'!$J$27:$J$100000,"&lt;&gt;Adjustment")</f>
        <v>127</v>
      </c>
      <c r="Y322" s="424">
        <f>VLOOKUP(B322,'3-a.  Rate Class Allocations'!$B$20:$AM$1009,16,FALSE)</f>
        <v>0</v>
      </c>
      <c r="Z322" s="408">
        <f>VLOOKUP(B322,'3-a.  Rate Class Allocations'!$B$20:$AM$1009,18,FALSE)</f>
        <v>0</v>
      </c>
      <c r="AA322" s="408">
        <f>VLOOKUP(B322,'3-a.  Rate Class Allocations'!$B$20:$AM$1009,20,FALSE)</f>
        <v>0</v>
      </c>
      <c r="AB322" s="408">
        <f>VLOOKUP(B322,'3-a.  Rate Class Allocations'!$B$20:$AM$1009,21,FALSE)</f>
        <v>0.5714285714285714</v>
      </c>
      <c r="AC322" s="408">
        <f>VLOOKUP(B322,'3-a.  Rate Class Allocations'!$B$20:$AM$1009,23,FALSE)</f>
        <v>0</v>
      </c>
      <c r="AD322" s="408">
        <f>VLOOKUP(B322,'3-a.  Rate Class Allocations'!$B$20:$AM$1009,25,FALSE)</f>
        <v>0.42857142857142855</v>
      </c>
      <c r="AE322" s="408"/>
      <c r="AF322" s="408"/>
      <c r="AG322" s="413"/>
      <c r="AH322" s="413"/>
      <c r="AI322" s="413"/>
      <c r="AJ322" s="413"/>
      <c r="AK322" s="413"/>
      <c r="AL322" s="413"/>
      <c r="AM322" s="294">
        <f>SUM(Y322:AL322)</f>
        <v>1</v>
      </c>
    </row>
    <row r="323" spans="1:39" outlineLevel="1">
      <c r="B323" s="292" t="s">
        <v>289</v>
      </c>
      <c r="C323" s="289" t="s">
        <v>163</v>
      </c>
      <c r="D323" s="293">
        <f>SUMIFS('7.  Persistence Report'!AV$27:AV$100000,'7.  Persistence Report'!$D$27:$D$100000,$B322,'7.  Persistence Report'!$H$27:$H$100000,$D$218,'7.  Persistence Report'!$J$27:$J$100000,"Adjustment")</f>
        <v>5256931</v>
      </c>
      <c r="E323" s="293">
        <f>SUMIFS('7.  Persistence Report'!AW$27:AW$100000,'7.  Persistence Report'!$D$27:$D$100000,$B322,'7.  Persistence Report'!$H$27:$H$100000,$D$218,'7.  Persistence Report'!$J$27:$J$100000,"Adjustment")</f>
        <v>5076215</v>
      </c>
      <c r="F323" s="293">
        <f>SUMIFS('7.  Persistence Report'!AX$27:AX$100000,'7.  Persistence Report'!$D$27:$D$100000,$B322,'7.  Persistence Report'!$H$27:$H$100000,$D$218,'7.  Persistence Report'!$J$27:$J$100000,"Adjustment")</f>
        <v>5076215</v>
      </c>
      <c r="G323" s="293">
        <f>SUMIFS('7.  Persistence Report'!AY$27:AY$100000,'7.  Persistence Report'!$D$27:$D$100000,$B322,'7.  Persistence Report'!$H$27:$H$100000,$D$218,'7.  Persistence Report'!$J$27:$J$100000,"Adjustment")</f>
        <v>4883050</v>
      </c>
      <c r="H323" s="293">
        <f>SUMIFS('7.  Persistence Report'!AZ$27:AZ$100000,'7.  Persistence Report'!$D$27:$D$100000,$B322,'7.  Persistence Report'!$H$27:$H$100000,$D$218,'7.  Persistence Report'!$J$27:$J$100000,"Adjustment")</f>
        <v>4883050</v>
      </c>
      <c r="I323" s="293">
        <f>SUMIFS('7.  Persistence Report'!BA$27:BA$100000,'7.  Persistence Report'!$D$27:$D$100000,$B322,'7.  Persistence Report'!$H$27:$H$100000,$D$218,'7.  Persistence Report'!$J$27:$J$100000,"Adjustment")</f>
        <v>3268076</v>
      </c>
      <c r="J323" s="293">
        <f>SUMIFS('7.  Persistence Report'!BB$27:BB$100000,'7.  Persistence Report'!$D$27:$D$100000,$B322,'7.  Persistence Report'!$H$27:$H$100000,$D$218,'7.  Persistence Report'!$J$27:$J$100000,"Adjustment")</f>
        <v>3268076</v>
      </c>
      <c r="K323" s="293">
        <f>SUMIFS('7.  Persistence Report'!BC$27:BC$100000,'7.  Persistence Report'!$D$27:$D$100000,$B322,'7.  Persistence Report'!$H$27:$H$100000,$D$218,'7.  Persistence Report'!$J$27:$J$100000,"Adjustment")</f>
        <v>3268076</v>
      </c>
      <c r="L323" s="293">
        <f>SUMIFS('7.  Persistence Report'!BD$27:BD$100000,'7.  Persistence Report'!$D$27:$D$100000,$B322,'7.  Persistence Report'!$H$27:$H$100000,$D$218,'7.  Persistence Report'!$J$27:$J$100000,"Adjustment")</f>
        <v>3268076</v>
      </c>
      <c r="M323" s="293">
        <f>SUMIFS('7.  Persistence Report'!BE$27:BE$100000,'7.  Persistence Report'!$D$27:$D$100000,$B322,'7.  Persistence Report'!$H$27:$H$100000,$D$218,'7.  Persistence Report'!$J$27:$J$100000,"Adjustment")</f>
        <v>3268076</v>
      </c>
      <c r="N323" s="293">
        <f>N322</f>
        <v>12</v>
      </c>
      <c r="O323" s="293">
        <f>SUMIFS('7.  Persistence Report'!Q$27:Q$100000,'7.  Persistence Report'!$D$27:$D$100000,$B322,'7.  Persistence Report'!$H$27:$H$100000,$O$218,'7.  Persistence Report'!$J$27:$J$100000,"Adjustment")</f>
        <v>549</v>
      </c>
      <c r="P323" s="293">
        <f>SUMIFS('7.  Persistence Report'!R$27:R$100000,'7.  Persistence Report'!$D$27:$D$100000,$B322,'7.  Persistence Report'!$H$27:$H$100000,$O$218,'7.  Persistence Report'!$J$27:$J$100000,"Adjustment")</f>
        <v>512</v>
      </c>
      <c r="Q323" s="293">
        <f>SUMIFS('7.  Persistence Report'!S$27:S$100000,'7.  Persistence Report'!$D$27:$D$100000,$B322,'7.  Persistence Report'!$H$27:$H$100000,$O$218,'7.  Persistence Report'!$J$27:$J$100000,"Adjustment")</f>
        <v>512</v>
      </c>
      <c r="R323" s="293">
        <f>SUMIFS('7.  Persistence Report'!T$27:T$100000,'7.  Persistence Report'!$D$27:$D$100000,$B322,'7.  Persistence Report'!$H$27:$H$100000,$O$218,'7.  Persistence Report'!$J$27:$J$100000,"Adjustment")</f>
        <v>490</v>
      </c>
      <c r="S323" s="293">
        <f>SUMIFS('7.  Persistence Report'!U$27:U$100000,'7.  Persistence Report'!$D$27:$D$100000,$B322,'7.  Persistence Report'!$H$27:$H$100000,$O$218,'7.  Persistence Report'!$J$27:$J$100000,"Adjustment")</f>
        <v>490</v>
      </c>
      <c r="T323" s="293">
        <f>SUMIFS('7.  Persistence Report'!V$27:V$100000,'7.  Persistence Report'!$D$27:$D$100000,$B322,'7.  Persistence Report'!$H$27:$H$100000,$O$218,'7.  Persistence Report'!$J$27:$J$100000,"Adjustment")</f>
        <v>312</v>
      </c>
      <c r="U323" s="293">
        <f>SUMIFS('7.  Persistence Report'!W$27:W$100000,'7.  Persistence Report'!$D$27:$D$100000,$B322,'7.  Persistence Report'!$H$27:$H$100000,$O$218,'7.  Persistence Report'!$J$27:$J$100000,"Adjustment")</f>
        <v>312</v>
      </c>
      <c r="V323" s="293">
        <f>SUMIFS('7.  Persistence Report'!X$27:X$100000,'7.  Persistence Report'!$D$27:$D$100000,$B322,'7.  Persistence Report'!$H$27:$H$100000,$O$218,'7.  Persistence Report'!$J$27:$J$100000,"Adjustment")</f>
        <v>312</v>
      </c>
      <c r="W323" s="293">
        <f>SUMIFS('7.  Persistence Report'!Y$27:Y$100000,'7.  Persistence Report'!$D$27:$D$100000,$B322,'7.  Persistence Report'!$H$27:$H$100000,$O$218,'7.  Persistence Report'!$J$27:$J$100000,"Adjustment")</f>
        <v>312</v>
      </c>
      <c r="X323" s="293">
        <f>SUMIFS('7.  Persistence Report'!Z$27:Z$100000,'7.  Persistence Report'!$D$27:$D$100000,$B322,'7.  Persistence Report'!$H$27:$H$100000,$O$218,'7.  Persistence Report'!$J$27:$J$100000,"Adjustment")</f>
        <v>312</v>
      </c>
      <c r="Y323" s="409">
        <f>Y322</f>
        <v>0</v>
      </c>
      <c r="Z323" s="409">
        <f t="shared" ref="Z323" si="890">Z322</f>
        <v>0</v>
      </c>
      <c r="AA323" s="409">
        <f t="shared" ref="AA323" si="891">AA322</f>
        <v>0</v>
      </c>
      <c r="AB323" s="409">
        <f t="shared" ref="AB323" si="892">AB322</f>
        <v>0.5714285714285714</v>
      </c>
      <c r="AC323" s="409">
        <f t="shared" ref="AC323" si="893">AC322</f>
        <v>0</v>
      </c>
      <c r="AD323" s="409">
        <f t="shared" ref="AD323" si="894">AD322</f>
        <v>0.42857142857142855</v>
      </c>
      <c r="AE323" s="409">
        <f t="shared" ref="AE323" si="895">AE322</f>
        <v>0</v>
      </c>
      <c r="AF323" s="409">
        <f t="shared" ref="AF323" si="896">AF322</f>
        <v>0</v>
      </c>
      <c r="AG323" s="409">
        <f t="shared" ref="AG323" si="897">AG322</f>
        <v>0</v>
      </c>
      <c r="AH323" s="409">
        <f t="shared" ref="AH323" si="898">AH322</f>
        <v>0</v>
      </c>
      <c r="AI323" s="409">
        <f t="shared" ref="AI323" si="899">AI322</f>
        <v>0</v>
      </c>
      <c r="AJ323" s="409">
        <f t="shared" ref="AJ323" si="900">AJ322</f>
        <v>0</v>
      </c>
      <c r="AK323" s="409">
        <f t="shared" ref="AK323" si="901">AK322</f>
        <v>0</v>
      </c>
      <c r="AL323" s="409">
        <f t="shared" ref="AL323" si="902">AL322</f>
        <v>0</v>
      </c>
      <c r="AM323" s="304"/>
    </row>
    <row r="324" spans="1:39" outlineLevel="1">
      <c r="B324" s="517"/>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501</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19">
        <v>33</v>
      </c>
      <c r="B326" s="517" t="s">
        <v>125</v>
      </c>
      <c r="C326" s="289" t="s">
        <v>25</v>
      </c>
      <c r="D326" s="293">
        <f>SUMIFS('7.  Persistence Report'!AV$27:AV$100000,'7.  Persistence Report'!$D$27:$D$100000,$B326,'7.  Persistence Report'!$H$27:$H$100000,$D$218,'7.  Persistence Report'!$J$27:$J$100000,"&lt;&gt;Adjustment")</f>
        <v>0</v>
      </c>
      <c r="E326" s="293">
        <f>SUMIFS('7.  Persistence Report'!AW$27:AW$100000,'7.  Persistence Report'!$D$27:$D$100000,$B326,'7.  Persistence Report'!$H$27:$H$100000,$D$218,'7.  Persistence Report'!$J$27:$J$100000,"&lt;&gt;Adjustment")</f>
        <v>0</v>
      </c>
      <c r="F326" s="293">
        <f>SUMIFS('7.  Persistence Report'!AX$27:AX$100000,'7.  Persistence Report'!$D$27:$D$100000,$B326,'7.  Persistence Report'!$H$27:$H$100000,$D$218,'7.  Persistence Report'!$J$27:$J$100000,"&lt;&gt;Adjustment")</f>
        <v>0</v>
      </c>
      <c r="G326" s="293">
        <f>SUMIFS('7.  Persistence Report'!AY$27:AY$100000,'7.  Persistence Report'!$D$27:$D$100000,$B326,'7.  Persistence Report'!$H$27:$H$100000,$D$218,'7.  Persistence Report'!$J$27:$J$100000,"&lt;&gt;Adjustment")</f>
        <v>0</v>
      </c>
      <c r="H326" s="293">
        <f>SUMIFS('7.  Persistence Report'!AZ$27:AZ$100000,'7.  Persistence Report'!$D$27:$D$100000,$B326,'7.  Persistence Report'!$H$27:$H$100000,$D$218,'7.  Persistence Report'!$J$27:$J$100000,"&lt;&gt;Adjustment")</f>
        <v>0</v>
      </c>
      <c r="I326" s="293">
        <f>SUMIFS('7.  Persistence Report'!BA$27:BA$100000,'7.  Persistence Report'!$D$27:$D$100000,$B326,'7.  Persistence Report'!$H$27:$H$100000,$D$218,'7.  Persistence Report'!$J$27:$J$100000,"&lt;&gt;Adjustment")</f>
        <v>0</v>
      </c>
      <c r="J326" s="293">
        <f>SUMIFS('7.  Persistence Report'!BB$27:BB$100000,'7.  Persistence Report'!$D$27:$D$100000,$B326,'7.  Persistence Report'!$H$27:$H$100000,$D$218,'7.  Persistence Report'!$J$27:$J$100000,"&lt;&gt;Adjustment")</f>
        <v>0</v>
      </c>
      <c r="K326" s="293">
        <f>SUMIFS('7.  Persistence Report'!BC$27:BC$100000,'7.  Persistence Report'!$D$27:$D$100000,$B326,'7.  Persistence Report'!$H$27:$H$100000,$D$218,'7.  Persistence Report'!$J$27:$J$100000,"&lt;&gt;Adjustment")</f>
        <v>0</v>
      </c>
      <c r="L326" s="293">
        <f>SUMIFS('7.  Persistence Report'!BD$27:BD$100000,'7.  Persistence Report'!$D$27:$D$100000,$B326,'7.  Persistence Report'!$H$27:$H$100000,$D$218,'7.  Persistence Report'!$J$27:$J$100000,"&lt;&gt;Adjustment")</f>
        <v>0</v>
      </c>
      <c r="M326" s="293">
        <f>SUMIFS('7.  Persistence Report'!BE$27:BE$100000,'7.  Persistence Report'!$D$27:$D$100000,$B326,'7.  Persistence Report'!$H$27:$H$100000,$D$218,'7.  Persistence Report'!$J$27:$J$100000,"&lt;&gt;Adjustment")</f>
        <v>0</v>
      </c>
      <c r="N326" s="293">
        <v>12</v>
      </c>
      <c r="O326" s="293">
        <f>SUMIFS('7.  Persistence Report'!Q$27:Q$100000,'7.  Persistence Report'!$D$27:$D$100000,$B326,'7.  Persistence Report'!$H$27:$H$100000,$O$218,'7.  Persistence Report'!$J$27:$J$100000,"&lt;&gt;Adjustment")</f>
        <v>0</v>
      </c>
      <c r="P326" s="293">
        <f>SUMIFS('7.  Persistence Report'!R$27:R$100000,'7.  Persistence Report'!$D$27:$D$100000,$B326,'7.  Persistence Report'!$H$27:$H$100000,$O$218,'7.  Persistence Report'!$J$27:$J$100000,"&lt;&gt;Adjustment")</f>
        <v>0</v>
      </c>
      <c r="Q326" s="293">
        <f>SUMIFS('7.  Persistence Report'!S$27:S$100000,'7.  Persistence Report'!$D$27:$D$100000,$B326,'7.  Persistence Report'!$H$27:$H$100000,$O$218,'7.  Persistence Report'!$J$27:$J$100000,"&lt;&gt;Adjustment")</f>
        <v>0</v>
      </c>
      <c r="R326" s="293">
        <f>SUMIFS('7.  Persistence Report'!T$27:T$100000,'7.  Persistence Report'!$D$27:$D$100000,$B326,'7.  Persistence Report'!$H$27:$H$100000,$O$218,'7.  Persistence Report'!$J$27:$J$100000,"&lt;&gt;Adjustment")</f>
        <v>0</v>
      </c>
      <c r="S326" s="293">
        <f>SUMIFS('7.  Persistence Report'!U$27:U$100000,'7.  Persistence Report'!$D$27:$D$100000,$B326,'7.  Persistence Report'!$H$27:$H$100000,$O$218,'7.  Persistence Report'!$J$27:$J$100000,"&lt;&gt;Adjustment")</f>
        <v>0</v>
      </c>
      <c r="T326" s="293">
        <f>SUMIFS('7.  Persistence Report'!V$27:V$100000,'7.  Persistence Report'!$D$27:$D$100000,$B326,'7.  Persistence Report'!$H$27:$H$100000,$O$218,'7.  Persistence Report'!$J$27:$J$100000,"&lt;&gt;Adjustment")</f>
        <v>0</v>
      </c>
      <c r="U326" s="293">
        <f>SUMIFS('7.  Persistence Report'!W$27:W$100000,'7.  Persistence Report'!$D$27:$D$100000,$B326,'7.  Persistence Report'!$H$27:$H$100000,$O$218,'7.  Persistence Report'!$J$27:$J$100000,"&lt;&gt;Adjustment")</f>
        <v>0</v>
      </c>
      <c r="V326" s="293">
        <f>SUMIFS('7.  Persistence Report'!X$27:X$100000,'7.  Persistence Report'!$D$27:$D$100000,$B326,'7.  Persistence Report'!$H$27:$H$100000,$O$218,'7.  Persistence Report'!$J$27:$J$100000,"&lt;&gt;Adjustment")</f>
        <v>0</v>
      </c>
      <c r="W326" s="293">
        <f>SUMIFS('7.  Persistence Report'!Y$27:Y$100000,'7.  Persistence Report'!$D$27:$D$100000,$B326,'7.  Persistence Report'!$H$27:$H$100000,$O$218,'7.  Persistence Report'!$J$27:$J$100000,"&lt;&gt;Adjustment")</f>
        <v>0</v>
      </c>
      <c r="X326" s="293">
        <f>SUMIFS('7.  Persistence Report'!Z$27:Z$100000,'7.  Persistence Report'!$D$27:$D$100000,$B326,'7.  Persistence Report'!$H$27:$H$100000,$O$218,'7.  Persistence Report'!$J$27:$J$100000,"&lt;&gt;Adjustment")</f>
        <v>0</v>
      </c>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f>SUMIFS('7.  Persistence Report'!AV$27:AV$100000,'7.  Persistence Report'!$D$27:$D$100000,$B326,'7.  Persistence Report'!$H$27:$H$100000,$D$218,'7.  Persistence Report'!$J$27:$J$100000,"Adjustment")</f>
        <v>0</v>
      </c>
      <c r="E327" s="293">
        <f>SUMIFS('7.  Persistence Report'!AW$27:AW$100000,'7.  Persistence Report'!$D$27:$D$100000,$B326,'7.  Persistence Report'!$H$27:$H$100000,$D$218,'7.  Persistence Report'!$J$27:$J$100000,"Adjustment")</f>
        <v>0</v>
      </c>
      <c r="F327" s="293">
        <f>SUMIFS('7.  Persistence Report'!AX$27:AX$100000,'7.  Persistence Report'!$D$27:$D$100000,$B326,'7.  Persistence Report'!$H$27:$H$100000,$D$218,'7.  Persistence Report'!$J$27:$J$100000,"Adjustment")</f>
        <v>0</v>
      </c>
      <c r="G327" s="293">
        <f>SUMIFS('7.  Persistence Report'!AY$27:AY$100000,'7.  Persistence Report'!$D$27:$D$100000,$B326,'7.  Persistence Report'!$H$27:$H$100000,$D$218,'7.  Persistence Report'!$J$27:$J$100000,"Adjustment")</f>
        <v>0</v>
      </c>
      <c r="H327" s="293">
        <f>SUMIFS('7.  Persistence Report'!AZ$27:AZ$100000,'7.  Persistence Report'!$D$27:$D$100000,$B326,'7.  Persistence Report'!$H$27:$H$100000,$D$218,'7.  Persistence Report'!$J$27:$J$100000,"Adjustment")</f>
        <v>0</v>
      </c>
      <c r="I327" s="293">
        <f>SUMIFS('7.  Persistence Report'!BA$27:BA$100000,'7.  Persistence Report'!$D$27:$D$100000,$B326,'7.  Persistence Report'!$H$27:$H$100000,$D$218,'7.  Persistence Report'!$J$27:$J$100000,"Adjustment")</f>
        <v>0</v>
      </c>
      <c r="J327" s="293">
        <f>SUMIFS('7.  Persistence Report'!BB$27:BB$100000,'7.  Persistence Report'!$D$27:$D$100000,$B326,'7.  Persistence Report'!$H$27:$H$100000,$D$218,'7.  Persistence Report'!$J$27:$J$100000,"Adjustment")</f>
        <v>0</v>
      </c>
      <c r="K327" s="293">
        <f>SUMIFS('7.  Persistence Report'!BC$27:BC$100000,'7.  Persistence Report'!$D$27:$D$100000,$B326,'7.  Persistence Report'!$H$27:$H$100000,$D$218,'7.  Persistence Report'!$J$27:$J$100000,"Adjustment")</f>
        <v>0</v>
      </c>
      <c r="L327" s="293">
        <f>SUMIFS('7.  Persistence Report'!BD$27:BD$100000,'7.  Persistence Report'!$D$27:$D$100000,$B326,'7.  Persistence Report'!$H$27:$H$100000,$D$218,'7.  Persistence Report'!$J$27:$J$100000,"Adjustment")</f>
        <v>0</v>
      </c>
      <c r="M327" s="293">
        <f>SUMIFS('7.  Persistence Report'!BE$27:BE$100000,'7.  Persistence Report'!$D$27:$D$100000,$B326,'7.  Persistence Report'!$H$27:$H$100000,$D$218,'7.  Persistence Report'!$J$27:$J$100000,"Adjustment")</f>
        <v>0</v>
      </c>
      <c r="N327" s="293">
        <f>N326</f>
        <v>12</v>
      </c>
      <c r="O327" s="293">
        <f>SUMIFS('7.  Persistence Report'!Q$27:Q$100000,'7.  Persistence Report'!$D$27:$D$100000,$B326,'7.  Persistence Report'!$H$27:$H$100000,$O$218,'7.  Persistence Report'!$J$27:$J$100000,"Adjustment")</f>
        <v>0</v>
      </c>
      <c r="P327" s="293">
        <f>SUMIFS('7.  Persistence Report'!R$27:R$100000,'7.  Persistence Report'!$D$27:$D$100000,$B326,'7.  Persistence Report'!$H$27:$H$100000,$O$218,'7.  Persistence Report'!$J$27:$J$100000,"Adjustment")</f>
        <v>0</v>
      </c>
      <c r="Q327" s="293">
        <f>SUMIFS('7.  Persistence Report'!S$27:S$100000,'7.  Persistence Report'!$D$27:$D$100000,$B326,'7.  Persistence Report'!$H$27:$H$100000,$O$218,'7.  Persistence Report'!$J$27:$J$100000,"Adjustment")</f>
        <v>0</v>
      </c>
      <c r="R327" s="293">
        <f>SUMIFS('7.  Persistence Report'!T$27:T$100000,'7.  Persistence Report'!$D$27:$D$100000,$B326,'7.  Persistence Report'!$H$27:$H$100000,$O$218,'7.  Persistence Report'!$J$27:$J$100000,"Adjustment")</f>
        <v>0</v>
      </c>
      <c r="S327" s="293">
        <f>SUMIFS('7.  Persistence Report'!U$27:U$100000,'7.  Persistence Report'!$D$27:$D$100000,$B326,'7.  Persistence Report'!$H$27:$H$100000,$O$218,'7.  Persistence Report'!$J$27:$J$100000,"Adjustment")</f>
        <v>0</v>
      </c>
      <c r="T327" s="293">
        <f>SUMIFS('7.  Persistence Report'!V$27:V$100000,'7.  Persistence Report'!$D$27:$D$100000,$B326,'7.  Persistence Report'!$H$27:$H$100000,$O$218,'7.  Persistence Report'!$J$27:$J$100000,"Adjustment")</f>
        <v>0</v>
      </c>
      <c r="U327" s="293">
        <f>SUMIFS('7.  Persistence Report'!W$27:W$100000,'7.  Persistence Report'!$D$27:$D$100000,$B326,'7.  Persistence Report'!$H$27:$H$100000,$O$218,'7.  Persistence Report'!$J$27:$J$100000,"Adjustment")</f>
        <v>0</v>
      </c>
      <c r="V327" s="293">
        <f>SUMIFS('7.  Persistence Report'!X$27:X$100000,'7.  Persistence Report'!$D$27:$D$100000,$B326,'7.  Persistence Report'!$H$27:$H$100000,$O$218,'7.  Persistence Report'!$J$27:$J$100000,"Adjustment")</f>
        <v>0</v>
      </c>
      <c r="W327" s="293">
        <f>SUMIFS('7.  Persistence Report'!Y$27:Y$100000,'7.  Persistence Report'!$D$27:$D$100000,$B326,'7.  Persistence Report'!$H$27:$H$100000,$O$218,'7.  Persistence Report'!$J$27:$J$100000,"Adjustment")</f>
        <v>0</v>
      </c>
      <c r="X327" s="293">
        <f>SUMIFS('7.  Persistence Report'!Z$27:Z$100000,'7.  Persistence Report'!$D$27:$D$100000,$B326,'7.  Persistence Report'!$H$27:$H$100000,$O$218,'7.  Persistence Report'!$J$27:$J$100000,"Adjustment")</f>
        <v>0</v>
      </c>
      <c r="Y327" s="409">
        <f>Y326</f>
        <v>0</v>
      </c>
      <c r="Z327" s="409">
        <f t="shared" ref="Z327" si="903">Z326</f>
        <v>0</v>
      </c>
      <c r="AA327" s="409">
        <f t="shared" ref="AA327" si="904">AA326</f>
        <v>0</v>
      </c>
      <c r="AB327" s="409">
        <f t="shared" ref="AB327" si="905">AB326</f>
        <v>0</v>
      </c>
      <c r="AC327" s="409">
        <f t="shared" ref="AC327" si="906">AC326</f>
        <v>0</v>
      </c>
      <c r="AD327" s="409">
        <f t="shared" ref="AD327" si="907">AD326</f>
        <v>0</v>
      </c>
      <c r="AE327" s="409">
        <f t="shared" ref="AE327" si="908">AE326</f>
        <v>0</v>
      </c>
      <c r="AF327" s="409">
        <f t="shared" ref="AF327" si="909">AF326</f>
        <v>0</v>
      </c>
      <c r="AG327" s="409">
        <f t="shared" ref="AG327" si="910">AG326</f>
        <v>0</v>
      </c>
      <c r="AH327" s="409">
        <f t="shared" ref="AH327" si="911">AH326</f>
        <v>0</v>
      </c>
      <c r="AI327" s="409">
        <f t="shared" ref="AI327" si="912">AI326</f>
        <v>0</v>
      </c>
      <c r="AJ327" s="409">
        <f t="shared" ref="AJ327" si="913">AJ326</f>
        <v>0</v>
      </c>
      <c r="AK327" s="409">
        <f t="shared" ref="AK327" si="914">AK326</f>
        <v>0</v>
      </c>
      <c r="AL327" s="409">
        <f t="shared" ref="AL327" si="915">AL326</f>
        <v>0</v>
      </c>
      <c r="AM327" s="304"/>
    </row>
    <row r="328" spans="1:39" outlineLevel="1">
      <c r="B328" s="517"/>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19">
        <v>34</v>
      </c>
      <c r="B329" s="517" t="s">
        <v>725</v>
      </c>
      <c r="C329" s="289" t="s">
        <v>25</v>
      </c>
      <c r="D329" s="293">
        <f>SUMIFS('7.  Persistence Report'!AV$27:AV$100000,'7.  Persistence Report'!$D$27:$D$100000,$B329,'7.  Persistence Report'!$H$27:$H$100000,$D$218,'7.  Persistence Report'!$J$27:$J$100000,"&lt;&gt;Adjustment")</f>
        <v>834022</v>
      </c>
      <c r="E329" s="293">
        <f>SUMIFS('7.  Persistence Report'!AW$27:AW$100000,'7.  Persistence Report'!$D$27:$D$100000,$B329,'7.  Persistence Report'!$H$27:$H$100000,$D$218,'7.  Persistence Report'!$J$27:$J$100000,"&lt;&gt;Adjustment")</f>
        <v>834022</v>
      </c>
      <c r="F329" s="293">
        <f>SUMIFS('7.  Persistence Report'!AX$27:AX$100000,'7.  Persistence Report'!$D$27:$D$100000,$B329,'7.  Persistence Report'!$H$27:$H$100000,$D$218,'7.  Persistence Report'!$J$27:$J$100000,"&lt;&gt;Adjustment")</f>
        <v>834022</v>
      </c>
      <c r="G329" s="293">
        <f>SUMIFS('7.  Persistence Report'!AY$27:AY$100000,'7.  Persistence Report'!$D$27:$D$100000,$B329,'7.  Persistence Report'!$H$27:$H$100000,$D$218,'7.  Persistence Report'!$J$27:$J$100000,"&lt;&gt;Adjustment")</f>
        <v>834022</v>
      </c>
      <c r="H329" s="293">
        <f>SUMIFS('7.  Persistence Report'!AZ$27:AZ$100000,'7.  Persistence Report'!$D$27:$D$100000,$B329,'7.  Persistence Report'!$H$27:$H$100000,$D$218,'7.  Persistence Report'!$J$27:$J$100000,"&lt;&gt;Adjustment")</f>
        <v>834022</v>
      </c>
      <c r="I329" s="293">
        <f>SUMIFS('7.  Persistence Report'!BA$27:BA$100000,'7.  Persistence Report'!$D$27:$D$100000,$B329,'7.  Persistence Report'!$H$27:$H$100000,$D$218,'7.  Persistence Report'!$J$27:$J$100000,"&lt;&gt;Adjustment")</f>
        <v>834022</v>
      </c>
      <c r="J329" s="293">
        <f>SUMIFS('7.  Persistence Report'!BB$27:BB$100000,'7.  Persistence Report'!$D$27:$D$100000,$B329,'7.  Persistence Report'!$H$27:$H$100000,$D$218,'7.  Persistence Report'!$J$27:$J$100000,"&lt;&gt;Adjustment")</f>
        <v>834022</v>
      </c>
      <c r="K329" s="293">
        <f>SUMIFS('7.  Persistence Report'!BC$27:BC$100000,'7.  Persistence Report'!$D$27:$D$100000,$B329,'7.  Persistence Report'!$H$27:$H$100000,$D$218,'7.  Persistence Report'!$J$27:$J$100000,"&lt;&gt;Adjustment")</f>
        <v>834022</v>
      </c>
      <c r="L329" s="293">
        <f>SUMIFS('7.  Persistence Report'!BD$27:BD$100000,'7.  Persistence Report'!$D$27:$D$100000,$B329,'7.  Persistence Report'!$H$27:$H$100000,$D$218,'7.  Persistence Report'!$J$27:$J$100000,"&lt;&gt;Adjustment")</f>
        <v>834022</v>
      </c>
      <c r="M329" s="293">
        <f>SUMIFS('7.  Persistence Report'!BE$27:BE$100000,'7.  Persistence Report'!$D$27:$D$100000,$B329,'7.  Persistence Report'!$H$27:$H$100000,$D$218,'7.  Persistence Report'!$J$27:$J$100000,"&lt;&gt;Adjustment")</f>
        <v>834022</v>
      </c>
      <c r="N329" s="293">
        <v>12</v>
      </c>
      <c r="O329" s="293">
        <f>SUMIFS('7.  Persistence Report'!Q$27:Q$100000,'7.  Persistence Report'!$D$27:$D$100000,$B329,'7.  Persistence Report'!$H$27:$H$100000,$O$218,'7.  Persistence Report'!$J$27:$J$100000,"&lt;&gt;Adjustment")</f>
        <v>75</v>
      </c>
      <c r="P329" s="293">
        <f>SUMIFS('7.  Persistence Report'!R$27:R$100000,'7.  Persistence Report'!$D$27:$D$100000,$B329,'7.  Persistence Report'!$H$27:$H$100000,$O$218,'7.  Persistence Report'!$J$27:$J$100000,"&lt;&gt;Adjustment")</f>
        <v>75</v>
      </c>
      <c r="Q329" s="293">
        <f>SUMIFS('7.  Persistence Report'!S$27:S$100000,'7.  Persistence Report'!$D$27:$D$100000,$B329,'7.  Persistence Report'!$H$27:$H$100000,$O$218,'7.  Persistence Report'!$J$27:$J$100000,"&lt;&gt;Adjustment")</f>
        <v>75</v>
      </c>
      <c r="R329" s="293">
        <f>SUMIFS('7.  Persistence Report'!T$27:T$100000,'7.  Persistence Report'!$D$27:$D$100000,$B329,'7.  Persistence Report'!$H$27:$H$100000,$O$218,'7.  Persistence Report'!$J$27:$J$100000,"&lt;&gt;Adjustment")</f>
        <v>75</v>
      </c>
      <c r="S329" s="293">
        <f>SUMIFS('7.  Persistence Report'!U$27:U$100000,'7.  Persistence Report'!$D$27:$D$100000,$B329,'7.  Persistence Report'!$H$27:$H$100000,$O$218,'7.  Persistence Report'!$J$27:$J$100000,"&lt;&gt;Adjustment")</f>
        <v>75</v>
      </c>
      <c r="T329" s="293">
        <f>SUMIFS('7.  Persistence Report'!V$27:V$100000,'7.  Persistence Report'!$D$27:$D$100000,$B329,'7.  Persistence Report'!$H$27:$H$100000,$O$218,'7.  Persistence Report'!$J$27:$J$100000,"&lt;&gt;Adjustment")</f>
        <v>75</v>
      </c>
      <c r="U329" s="293">
        <f>SUMIFS('7.  Persistence Report'!W$27:W$100000,'7.  Persistence Report'!$D$27:$D$100000,$B329,'7.  Persistence Report'!$H$27:$H$100000,$O$218,'7.  Persistence Report'!$J$27:$J$100000,"&lt;&gt;Adjustment")</f>
        <v>75</v>
      </c>
      <c r="V329" s="293">
        <f>SUMIFS('7.  Persistence Report'!X$27:X$100000,'7.  Persistence Report'!$D$27:$D$100000,$B329,'7.  Persistence Report'!$H$27:$H$100000,$O$218,'7.  Persistence Report'!$J$27:$J$100000,"&lt;&gt;Adjustment")</f>
        <v>75</v>
      </c>
      <c r="W329" s="293">
        <f>SUMIFS('7.  Persistence Report'!Y$27:Y$100000,'7.  Persistence Report'!$D$27:$D$100000,$B329,'7.  Persistence Report'!$H$27:$H$100000,$O$218,'7.  Persistence Report'!$J$27:$J$100000,"&lt;&gt;Adjustment")</f>
        <v>75</v>
      </c>
      <c r="X329" s="293">
        <f>SUMIFS('7.  Persistence Report'!Z$27:Z$100000,'7.  Persistence Report'!$D$27:$D$100000,$B329,'7.  Persistence Report'!$H$27:$H$100000,$O$218,'7.  Persistence Report'!$J$27:$J$100000,"&lt;&gt;Adjustment")</f>
        <v>75</v>
      </c>
      <c r="Y329" s="424">
        <f>VLOOKUP(B329,'3-a.  Rate Class Allocations'!$B$20:$AM$1009,16,FALSE)</f>
        <v>0</v>
      </c>
      <c r="Z329" s="408">
        <f>VLOOKUP(B329,'3-a.  Rate Class Allocations'!$B$20:$AM$1009,18,FALSE)</f>
        <v>0</v>
      </c>
      <c r="AA329" s="408">
        <f>VLOOKUP(B329,'3-a.  Rate Class Allocations'!$B$20:$AM$1009,20,FALSE)</f>
        <v>0</v>
      </c>
      <c r="AB329" s="408">
        <f>VLOOKUP(B329,'3-a.  Rate Class Allocations'!$B$20:$AM$1009,21,FALSE)</f>
        <v>1</v>
      </c>
      <c r="AC329" s="408">
        <f>VLOOKUP(B329,'3-a.  Rate Class Allocations'!$B$20:$AM$1009,23,FALSE)</f>
        <v>0</v>
      </c>
      <c r="AD329" s="408">
        <f>VLOOKUP(B329,'3-a.  Rate Class Allocations'!$B$20:$AM$1009,25,FALSE)</f>
        <v>0</v>
      </c>
      <c r="AE329" s="408"/>
      <c r="AF329" s="408"/>
      <c r="AG329" s="413"/>
      <c r="AH329" s="413"/>
      <c r="AI329" s="413"/>
      <c r="AJ329" s="413"/>
      <c r="AK329" s="413"/>
      <c r="AL329" s="413"/>
      <c r="AM329" s="294">
        <f>SUM(Y329:AL329)</f>
        <v>1</v>
      </c>
    </row>
    <row r="330" spans="1:39" outlineLevel="1">
      <c r="B330" s="292" t="s">
        <v>289</v>
      </c>
      <c r="C330" s="289" t="s">
        <v>163</v>
      </c>
      <c r="D330" s="293">
        <f>SUMIFS('7.  Persistence Report'!AV$27:AV$100000,'7.  Persistence Report'!$D$27:$D$100000,$B329,'7.  Persistence Report'!$H$27:$H$100000,$D$218,'7.  Persistence Report'!$J$27:$J$100000,"Adjustment")</f>
        <v>154237</v>
      </c>
      <c r="E330" s="293">
        <f>SUMIFS('7.  Persistence Report'!AW$27:AW$100000,'7.  Persistence Report'!$D$27:$D$100000,$B329,'7.  Persistence Report'!$H$27:$H$100000,$D$218,'7.  Persistence Report'!$J$27:$J$100000,"Adjustment")</f>
        <v>154237</v>
      </c>
      <c r="F330" s="293">
        <f>SUMIFS('7.  Persistence Report'!AX$27:AX$100000,'7.  Persistence Report'!$D$27:$D$100000,$B329,'7.  Persistence Report'!$H$27:$H$100000,$D$218,'7.  Persistence Report'!$J$27:$J$100000,"Adjustment")</f>
        <v>154237</v>
      </c>
      <c r="G330" s="293">
        <f>SUMIFS('7.  Persistence Report'!AY$27:AY$100000,'7.  Persistence Report'!$D$27:$D$100000,$B329,'7.  Persistence Report'!$H$27:$H$100000,$D$218,'7.  Persistence Report'!$J$27:$J$100000,"Adjustment")</f>
        <v>154237</v>
      </c>
      <c r="H330" s="293">
        <f>SUMIFS('7.  Persistence Report'!AZ$27:AZ$100000,'7.  Persistence Report'!$D$27:$D$100000,$B329,'7.  Persistence Report'!$H$27:$H$100000,$D$218,'7.  Persistence Report'!$J$27:$J$100000,"Adjustment")</f>
        <v>154237</v>
      </c>
      <c r="I330" s="293">
        <f>SUMIFS('7.  Persistence Report'!BA$27:BA$100000,'7.  Persistence Report'!$D$27:$D$100000,$B329,'7.  Persistence Report'!$H$27:$H$100000,$D$218,'7.  Persistence Report'!$J$27:$J$100000,"Adjustment")</f>
        <v>154237</v>
      </c>
      <c r="J330" s="293">
        <f>SUMIFS('7.  Persistence Report'!BB$27:BB$100000,'7.  Persistence Report'!$D$27:$D$100000,$B329,'7.  Persistence Report'!$H$27:$H$100000,$D$218,'7.  Persistence Report'!$J$27:$J$100000,"Adjustment")</f>
        <v>154237</v>
      </c>
      <c r="K330" s="293">
        <f>SUMIFS('7.  Persistence Report'!BC$27:BC$100000,'7.  Persistence Report'!$D$27:$D$100000,$B329,'7.  Persistence Report'!$H$27:$H$100000,$D$218,'7.  Persistence Report'!$J$27:$J$100000,"Adjustment")</f>
        <v>154237</v>
      </c>
      <c r="L330" s="293">
        <f>SUMIFS('7.  Persistence Report'!BD$27:BD$100000,'7.  Persistence Report'!$D$27:$D$100000,$B329,'7.  Persistence Report'!$H$27:$H$100000,$D$218,'7.  Persistence Report'!$J$27:$J$100000,"Adjustment")</f>
        <v>154237</v>
      </c>
      <c r="M330" s="293">
        <f>SUMIFS('7.  Persistence Report'!BE$27:BE$100000,'7.  Persistence Report'!$D$27:$D$100000,$B329,'7.  Persistence Report'!$H$27:$H$100000,$D$218,'7.  Persistence Report'!$J$27:$J$100000,"Adjustment")</f>
        <v>154237</v>
      </c>
      <c r="N330" s="293">
        <f>N329</f>
        <v>12</v>
      </c>
      <c r="O330" s="293">
        <f>SUMIFS('7.  Persistence Report'!Q$27:Q$100000,'7.  Persistence Report'!$D$27:$D$100000,$B329,'7.  Persistence Report'!$H$27:$H$100000,$O$218,'7.  Persistence Report'!$J$27:$J$100000,"Adjustment")</f>
        <v>14</v>
      </c>
      <c r="P330" s="293">
        <f>SUMIFS('7.  Persistence Report'!R$27:R$100000,'7.  Persistence Report'!$D$27:$D$100000,$B329,'7.  Persistence Report'!$H$27:$H$100000,$O$218,'7.  Persistence Report'!$J$27:$J$100000,"Adjustment")</f>
        <v>14</v>
      </c>
      <c r="Q330" s="293">
        <f>SUMIFS('7.  Persistence Report'!S$27:S$100000,'7.  Persistence Report'!$D$27:$D$100000,$B329,'7.  Persistence Report'!$H$27:$H$100000,$O$218,'7.  Persistence Report'!$J$27:$J$100000,"Adjustment")</f>
        <v>14</v>
      </c>
      <c r="R330" s="293">
        <f>SUMIFS('7.  Persistence Report'!T$27:T$100000,'7.  Persistence Report'!$D$27:$D$100000,$B329,'7.  Persistence Report'!$H$27:$H$100000,$O$218,'7.  Persistence Report'!$J$27:$J$100000,"Adjustment")</f>
        <v>14</v>
      </c>
      <c r="S330" s="293">
        <f>SUMIFS('7.  Persistence Report'!U$27:U$100000,'7.  Persistence Report'!$D$27:$D$100000,$B329,'7.  Persistence Report'!$H$27:$H$100000,$O$218,'7.  Persistence Report'!$J$27:$J$100000,"Adjustment")</f>
        <v>14</v>
      </c>
      <c r="T330" s="293">
        <f>SUMIFS('7.  Persistence Report'!V$27:V$100000,'7.  Persistence Report'!$D$27:$D$100000,$B329,'7.  Persistence Report'!$H$27:$H$100000,$O$218,'7.  Persistence Report'!$J$27:$J$100000,"Adjustment")</f>
        <v>14</v>
      </c>
      <c r="U330" s="293">
        <f>SUMIFS('7.  Persistence Report'!W$27:W$100000,'7.  Persistence Report'!$D$27:$D$100000,$B329,'7.  Persistence Report'!$H$27:$H$100000,$O$218,'7.  Persistence Report'!$J$27:$J$100000,"Adjustment")</f>
        <v>14</v>
      </c>
      <c r="V330" s="293">
        <f>SUMIFS('7.  Persistence Report'!X$27:X$100000,'7.  Persistence Report'!$D$27:$D$100000,$B329,'7.  Persistence Report'!$H$27:$H$100000,$O$218,'7.  Persistence Report'!$J$27:$J$100000,"Adjustment")</f>
        <v>14</v>
      </c>
      <c r="W330" s="293">
        <f>SUMIFS('7.  Persistence Report'!Y$27:Y$100000,'7.  Persistence Report'!$D$27:$D$100000,$B329,'7.  Persistence Report'!$H$27:$H$100000,$O$218,'7.  Persistence Report'!$J$27:$J$100000,"Adjustment")</f>
        <v>14</v>
      </c>
      <c r="X330" s="293">
        <f>SUMIFS('7.  Persistence Report'!Z$27:Z$100000,'7.  Persistence Report'!$D$27:$D$100000,$B329,'7.  Persistence Report'!$H$27:$H$100000,$O$218,'7.  Persistence Report'!$J$27:$J$100000,"Adjustment")</f>
        <v>14</v>
      </c>
      <c r="Y330" s="409">
        <f>Y329</f>
        <v>0</v>
      </c>
      <c r="Z330" s="409">
        <f t="shared" ref="Z330" si="916">Z329</f>
        <v>0</v>
      </c>
      <c r="AA330" s="409">
        <f t="shared" ref="AA330" si="917">AA329</f>
        <v>0</v>
      </c>
      <c r="AB330" s="409">
        <f t="shared" ref="AB330" si="918">AB329</f>
        <v>1</v>
      </c>
      <c r="AC330" s="409">
        <f t="shared" ref="AC330" si="919">AC329</f>
        <v>0</v>
      </c>
      <c r="AD330" s="409">
        <f t="shared" ref="AD330" si="920">AD329</f>
        <v>0</v>
      </c>
      <c r="AE330" s="409">
        <f t="shared" ref="AE330" si="921">AE329</f>
        <v>0</v>
      </c>
      <c r="AF330" s="409">
        <f t="shared" ref="AF330" si="922">AF329</f>
        <v>0</v>
      </c>
      <c r="AG330" s="409">
        <f t="shared" ref="AG330" si="923">AG329</f>
        <v>0</v>
      </c>
      <c r="AH330" s="409">
        <f t="shared" ref="AH330" si="924">AH329</f>
        <v>0</v>
      </c>
      <c r="AI330" s="409">
        <f t="shared" ref="AI330" si="925">AI329</f>
        <v>0</v>
      </c>
      <c r="AJ330" s="409">
        <f t="shared" ref="AJ330" si="926">AJ329</f>
        <v>0</v>
      </c>
      <c r="AK330" s="409">
        <f t="shared" ref="AK330" si="927">AK329</f>
        <v>0</v>
      </c>
      <c r="AL330" s="409">
        <f t="shared" ref="AL330" si="928">AL329</f>
        <v>0</v>
      </c>
      <c r="AM330" s="304"/>
    </row>
    <row r="331" spans="1:39" outlineLevel="1">
      <c r="B331" s="517"/>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19">
        <v>35</v>
      </c>
      <c r="B332" s="517" t="s">
        <v>127</v>
      </c>
      <c r="C332" s="289" t="s">
        <v>25</v>
      </c>
      <c r="D332" s="293">
        <f>SUMIFS('7.  Persistence Report'!AV$27:AV$100000,'7.  Persistence Report'!$D$27:$D$100000,$B332,'7.  Persistence Report'!$H$27:$H$100000,$D$218,'7.  Persistence Report'!$J$27:$J$100000,"&lt;&gt;Adjustment")</f>
        <v>0</v>
      </c>
      <c r="E332" s="293">
        <f>SUMIFS('7.  Persistence Report'!AW$27:AW$100000,'7.  Persistence Report'!$D$27:$D$100000,$B332,'7.  Persistence Report'!$H$27:$H$100000,$D$218,'7.  Persistence Report'!$J$27:$J$100000,"&lt;&gt;Adjustment")</f>
        <v>0</v>
      </c>
      <c r="F332" s="293">
        <f>SUMIFS('7.  Persistence Report'!AX$27:AX$100000,'7.  Persistence Report'!$D$27:$D$100000,$B332,'7.  Persistence Report'!$H$27:$H$100000,$D$218,'7.  Persistence Report'!$J$27:$J$100000,"&lt;&gt;Adjustment")</f>
        <v>0</v>
      </c>
      <c r="G332" s="293">
        <f>SUMIFS('7.  Persistence Report'!AY$27:AY$100000,'7.  Persistence Report'!$D$27:$D$100000,$B332,'7.  Persistence Report'!$H$27:$H$100000,$D$218,'7.  Persistence Report'!$J$27:$J$100000,"&lt;&gt;Adjustment")</f>
        <v>0</v>
      </c>
      <c r="H332" s="293">
        <f>SUMIFS('7.  Persistence Report'!AZ$27:AZ$100000,'7.  Persistence Report'!$D$27:$D$100000,$B332,'7.  Persistence Report'!$H$27:$H$100000,$D$218,'7.  Persistence Report'!$J$27:$J$100000,"&lt;&gt;Adjustment")</f>
        <v>0</v>
      </c>
      <c r="I332" s="293">
        <f>SUMIFS('7.  Persistence Report'!BA$27:BA$100000,'7.  Persistence Report'!$D$27:$D$100000,$B332,'7.  Persistence Report'!$H$27:$H$100000,$D$218,'7.  Persistence Report'!$J$27:$J$100000,"&lt;&gt;Adjustment")</f>
        <v>0</v>
      </c>
      <c r="J332" s="293">
        <f>SUMIFS('7.  Persistence Report'!BB$27:BB$100000,'7.  Persistence Report'!$D$27:$D$100000,$B332,'7.  Persistence Report'!$H$27:$H$100000,$D$218,'7.  Persistence Report'!$J$27:$J$100000,"&lt;&gt;Adjustment")</f>
        <v>0</v>
      </c>
      <c r="K332" s="293">
        <f>SUMIFS('7.  Persistence Report'!BC$27:BC$100000,'7.  Persistence Report'!$D$27:$D$100000,$B332,'7.  Persistence Report'!$H$27:$H$100000,$D$218,'7.  Persistence Report'!$J$27:$J$100000,"&lt;&gt;Adjustment")</f>
        <v>0</v>
      </c>
      <c r="L332" s="293">
        <f>SUMIFS('7.  Persistence Report'!BD$27:BD$100000,'7.  Persistence Report'!$D$27:$D$100000,$B332,'7.  Persistence Report'!$H$27:$H$100000,$D$218,'7.  Persistence Report'!$J$27:$J$100000,"&lt;&gt;Adjustment")</f>
        <v>0</v>
      </c>
      <c r="M332" s="293">
        <f>SUMIFS('7.  Persistence Report'!BE$27:BE$100000,'7.  Persistence Report'!$D$27:$D$100000,$B332,'7.  Persistence Report'!$H$27:$H$100000,$D$218,'7.  Persistence Report'!$J$27:$J$100000,"&lt;&gt;Adjustment")</f>
        <v>0</v>
      </c>
      <c r="N332" s="293">
        <v>0</v>
      </c>
      <c r="O332" s="293">
        <f>SUMIFS('7.  Persistence Report'!Q$27:Q$100000,'7.  Persistence Report'!$D$27:$D$100000,$B332,'7.  Persistence Report'!$H$27:$H$100000,$O$218,'7.  Persistence Report'!$J$27:$J$100000,"&lt;&gt;Adjustment")</f>
        <v>0</v>
      </c>
      <c r="P332" s="293">
        <f>SUMIFS('7.  Persistence Report'!R$27:R$100000,'7.  Persistence Report'!$D$27:$D$100000,$B332,'7.  Persistence Report'!$H$27:$H$100000,$O$218,'7.  Persistence Report'!$J$27:$J$100000,"&lt;&gt;Adjustment")</f>
        <v>0</v>
      </c>
      <c r="Q332" s="293">
        <f>SUMIFS('7.  Persistence Report'!S$27:S$100000,'7.  Persistence Report'!$D$27:$D$100000,$B332,'7.  Persistence Report'!$H$27:$H$100000,$O$218,'7.  Persistence Report'!$J$27:$J$100000,"&lt;&gt;Adjustment")</f>
        <v>0</v>
      </c>
      <c r="R332" s="293">
        <f>SUMIFS('7.  Persistence Report'!T$27:T$100000,'7.  Persistence Report'!$D$27:$D$100000,$B332,'7.  Persistence Report'!$H$27:$H$100000,$O$218,'7.  Persistence Report'!$J$27:$J$100000,"&lt;&gt;Adjustment")</f>
        <v>0</v>
      </c>
      <c r="S332" s="293">
        <f>SUMIFS('7.  Persistence Report'!U$27:U$100000,'7.  Persistence Report'!$D$27:$D$100000,$B332,'7.  Persistence Report'!$H$27:$H$100000,$O$218,'7.  Persistence Report'!$J$27:$J$100000,"&lt;&gt;Adjustment")</f>
        <v>0</v>
      </c>
      <c r="T332" s="293">
        <f>SUMIFS('7.  Persistence Report'!V$27:V$100000,'7.  Persistence Report'!$D$27:$D$100000,$B332,'7.  Persistence Report'!$H$27:$H$100000,$O$218,'7.  Persistence Report'!$J$27:$J$100000,"&lt;&gt;Adjustment")</f>
        <v>0</v>
      </c>
      <c r="U332" s="293">
        <f>SUMIFS('7.  Persistence Report'!W$27:W$100000,'7.  Persistence Report'!$D$27:$D$100000,$B332,'7.  Persistence Report'!$H$27:$H$100000,$O$218,'7.  Persistence Report'!$J$27:$J$100000,"&lt;&gt;Adjustment")</f>
        <v>0</v>
      </c>
      <c r="V332" s="293">
        <f>SUMIFS('7.  Persistence Report'!X$27:X$100000,'7.  Persistence Report'!$D$27:$D$100000,$B332,'7.  Persistence Report'!$H$27:$H$100000,$O$218,'7.  Persistence Report'!$J$27:$J$100000,"&lt;&gt;Adjustment")</f>
        <v>0</v>
      </c>
      <c r="W332" s="293">
        <f>SUMIFS('7.  Persistence Report'!Y$27:Y$100000,'7.  Persistence Report'!$D$27:$D$100000,$B332,'7.  Persistence Report'!$H$27:$H$100000,$O$218,'7.  Persistence Report'!$J$27:$J$100000,"&lt;&gt;Adjustment")</f>
        <v>0</v>
      </c>
      <c r="X332" s="293">
        <f>SUMIFS('7.  Persistence Report'!Z$27:Z$100000,'7.  Persistence Report'!$D$27:$D$100000,$B332,'7.  Persistence Report'!$H$27:$H$100000,$O$218,'7.  Persistence Report'!$J$27:$J$100000,"&lt;&gt;Adjustment")</f>
        <v>0</v>
      </c>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f>SUMIFS('7.  Persistence Report'!AV$27:AV$100000,'7.  Persistence Report'!$D$27:$D$100000,$B332,'7.  Persistence Report'!$H$27:$H$100000,$D$218,'7.  Persistence Report'!$J$27:$J$100000,"Adjustment")</f>
        <v>0</v>
      </c>
      <c r="E333" s="293">
        <f>SUMIFS('7.  Persistence Report'!AW$27:AW$100000,'7.  Persistence Report'!$D$27:$D$100000,$B332,'7.  Persistence Report'!$H$27:$H$100000,$D$218,'7.  Persistence Report'!$J$27:$J$100000,"Adjustment")</f>
        <v>0</v>
      </c>
      <c r="F333" s="293">
        <f>SUMIFS('7.  Persistence Report'!AX$27:AX$100000,'7.  Persistence Report'!$D$27:$D$100000,$B332,'7.  Persistence Report'!$H$27:$H$100000,$D$218,'7.  Persistence Report'!$J$27:$J$100000,"Adjustment")</f>
        <v>0</v>
      </c>
      <c r="G333" s="293">
        <f>SUMIFS('7.  Persistence Report'!AY$27:AY$100000,'7.  Persistence Report'!$D$27:$D$100000,$B332,'7.  Persistence Report'!$H$27:$H$100000,$D$218,'7.  Persistence Report'!$J$27:$J$100000,"Adjustment")</f>
        <v>0</v>
      </c>
      <c r="H333" s="293">
        <f>SUMIFS('7.  Persistence Report'!AZ$27:AZ$100000,'7.  Persistence Report'!$D$27:$D$100000,$B332,'7.  Persistence Report'!$H$27:$H$100000,$D$218,'7.  Persistence Report'!$J$27:$J$100000,"Adjustment")</f>
        <v>0</v>
      </c>
      <c r="I333" s="293">
        <f>SUMIFS('7.  Persistence Report'!BA$27:BA$100000,'7.  Persistence Report'!$D$27:$D$100000,$B332,'7.  Persistence Report'!$H$27:$H$100000,$D$218,'7.  Persistence Report'!$J$27:$J$100000,"Adjustment")</f>
        <v>0</v>
      </c>
      <c r="J333" s="293">
        <f>SUMIFS('7.  Persistence Report'!BB$27:BB$100000,'7.  Persistence Report'!$D$27:$D$100000,$B332,'7.  Persistence Report'!$H$27:$H$100000,$D$218,'7.  Persistence Report'!$J$27:$J$100000,"Adjustment")</f>
        <v>0</v>
      </c>
      <c r="K333" s="293">
        <f>SUMIFS('7.  Persistence Report'!BC$27:BC$100000,'7.  Persistence Report'!$D$27:$D$100000,$B332,'7.  Persistence Report'!$H$27:$H$100000,$D$218,'7.  Persistence Report'!$J$27:$J$100000,"Adjustment")</f>
        <v>0</v>
      </c>
      <c r="L333" s="293">
        <f>SUMIFS('7.  Persistence Report'!BD$27:BD$100000,'7.  Persistence Report'!$D$27:$D$100000,$B332,'7.  Persistence Report'!$H$27:$H$100000,$D$218,'7.  Persistence Report'!$J$27:$J$100000,"Adjustment")</f>
        <v>0</v>
      </c>
      <c r="M333" s="293">
        <f>SUMIFS('7.  Persistence Report'!BE$27:BE$100000,'7.  Persistence Report'!$D$27:$D$100000,$B332,'7.  Persistence Report'!$H$27:$H$100000,$D$218,'7.  Persistence Report'!$J$27:$J$100000,"Adjustment")</f>
        <v>0</v>
      </c>
      <c r="N333" s="293">
        <f>N332</f>
        <v>0</v>
      </c>
      <c r="O333" s="293">
        <f>SUMIFS('7.  Persistence Report'!Q$27:Q$100000,'7.  Persistence Report'!$D$27:$D$100000,$B332,'7.  Persistence Report'!$H$27:$H$100000,$O$218,'7.  Persistence Report'!$J$27:$J$100000,"Adjustment")</f>
        <v>0</v>
      </c>
      <c r="P333" s="293">
        <f>SUMIFS('7.  Persistence Report'!R$27:R$100000,'7.  Persistence Report'!$D$27:$D$100000,$B332,'7.  Persistence Report'!$H$27:$H$100000,$O$218,'7.  Persistence Report'!$J$27:$J$100000,"Adjustment")</f>
        <v>0</v>
      </c>
      <c r="Q333" s="293">
        <f>SUMIFS('7.  Persistence Report'!S$27:S$100000,'7.  Persistence Report'!$D$27:$D$100000,$B332,'7.  Persistence Report'!$H$27:$H$100000,$O$218,'7.  Persistence Report'!$J$27:$J$100000,"Adjustment")</f>
        <v>0</v>
      </c>
      <c r="R333" s="293">
        <f>SUMIFS('7.  Persistence Report'!T$27:T$100000,'7.  Persistence Report'!$D$27:$D$100000,$B332,'7.  Persistence Report'!$H$27:$H$100000,$O$218,'7.  Persistence Report'!$J$27:$J$100000,"Adjustment")</f>
        <v>0</v>
      </c>
      <c r="S333" s="293">
        <f>SUMIFS('7.  Persistence Report'!U$27:U$100000,'7.  Persistence Report'!$D$27:$D$100000,$B332,'7.  Persistence Report'!$H$27:$H$100000,$O$218,'7.  Persistence Report'!$J$27:$J$100000,"Adjustment")</f>
        <v>0</v>
      </c>
      <c r="T333" s="293">
        <f>SUMIFS('7.  Persistence Report'!V$27:V$100000,'7.  Persistence Report'!$D$27:$D$100000,$B332,'7.  Persistence Report'!$H$27:$H$100000,$O$218,'7.  Persistence Report'!$J$27:$J$100000,"Adjustment")</f>
        <v>0</v>
      </c>
      <c r="U333" s="293">
        <f>SUMIFS('7.  Persistence Report'!W$27:W$100000,'7.  Persistence Report'!$D$27:$D$100000,$B332,'7.  Persistence Report'!$H$27:$H$100000,$O$218,'7.  Persistence Report'!$J$27:$J$100000,"Adjustment")</f>
        <v>0</v>
      </c>
      <c r="V333" s="293">
        <f>SUMIFS('7.  Persistence Report'!X$27:X$100000,'7.  Persistence Report'!$D$27:$D$100000,$B332,'7.  Persistence Report'!$H$27:$H$100000,$O$218,'7.  Persistence Report'!$J$27:$J$100000,"Adjustment")</f>
        <v>0</v>
      </c>
      <c r="W333" s="293">
        <f>SUMIFS('7.  Persistence Report'!Y$27:Y$100000,'7.  Persistence Report'!$D$27:$D$100000,$B332,'7.  Persistence Report'!$H$27:$H$100000,$O$218,'7.  Persistence Report'!$J$27:$J$100000,"Adjustment")</f>
        <v>0</v>
      </c>
      <c r="X333" s="293">
        <f>SUMIFS('7.  Persistence Report'!Z$27:Z$100000,'7.  Persistence Report'!$D$27:$D$100000,$B332,'7.  Persistence Report'!$H$27:$H$100000,$O$218,'7.  Persistence Report'!$J$27:$J$100000,"Adjustment")</f>
        <v>0</v>
      </c>
      <c r="Y333" s="409">
        <f>Y332</f>
        <v>0</v>
      </c>
      <c r="Z333" s="409">
        <f t="shared" ref="Z333" si="929">Z332</f>
        <v>0</v>
      </c>
      <c r="AA333" s="409">
        <f t="shared" ref="AA333" si="930">AA332</f>
        <v>0</v>
      </c>
      <c r="AB333" s="409">
        <f t="shared" ref="AB333" si="931">AB332</f>
        <v>0</v>
      </c>
      <c r="AC333" s="409">
        <f t="shared" ref="AC333" si="932">AC332</f>
        <v>0</v>
      </c>
      <c r="AD333" s="409">
        <f t="shared" ref="AD333" si="933">AD332</f>
        <v>0</v>
      </c>
      <c r="AE333" s="409">
        <f t="shared" ref="AE333" si="934">AE332</f>
        <v>0</v>
      </c>
      <c r="AF333" s="409">
        <f t="shared" ref="AF333" si="935">AF332</f>
        <v>0</v>
      </c>
      <c r="AG333" s="409">
        <f t="shared" ref="AG333" si="936">AG332</f>
        <v>0</v>
      </c>
      <c r="AH333" s="409">
        <f t="shared" ref="AH333" si="937">AH332</f>
        <v>0</v>
      </c>
      <c r="AI333" s="409">
        <f t="shared" ref="AI333" si="938">AI332</f>
        <v>0</v>
      </c>
      <c r="AJ333" s="409">
        <f t="shared" ref="AJ333" si="939">AJ332</f>
        <v>0</v>
      </c>
      <c r="AK333" s="409">
        <f t="shared" ref="AK333" si="940">AK332</f>
        <v>0</v>
      </c>
      <c r="AL333" s="409">
        <f t="shared" ref="AL333" si="941">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hidden="1" outlineLevel="1">
      <c r="B335" s="286" t="s">
        <v>502</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hidden="1"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hidden="1"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42">Z336</f>
        <v>0</v>
      </c>
      <c r="AA337" s="409">
        <f t="shared" ref="AA337" si="943">AA336</f>
        <v>0</v>
      </c>
      <c r="AB337" s="409">
        <f t="shared" ref="AB337" si="944">AB336</f>
        <v>0</v>
      </c>
      <c r="AC337" s="409">
        <f t="shared" ref="AC337" si="945">AC336</f>
        <v>0</v>
      </c>
      <c r="AD337" s="409">
        <f t="shared" ref="AD337" si="946">AD336</f>
        <v>0</v>
      </c>
      <c r="AE337" s="409">
        <f t="shared" ref="AE337" si="947">AE336</f>
        <v>0</v>
      </c>
      <c r="AF337" s="409">
        <f t="shared" ref="AF337" si="948">AF336</f>
        <v>0</v>
      </c>
      <c r="AG337" s="409">
        <f t="shared" ref="AG337" si="949">AG336</f>
        <v>0</v>
      </c>
      <c r="AH337" s="409">
        <f t="shared" ref="AH337" si="950">AH336</f>
        <v>0</v>
      </c>
      <c r="AI337" s="409">
        <f t="shared" ref="AI337" si="951">AI336</f>
        <v>0</v>
      </c>
      <c r="AJ337" s="409">
        <f t="shared" ref="AJ337" si="952">AJ336</f>
        <v>0</v>
      </c>
      <c r="AK337" s="409">
        <f t="shared" ref="AK337" si="953">AK336</f>
        <v>0</v>
      </c>
      <c r="AL337" s="409">
        <f t="shared" ref="AL337" si="954">AL336</f>
        <v>0</v>
      </c>
      <c r="AM337" s="304"/>
    </row>
    <row r="338" spans="1:39" hidden="1"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hidden="1"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idden="1"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55">Z339</f>
        <v>0</v>
      </c>
      <c r="AA340" s="409">
        <f t="shared" ref="AA340" si="956">AA339</f>
        <v>0</v>
      </c>
      <c r="AB340" s="409">
        <f t="shared" ref="AB340" si="957">AB339</f>
        <v>0</v>
      </c>
      <c r="AC340" s="409">
        <f t="shared" ref="AC340" si="958">AC339</f>
        <v>0</v>
      </c>
      <c r="AD340" s="409">
        <f t="shared" ref="AD340" si="959">AD339</f>
        <v>0</v>
      </c>
      <c r="AE340" s="409">
        <f t="shared" ref="AE340" si="960">AE339</f>
        <v>0</v>
      </c>
      <c r="AF340" s="409">
        <f t="shared" ref="AF340" si="961">AF339</f>
        <v>0</v>
      </c>
      <c r="AG340" s="409">
        <f t="shared" ref="AG340" si="962">AG339</f>
        <v>0</v>
      </c>
      <c r="AH340" s="409">
        <f t="shared" ref="AH340" si="963">AH339</f>
        <v>0</v>
      </c>
      <c r="AI340" s="409">
        <f t="shared" ref="AI340" si="964">AI339</f>
        <v>0</v>
      </c>
      <c r="AJ340" s="409">
        <f t="shared" ref="AJ340" si="965">AJ339</f>
        <v>0</v>
      </c>
      <c r="AK340" s="409">
        <f t="shared" ref="AK340" si="966">AK339</f>
        <v>0</v>
      </c>
      <c r="AL340" s="409">
        <f t="shared" ref="AL340" si="967">AL339</f>
        <v>0</v>
      </c>
      <c r="AM340" s="304"/>
    </row>
    <row r="341" spans="1:39" hidden="1"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idden="1"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idden="1"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68">Z342</f>
        <v>0</v>
      </c>
      <c r="AA343" s="409">
        <f t="shared" ref="AA343" si="969">AA342</f>
        <v>0</v>
      </c>
      <c r="AB343" s="409">
        <f t="shared" ref="AB343" si="970">AB342</f>
        <v>0</v>
      </c>
      <c r="AC343" s="409">
        <f t="shared" ref="AC343" si="971">AC342</f>
        <v>0</v>
      </c>
      <c r="AD343" s="409">
        <f t="shared" ref="AD343" si="972">AD342</f>
        <v>0</v>
      </c>
      <c r="AE343" s="409">
        <f t="shared" ref="AE343" si="973">AE342</f>
        <v>0</v>
      </c>
      <c r="AF343" s="409">
        <f t="shared" ref="AF343" si="974">AF342</f>
        <v>0</v>
      </c>
      <c r="AG343" s="409">
        <f t="shared" ref="AG343" si="975">AG342</f>
        <v>0</v>
      </c>
      <c r="AH343" s="409">
        <f t="shared" ref="AH343" si="976">AH342</f>
        <v>0</v>
      </c>
      <c r="AI343" s="409">
        <f t="shared" ref="AI343" si="977">AI342</f>
        <v>0</v>
      </c>
      <c r="AJ343" s="409">
        <f t="shared" ref="AJ343" si="978">AJ342</f>
        <v>0</v>
      </c>
      <c r="AK343" s="409">
        <f t="shared" ref="AK343" si="979">AK342</f>
        <v>0</v>
      </c>
      <c r="AL343" s="409">
        <f t="shared" ref="AL343" si="980">AL342</f>
        <v>0</v>
      </c>
      <c r="AM343" s="304"/>
    </row>
    <row r="344" spans="1:39" hidden="1"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hidden="1"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idden="1"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81">Z345</f>
        <v>0</v>
      </c>
      <c r="AA346" s="409">
        <f t="shared" ref="AA346" si="982">AA345</f>
        <v>0</v>
      </c>
      <c r="AB346" s="409">
        <f t="shared" ref="AB346" si="983">AB345</f>
        <v>0</v>
      </c>
      <c r="AC346" s="409">
        <f t="shared" ref="AC346" si="984">AC345</f>
        <v>0</v>
      </c>
      <c r="AD346" s="409">
        <f t="shared" ref="AD346" si="985">AD345</f>
        <v>0</v>
      </c>
      <c r="AE346" s="409">
        <f t="shared" ref="AE346" si="986">AE345</f>
        <v>0</v>
      </c>
      <c r="AF346" s="409">
        <f t="shared" ref="AF346" si="987">AF345</f>
        <v>0</v>
      </c>
      <c r="AG346" s="409">
        <f t="shared" ref="AG346" si="988">AG345</f>
        <v>0</v>
      </c>
      <c r="AH346" s="409">
        <f t="shared" ref="AH346" si="989">AH345</f>
        <v>0</v>
      </c>
      <c r="AI346" s="409">
        <f t="shared" ref="AI346" si="990">AI345</f>
        <v>0</v>
      </c>
      <c r="AJ346" s="409">
        <f t="shared" ref="AJ346" si="991">AJ345</f>
        <v>0</v>
      </c>
      <c r="AK346" s="409">
        <f t="shared" ref="AK346" si="992">AK345</f>
        <v>0</v>
      </c>
      <c r="AL346" s="409">
        <f t="shared" ref="AL346" si="993">AL345</f>
        <v>0</v>
      </c>
      <c r="AM346" s="304"/>
    </row>
    <row r="347" spans="1:39" hidden="1"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hidden="1"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idden="1"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94">Z348</f>
        <v>0</v>
      </c>
      <c r="AA349" s="409">
        <f t="shared" ref="AA349" si="995">AA348</f>
        <v>0</v>
      </c>
      <c r="AB349" s="409">
        <f t="shared" ref="AB349" si="996">AB348</f>
        <v>0</v>
      </c>
      <c r="AC349" s="409">
        <f t="shared" ref="AC349" si="997">AC348</f>
        <v>0</v>
      </c>
      <c r="AD349" s="409">
        <f t="shared" ref="AD349" si="998">AD348</f>
        <v>0</v>
      </c>
      <c r="AE349" s="409">
        <f t="shared" ref="AE349" si="999">AE348</f>
        <v>0</v>
      </c>
      <c r="AF349" s="409">
        <f t="shared" ref="AF349" si="1000">AF348</f>
        <v>0</v>
      </c>
      <c r="AG349" s="409">
        <f t="shared" ref="AG349" si="1001">AG348</f>
        <v>0</v>
      </c>
      <c r="AH349" s="409">
        <f t="shared" ref="AH349" si="1002">AH348</f>
        <v>0</v>
      </c>
      <c r="AI349" s="409">
        <f t="shared" ref="AI349" si="1003">AI348</f>
        <v>0</v>
      </c>
      <c r="AJ349" s="409">
        <f t="shared" ref="AJ349" si="1004">AJ348</f>
        <v>0</v>
      </c>
      <c r="AK349" s="409">
        <f t="shared" ref="AK349" si="1005">AK348</f>
        <v>0</v>
      </c>
      <c r="AL349" s="409">
        <f t="shared" ref="AL349" si="1006">AL348</f>
        <v>0</v>
      </c>
      <c r="AM349" s="304"/>
    </row>
    <row r="350" spans="1:39" hidden="1"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hidden="1"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idden="1"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1007">Z351</f>
        <v>0</v>
      </c>
      <c r="AA352" s="409">
        <f t="shared" ref="AA352" si="1008">AA351</f>
        <v>0</v>
      </c>
      <c r="AB352" s="409">
        <f t="shared" ref="AB352" si="1009">AB351</f>
        <v>0</v>
      </c>
      <c r="AC352" s="409">
        <f t="shared" ref="AC352" si="1010">AC351</f>
        <v>0</v>
      </c>
      <c r="AD352" s="409">
        <f t="shared" ref="AD352" si="1011">AD351</f>
        <v>0</v>
      </c>
      <c r="AE352" s="409">
        <f t="shared" ref="AE352" si="1012">AE351</f>
        <v>0</v>
      </c>
      <c r="AF352" s="409">
        <f t="shared" ref="AF352" si="1013">AF351</f>
        <v>0</v>
      </c>
      <c r="AG352" s="409">
        <f t="shared" ref="AG352" si="1014">AG351</f>
        <v>0</v>
      </c>
      <c r="AH352" s="409">
        <f t="shared" ref="AH352" si="1015">AH351</f>
        <v>0</v>
      </c>
      <c r="AI352" s="409">
        <f t="shared" ref="AI352" si="1016">AI351</f>
        <v>0</v>
      </c>
      <c r="AJ352" s="409">
        <f t="shared" ref="AJ352" si="1017">AJ351</f>
        <v>0</v>
      </c>
      <c r="AK352" s="409">
        <f t="shared" ref="AK352" si="1018">AK351</f>
        <v>0</v>
      </c>
      <c r="AL352" s="409">
        <f t="shared" ref="AL352" si="1019">AL351</f>
        <v>0</v>
      </c>
      <c r="AM352" s="304"/>
    </row>
    <row r="353" spans="1:39" hidden="1"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hidden="1"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idden="1"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1020">Z354</f>
        <v>0</v>
      </c>
      <c r="AA355" s="409">
        <f t="shared" ref="AA355" si="1021">AA354</f>
        <v>0</v>
      </c>
      <c r="AB355" s="409">
        <f t="shared" ref="AB355" si="1022">AB354</f>
        <v>0</v>
      </c>
      <c r="AC355" s="409">
        <f t="shared" ref="AC355" si="1023">AC354</f>
        <v>0</v>
      </c>
      <c r="AD355" s="409">
        <f t="shared" ref="AD355" si="1024">AD354</f>
        <v>0</v>
      </c>
      <c r="AE355" s="409">
        <f t="shared" ref="AE355" si="1025">AE354</f>
        <v>0</v>
      </c>
      <c r="AF355" s="409">
        <f t="shared" ref="AF355" si="1026">AF354</f>
        <v>0</v>
      </c>
      <c r="AG355" s="409">
        <f t="shared" ref="AG355" si="1027">AG354</f>
        <v>0</v>
      </c>
      <c r="AH355" s="409">
        <f t="shared" ref="AH355" si="1028">AH354</f>
        <v>0</v>
      </c>
      <c r="AI355" s="409">
        <f t="shared" ref="AI355" si="1029">AI354</f>
        <v>0</v>
      </c>
      <c r="AJ355" s="409">
        <f t="shared" ref="AJ355" si="1030">AJ354</f>
        <v>0</v>
      </c>
      <c r="AK355" s="409">
        <f t="shared" ref="AK355" si="1031">AK354</f>
        <v>0</v>
      </c>
      <c r="AL355" s="409">
        <f t="shared" ref="AL355" si="1032">AL354</f>
        <v>0</v>
      </c>
      <c r="AM355" s="304"/>
    </row>
    <row r="356" spans="1:39" hidden="1"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hidden="1"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idden="1"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1033">Z357</f>
        <v>0</v>
      </c>
      <c r="AA358" s="409">
        <f t="shared" ref="AA358" si="1034">AA357</f>
        <v>0</v>
      </c>
      <c r="AB358" s="409">
        <f t="shared" ref="AB358" si="1035">AB357</f>
        <v>0</v>
      </c>
      <c r="AC358" s="409">
        <f t="shared" ref="AC358" si="1036">AC357</f>
        <v>0</v>
      </c>
      <c r="AD358" s="409">
        <f t="shared" ref="AD358" si="1037">AD357</f>
        <v>0</v>
      </c>
      <c r="AE358" s="409">
        <f t="shared" ref="AE358" si="1038">AE357</f>
        <v>0</v>
      </c>
      <c r="AF358" s="409">
        <f t="shared" ref="AF358" si="1039">AF357</f>
        <v>0</v>
      </c>
      <c r="AG358" s="409">
        <f t="shared" ref="AG358" si="1040">AG357</f>
        <v>0</v>
      </c>
      <c r="AH358" s="409">
        <f t="shared" ref="AH358" si="1041">AH357</f>
        <v>0</v>
      </c>
      <c r="AI358" s="409">
        <f t="shared" ref="AI358" si="1042">AI357</f>
        <v>0</v>
      </c>
      <c r="AJ358" s="409">
        <f t="shared" ref="AJ358" si="1043">AJ357</f>
        <v>0</v>
      </c>
      <c r="AK358" s="409">
        <f t="shared" ref="AK358" si="1044">AK357</f>
        <v>0</v>
      </c>
      <c r="AL358" s="409">
        <f t="shared" ref="AL358" si="1045">AL357</f>
        <v>0</v>
      </c>
      <c r="AM358" s="304"/>
    </row>
    <row r="359" spans="1:39" hidden="1"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hidden="1"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idden="1"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46">Z360</f>
        <v>0</v>
      </c>
      <c r="AA361" s="409">
        <f t="shared" ref="AA361" si="1047">AA360</f>
        <v>0</v>
      </c>
      <c r="AB361" s="409">
        <f t="shared" ref="AB361" si="1048">AB360</f>
        <v>0</v>
      </c>
      <c r="AC361" s="409">
        <f t="shared" ref="AC361" si="1049">AC360</f>
        <v>0</v>
      </c>
      <c r="AD361" s="409">
        <f t="shared" ref="AD361" si="1050">AD360</f>
        <v>0</v>
      </c>
      <c r="AE361" s="409">
        <f t="shared" ref="AE361" si="1051">AE360</f>
        <v>0</v>
      </c>
      <c r="AF361" s="409">
        <f t="shared" ref="AF361" si="1052">AF360</f>
        <v>0</v>
      </c>
      <c r="AG361" s="409">
        <f t="shared" ref="AG361" si="1053">AG360</f>
        <v>0</v>
      </c>
      <c r="AH361" s="409">
        <f t="shared" ref="AH361" si="1054">AH360</f>
        <v>0</v>
      </c>
      <c r="AI361" s="409">
        <f t="shared" ref="AI361" si="1055">AI360</f>
        <v>0</v>
      </c>
      <c r="AJ361" s="409">
        <f t="shared" ref="AJ361" si="1056">AJ360</f>
        <v>0</v>
      </c>
      <c r="AK361" s="409">
        <f t="shared" ref="AK361" si="1057">AK360</f>
        <v>0</v>
      </c>
      <c r="AL361" s="409">
        <f t="shared" ref="AL361" si="1058">AL360</f>
        <v>0</v>
      </c>
      <c r="AM361" s="304"/>
    </row>
    <row r="362" spans="1:39" hidden="1"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hidden="1"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idden="1"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59">Z363</f>
        <v>0</v>
      </c>
      <c r="AA364" s="409">
        <f t="shared" ref="AA364" si="1060">AA363</f>
        <v>0</v>
      </c>
      <c r="AB364" s="409">
        <f t="shared" ref="AB364" si="1061">AB363</f>
        <v>0</v>
      </c>
      <c r="AC364" s="409">
        <f t="shared" ref="AC364" si="1062">AC363</f>
        <v>0</v>
      </c>
      <c r="AD364" s="409">
        <f t="shared" ref="AD364" si="1063">AD363</f>
        <v>0</v>
      </c>
      <c r="AE364" s="409">
        <f t="shared" ref="AE364" si="1064">AE363</f>
        <v>0</v>
      </c>
      <c r="AF364" s="409">
        <f t="shared" ref="AF364" si="1065">AF363</f>
        <v>0</v>
      </c>
      <c r="AG364" s="409">
        <f t="shared" ref="AG364" si="1066">AG363</f>
        <v>0</v>
      </c>
      <c r="AH364" s="409">
        <f t="shared" ref="AH364" si="1067">AH363</f>
        <v>0</v>
      </c>
      <c r="AI364" s="409">
        <f t="shared" ref="AI364" si="1068">AI363</f>
        <v>0</v>
      </c>
      <c r="AJ364" s="409">
        <f t="shared" ref="AJ364" si="1069">AJ363</f>
        <v>0</v>
      </c>
      <c r="AK364" s="409">
        <f t="shared" ref="AK364" si="1070">AK363</f>
        <v>0</v>
      </c>
      <c r="AL364" s="409">
        <f t="shared" ref="AL364" si="1071">AL363</f>
        <v>0</v>
      </c>
      <c r="AM364" s="304"/>
    </row>
    <row r="365" spans="1:39" hidden="1"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733</v>
      </c>
      <c r="C366" s="289" t="s">
        <v>25</v>
      </c>
      <c r="D366" s="293">
        <f>SUMIFS('7.  Persistence Report'!AV$27:AV$100000,'7.  Persistence Report'!$D$27:$D$100000,$B366,'7.  Persistence Report'!$H$27:$H$100000,$D$218,'7.  Persistence Report'!$J$27:$J$100000,"&lt;&gt;Adjustment")</f>
        <v>1145480</v>
      </c>
      <c r="E366" s="293">
        <f>SUMIFS('7.  Persistence Report'!AW$27:AW$100000,'7.  Persistence Report'!$D$27:$D$100000,$B366,'7.  Persistence Report'!$H$27:$H$100000,$D$218,'7.  Persistence Report'!$J$27:$J$100000,"&lt;&gt;Adjustment")</f>
        <v>1145480</v>
      </c>
      <c r="F366" s="293">
        <f>SUMIFS('7.  Persistence Report'!AX$27:AX$100000,'7.  Persistence Report'!$D$27:$D$100000,$B366,'7.  Persistence Report'!$H$27:$H$100000,$D$218,'7.  Persistence Report'!$J$27:$J$100000,"&lt;&gt;Adjustment")</f>
        <v>1145480</v>
      </c>
      <c r="G366" s="293">
        <f>SUMIFS('7.  Persistence Report'!AY$27:AY$100000,'7.  Persistence Report'!$D$27:$D$100000,$B366,'7.  Persistence Report'!$H$27:$H$100000,$D$218,'7.  Persistence Report'!$J$27:$J$100000,"&lt;&gt;Adjustment")</f>
        <v>1145480</v>
      </c>
      <c r="H366" s="293">
        <f>SUMIFS('7.  Persistence Report'!AZ$27:AZ$100000,'7.  Persistence Report'!$D$27:$D$100000,$B366,'7.  Persistence Report'!$H$27:$H$100000,$D$218,'7.  Persistence Report'!$J$27:$J$100000,"&lt;&gt;Adjustment")</f>
        <v>1145480</v>
      </c>
      <c r="I366" s="293">
        <f>SUMIFS('7.  Persistence Report'!BA$27:BA$100000,'7.  Persistence Report'!$D$27:$D$100000,$B366,'7.  Persistence Report'!$H$27:$H$100000,$D$218,'7.  Persistence Report'!$J$27:$J$100000,"&lt;&gt;Adjustment")</f>
        <v>947192</v>
      </c>
      <c r="J366" s="293">
        <f>SUMIFS('7.  Persistence Report'!BB$27:BB$100000,'7.  Persistence Report'!$D$27:$D$100000,$B366,'7.  Persistence Report'!$H$27:$H$100000,$D$218,'7.  Persistence Report'!$J$27:$J$100000,"&lt;&gt;Adjustment")</f>
        <v>946737</v>
      </c>
      <c r="K366" s="293">
        <f>SUMIFS('7.  Persistence Report'!BC$27:BC$100000,'7.  Persistence Report'!$D$27:$D$100000,$B366,'7.  Persistence Report'!$H$27:$H$100000,$D$218,'7.  Persistence Report'!$J$27:$J$100000,"&lt;&gt;Adjustment")</f>
        <v>946737</v>
      </c>
      <c r="L366" s="293">
        <f>SUMIFS('7.  Persistence Report'!BD$27:BD$100000,'7.  Persistence Report'!$D$27:$D$100000,$B366,'7.  Persistence Report'!$H$27:$H$100000,$D$218,'7.  Persistence Report'!$J$27:$J$100000,"&lt;&gt;Adjustment")</f>
        <v>0</v>
      </c>
      <c r="M366" s="293">
        <f>SUMIFS('7.  Persistence Report'!BE$27:BE$100000,'7.  Persistence Report'!$D$27:$D$100000,$B366,'7.  Persistence Report'!$H$27:$H$100000,$D$218,'7.  Persistence Report'!$J$27:$J$100000,"&lt;&gt;Adjustment")</f>
        <v>0</v>
      </c>
      <c r="N366" s="293">
        <v>0</v>
      </c>
      <c r="O366" s="293">
        <f>SUMIFS('7.  Persistence Report'!Q$27:Q$100000,'7.  Persistence Report'!$D$27:$D$100000,$B366,'7.  Persistence Report'!$H$27:$H$100000,$O$218,'7.  Persistence Report'!$J$27:$J$100000,"&lt;&gt;Adjustment")</f>
        <v>36</v>
      </c>
      <c r="P366" s="293">
        <f>SUMIFS('7.  Persistence Report'!R$27:R$100000,'7.  Persistence Report'!$D$27:$D$100000,$B366,'7.  Persistence Report'!$H$27:$H$100000,$O$218,'7.  Persistence Report'!$J$27:$J$100000,"&lt;&gt;Adjustment")</f>
        <v>36</v>
      </c>
      <c r="Q366" s="293">
        <f>SUMIFS('7.  Persistence Report'!S$27:S$100000,'7.  Persistence Report'!$D$27:$D$100000,$B366,'7.  Persistence Report'!$H$27:$H$100000,$O$218,'7.  Persistence Report'!$J$27:$J$100000,"&lt;&gt;Adjustment")</f>
        <v>36</v>
      </c>
      <c r="R366" s="293">
        <f>SUMIFS('7.  Persistence Report'!T$27:T$100000,'7.  Persistence Report'!$D$27:$D$100000,$B366,'7.  Persistence Report'!$H$27:$H$100000,$O$218,'7.  Persistence Report'!$J$27:$J$100000,"&lt;&gt;Adjustment")</f>
        <v>36</v>
      </c>
      <c r="S366" s="293">
        <f>SUMIFS('7.  Persistence Report'!U$27:U$100000,'7.  Persistence Report'!$D$27:$D$100000,$B366,'7.  Persistence Report'!$H$27:$H$100000,$O$218,'7.  Persistence Report'!$J$27:$J$100000,"&lt;&gt;Adjustment")</f>
        <v>36</v>
      </c>
      <c r="T366" s="293">
        <f>SUMIFS('7.  Persistence Report'!V$27:V$100000,'7.  Persistence Report'!$D$27:$D$100000,$B366,'7.  Persistence Report'!$H$27:$H$100000,$O$218,'7.  Persistence Report'!$J$27:$J$100000,"&lt;&gt;Adjustment")</f>
        <v>30</v>
      </c>
      <c r="U366" s="293">
        <f>SUMIFS('7.  Persistence Report'!W$27:W$100000,'7.  Persistence Report'!$D$27:$D$100000,$B366,'7.  Persistence Report'!$H$27:$H$100000,$O$218,'7.  Persistence Report'!$J$27:$J$100000,"&lt;&gt;Adjustment")</f>
        <v>30</v>
      </c>
      <c r="V366" s="293">
        <f>SUMIFS('7.  Persistence Report'!X$27:X$100000,'7.  Persistence Report'!$D$27:$D$100000,$B366,'7.  Persistence Report'!$H$27:$H$100000,$O$218,'7.  Persistence Report'!$J$27:$J$100000,"&lt;&gt;Adjustment")</f>
        <v>30</v>
      </c>
      <c r="W366" s="293">
        <f>SUMIFS('7.  Persistence Report'!Y$27:Y$100000,'7.  Persistence Report'!$D$27:$D$100000,$B366,'7.  Persistence Report'!$H$27:$H$100000,$O$218,'7.  Persistence Report'!$J$27:$J$100000,"&lt;&gt;Adjustment")</f>
        <v>0</v>
      </c>
      <c r="X366" s="293">
        <f>SUMIFS('7.  Persistence Report'!Z$27:Z$100000,'7.  Persistence Report'!$D$27:$D$100000,$B366,'7.  Persistence Report'!$H$27:$H$100000,$O$218,'7.  Persistence Report'!$J$27:$J$100000,"&lt;&gt;Adjustment")</f>
        <v>0</v>
      </c>
      <c r="Y366" s="424">
        <f>VLOOKUP(B366,'3-a.  Rate Class Allocations'!$B$20:$AM$1009,16,FALSE)</f>
        <v>1</v>
      </c>
      <c r="Z366" s="408">
        <f>VLOOKUP(B366,'3-a.  Rate Class Allocations'!$B$20:$AM$1009,18,FALSE)</f>
        <v>0</v>
      </c>
      <c r="AA366" s="408">
        <f>VLOOKUP(B366,'3-a.  Rate Class Allocations'!$B$20:$AM$1009,20,FALSE)</f>
        <v>0</v>
      </c>
      <c r="AB366" s="408">
        <f>VLOOKUP(B366,'3-a.  Rate Class Allocations'!$B$20:$AM$1009,21,FALSE)</f>
        <v>0</v>
      </c>
      <c r="AC366" s="408">
        <f>VLOOKUP(B366,'3-a.  Rate Class Allocations'!$B$20:$AM$1009,23,FALSE)</f>
        <v>0</v>
      </c>
      <c r="AD366" s="408">
        <f>VLOOKUP(B366,'3-a.  Rate Class Allocations'!$B$20:$AM$1009,25,FALSE)</f>
        <v>0</v>
      </c>
      <c r="AE366" s="408"/>
      <c r="AF366" s="408"/>
      <c r="AG366" s="413"/>
      <c r="AH366" s="413"/>
      <c r="AI366" s="413"/>
      <c r="AJ366" s="413"/>
      <c r="AK366" s="413"/>
      <c r="AL366" s="413"/>
      <c r="AM366" s="294">
        <f>SUM(Y366:AL366)</f>
        <v>1</v>
      </c>
    </row>
    <row r="367" spans="1:39" outlineLevel="1">
      <c r="B367" s="292" t="s">
        <v>289</v>
      </c>
      <c r="C367" s="289" t="s">
        <v>163</v>
      </c>
      <c r="D367" s="293">
        <f>SUMIFS('7.  Persistence Report'!AV$27:AV$100000,'7.  Persistence Report'!$D$27:$D$100000,$B366,'7.  Persistence Report'!$H$27:$H$100000,$D$218,'7.  Persistence Report'!$J$27:$J$100000,"Adjustment")</f>
        <v>0</v>
      </c>
      <c r="E367" s="293">
        <f>SUMIFS('7.  Persistence Report'!AW$27:AW$100000,'7.  Persistence Report'!$D$27:$D$100000,$B366,'7.  Persistence Report'!$H$27:$H$100000,$D$218,'7.  Persistence Report'!$J$27:$J$100000,"Adjustment")</f>
        <v>0</v>
      </c>
      <c r="F367" s="293">
        <f>SUMIFS('7.  Persistence Report'!AX$27:AX$100000,'7.  Persistence Report'!$D$27:$D$100000,$B366,'7.  Persistence Report'!$H$27:$H$100000,$D$218,'7.  Persistence Report'!$J$27:$J$100000,"Adjustment")</f>
        <v>0</v>
      </c>
      <c r="G367" s="293">
        <f>SUMIFS('7.  Persistence Report'!AY$27:AY$100000,'7.  Persistence Report'!$D$27:$D$100000,$B366,'7.  Persistence Report'!$H$27:$H$100000,$D$218,'7.  Persistence Report'!$J$27:$J$100000,"Adjustment")</f>
        <v>0</v>
      </c>
      <c r="H367" s="293">
        <f>SUMIFS('7.  Persistence Report'!AZ$27:AZ$100000,'7.  Persistence Report'!$D$27:$D$100000,$B366,'7.  Persistence Report'!$H$27:$H$100000,$D$218,'7.  Persistence Report'!$J$27:$J$100000,"Adjustment")</f>
        <v>0</v>
      </c>
      <c r="I367" s="293">
        <f>SUMIFS('7.  Persistence Report'!BA$27:BA$100000,'7.  Persistence Report'!$D$27:$D$100000,$B366,'7.  Persistence Report'!$H$27:$H$100000,$D$218,'7.  Persistence Report'!$J$27:$J$100000,"Adjustment")</f>
        <v>0</v>
      </c>
      <c r="J367" s="293">
        <f>SUMIFS('7.  Persistence Report'!BB$27:BB$100000,'7.  Persistence Report'!$D$27:$D$100000,$B366,'7.  Persistence Report'!$H$27:$H$100000,$D$218,'7.  Persistence Report'!$J$27:$J$100000,"Adjustment")</f>
        <v>0</v>
      </c>
      <c r="K367" s="293">
        <f>SUMIFS('7.  Persistence Report'!BC$27:BC$100000,'7.  Persistence Report'!$D$27:$D$100000,$B366,'7.  Persistence Report'!$H$27:$H$100000,$D$218,'7.  Persistence Report'!$J$27:$J$100000,"Adjustment")</f>
        <v>0</v>
      </c>
      <c r="L367" s="293">
        <f>SUMIFS('7.  Persistence Report'!BD$27:BD$100000,'7.  Persistence Report'!$D$27:$D$100000,$B366,'7.  Persistence Report'!$H$27:$H$100000,$D$218,'7.  Persistence Report'!$J$27:$J$100000,"Adjustment")</f>
        <v>0</v>
      </c>
      <c r="M367" s="293">
        <f>SUMIFS('7.  Persistence Report'!BE$27:BE$100000,'7.  Persistence Report'!$D$27:$D$100000,$B366,'7.  Persistence Report'!$H$27:$H$100000,$D$218,'7.  Persistence Report'!$J$27:$J$100000,"Adjustment")</f>
        <v>0</v>
      </c>
      <c r="N367" s="293">
        <f>N366</f>
        <v>0</v>
      </c>
      <c r="O367" s="293">
        <f>SUMIFS('7.  Persistence Report'!Q$27:Q$100000,'7.  Persistence Report'!$D$27:$D$100000,$B366,'7.  Persistence Report'!$H$27:$H$100000,$O$218,'7.  Persistence Report'!$J$27:$J$100000,"Adjustment")</f>
        <v>0</v>
      </c>
      <c r="P367" s="293">
        <f>SUMIFS('7.  Persistence Report'!R$27:R$100000,'7.  Persistence Report'!$D$27:$D$100000,$B366,'7.  Persistence Report'!$H$27:$H$100000,$O$218,'7.  Persistence Report'!$J$27:$J$100000,"Adjustment")</f>
        <v>0</v>
      </c>
      <c r="Q367" s="293">
        <f>SUMIFS('7.  Persistence Report'!S$27:S$100000,'7.  Persistence Report'!$D$27:$D$100000,$B366,'7.  Persistence Report'!$H$27:$H$100000,$O$218,'7.  Persistence Report'!$J$27:$J$100000,"Adjustment")</f>
        <v>0</v>
      </c>
      <c r="R367" s="293">
        <f>SUMIFS('7.  Persistence Report'!T$27:T$100000,'7.  Persistence Report'!$D$27:$D$100000,$B366,'7.  Persistence Report'!$H$27:$H$100000,$O$218,'7.  Persistence Report'!$J$27:$J$100000,"Adjustment")</f>
        <v>0</v>
      </c>
      <c r="S367" s="293">
        <f>SUMIFS('7.  Persistence Report'!U$27:U$100000,'7.  Persistence Report'!$D$27:$D$100000,$B366,'7.  Persistence Report'!$H$27:$H$100000,$O$218,'7.  Persistence Report'!$J$27:$J$100000,"Adjustment")</f>
        <v>0</v>
      </c>
      <c r="T367" s="293">
        <f>SUMIFS('7.  Persistence Report'!V$27:V$100000,'7.  Persistence Report'!$D$27:$D$100000,$B366,'7.  Persistence Report'!$H$27:$H$100000,$O$218,'7.  Persistence Report'!$J$27:$J$100000,"Adjustment")</f>
        <v>0</v>
      </c>
      <c r="U367" s="293">
        <f>SUMIFS('7.  Persistence Report'!W$27:W$100000,'7.  Persistence Report'!$D$27:$D$100000,$B366,'7.  Persistence Report'!$H$27:$H$100000,$O$218,'7.  Persistence Report'!$J$27:$J$100000,"Adjustment")</f>
        <v>0</v>
      </c>
      <c r="V367" s="293">
        <f>SUMIFS('7.  Persistence Report'!X$27:X$100000,'7.  Persistence Report'!$D$27:$D$100000,$B366,'7.  Persistence Report'!$H$27:$H$100000,$O$218,'7.  Persistence Report'!$J$27:$J$100000,"Adjustment")</f>
        <v>0</v>
      </c>
      <c r="W367" s="293">
        <f>SUMIFS('7.  Persistence Report'!Y$27:Y$100000,'7.  Persistence Report'!$D$27:$D$100000,$B366,'7.  Persistence Report'!$H$27:$H$100000,$O$218,'7.  Persistence Report'!$J$27:$J$100000,"Adjustment")</f>
        <v>0</v>
      </c>
      <c r="X367" s="293">
        <f>SUMIFS('7.  Persistence Report'!Z$27:Z$100000,'7.  Persistence Report'!$D$27:$D$100000,$B366,'7.  Persistence Report'!$H$27:$H$100000,$O$218,'7.  Persistence Report'!$J$27:$J$100000,"Adjustment")</f>
        <v>0</v>
      </c>
      <c r="Y367" s="409">
        <f>Y366</f>
        <v>1</v>
      </c>
      <c r="Z367" s="409">
        <f t="shared" ref="Z367" si="1072">Z366</f>
        <v>0</v>
      </c>
      <c r="AA367" s="409">
        <f t="shared" ref="AA367" si="1073">AA366</f>
        <v>0</v>
      </c>
      <c r="AB367" s="409">
        <f t="shared" ref="AB367" si="1074">AB366</f>
        <v>0</v>
      </c>
      <c r="AC367" s="409">
        <f t="shared" ref="AC367" si="1075">AC366</f>
        <v>0</v>
      </c>
      <c r="AD367" s="409">
        <f t="shared" ref="AD367" si="1076">AD366</f>
        <v>0</v>
      </c>
      <c r="AE367" s="409">
        <f t="shared" ref="AE367" si="1077">AE366</f>
        <v>0</v>
      </c>
      <c r="AF367" s="409">
        <f t="shared" ref="AF367" si="1078">AF366</f>
        <v>0</v>
      </c>
      <c r="AG367" s="409">
        <f t="shared" ref="AG367" si="1079">AG366</f>
        <v>0</v>
      </c>
      <c r="AH367" s="409">
        <f t="shared" ref="AH367" si="1080">AH366</f>
        <v>0</v>
      </c>
      <c r="AI367" s="409">
        <f t="shared" ref="AI367" si="1081">AI366</f>
        <v>0</v>
      </c>
      <c r="AJ367" s="409">
        <f t="shared" ref="AJ367" si="1082">AJ366</f>
        <v>0</v>
      </c>
      <c r="AK367" s="409">
        <f t="shared" ref="AK367" si="1083">AK366</f>
        <v>0</v>
      </c>
      <c r="AL367" s="409">
        <f t="shared" ref="AL367" si="1084">AL366</f>
        <v>0</v>
      </c>
      <c r="AM367" s="304"/>
    </row>
    <row r="368" spans="1:39"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748</v>
      </c>
      <c r="C369" s="289" t="s">
        <v>25</v>
      </c>
      <c r="D369" s="293">
        <f>SUMIFS('7.  Persistence Report'!AV$27:AV$100000,'7.  Persistence Report'!$D$27:$D$100000,$B369,'7.  Persistence Report'!$H$27:$H$100000,$D$218,'7.  Persistence Report'!$J$27:$J$100000,"&lt;&gt;Adjustment")</f>
        <v>3295945</v>
      </c>
      <c r="E369" s="293">
        <f>SUMIFS('7.  Persistence Report'!AW$27:AW$100000,'7.  Persistence Report'!$D$27:$D$100000,$B369,'7.  Persistence Report'!$H$27:$H$100000,$D$218,'7.  Persistence Report'!$J$27:$J$100000,"&lt;&gt;Adjustment")</f>
        <v>3295945</v>
      </c>
      <c r="F369" s="293">
        <f>SUMIFS('7.  Persistence Report'!AX$27:AX$100000,'7.  Persistence Report'!$D$27:$D$100000,$B369,'7.  Persistence Report'!$H$27:$H$100000,$D$218,'7.  Persistence Report'!$J$27:$J$100000,"&lt;&gt;Adjustment")</f>
        <v>3295945</v>
      </c>
      <c r="G369" s="293">
        <f>SUMIFS('7.  Persistence Report'!AY$27:AY$100000,'7.  Persistence Report'!$D$27:$D$100000,$B369,'7.  Persistence Report'!$H$27:$H$100000,$D$218,'7.  Persistence Report'!$J$27:$J$100000,"&lt;&gt;Adjustment")</f>
        <v>3295945</v>
      </c>
      <c r="H369" s="293">
        <f>SUMIFS('7.  Persistence Report'!AZ$27:AZ$100000,'7.  Persistence Report'!$D$27:$D$100000,$B369,'7.  Persistence Report'!$H$27:$H$100000,$D$218,'7.  Persistence Report'!$J$27:$J$100000,"&lt;&gt;Adjustment")</f>
        <v>3295945</v>
      </c>
      <c r="I369" s="293">
        <f>SUMIFS('7.  Persistence Report'!BA$27:BA$100000,'7.  Persistence Report'!$D$27:$D$100000,$B369,'7.  Persistence Report'!$H$27:$H$100000,$D$218,'7.  Persistence Report'!$J$27:$J$100000,"&lt;&gt;Adjustment")</f>
        <v>3295945</v>
      </c>
      <c r="J369" s="293">
        <f>SUMIFS('7.  Persistence Report'!BB$27:BB$100000,'7.  Persistence Report'!$D$27:$D$100000,$B369,'7.  Persistence Report'!$H$27:$H$100000,$D$218,'7.  Persistence Report'!$J$27:$J$100000,"&lt;&gt;Adjustment")</f>
        <v>3295945</v>
      </c>
      <c r="K369" s="293">
        <f>SUMIFS('7.  Persistence Report'!BC$27:BC$100000,'7.  Persistence Report'!$D$27:$D$100000,$B369,'7.  Persistence Report'!$H$27:$H$100000,$D$218,'7.  Persistence Report'!$J$27:$J$100000,"&lt;&gt;Adjustment")</f>
        <v>3295945</v>
      </c>
      <c r="L369" s="293">
        <f>SUMIFS('7.  Persistence Report'!BD$27:BD$100000,'7.  Persistence Report'!$D$27:$D$100000,$B369,'7.  Persistence Report'!$H$27:$H$100000,$D$218,'7.  Persistence Report'!$J$27:$J$100000,"&lt;&gt;Adjustment")</f>
        <v>3295945</v>
      </c>
      <c r="M369" s="293">
        <f>SUMIFS('7.  Persistence Report'!BE$27:BE$100000,'7.  Persistence Report'!$D$27:$D$100000,$B369,'7.  Persistence Report'!$H$27:$H$100000,$D$218,'7.  Persistence Report'!$J$27:$J$100000,"&lt;&gt;Adjustment")</f>
        <v>3295945</v>
      </c>
      <c r="N369" s="293">
        <v>0</v>
      </c>
      <c r="O369" s="293">
        <f>SUMIFS('7.  Persistence Report'!Q$27:Q$100000,'7.  Persistence Report'!$D$27:$D$100000,$B369,'7.  Persistence Report'!$H$27:$H$100000,$O$218,'7.  Persistence Report'!$J$27:$J$100000,"&lt;&gt;Adjustment")</f>
        <v>207</v>
      </c>
      <c r="P369" s="293">
        <f>SUMIFS('7.  Persistence Report'!R$27:R$100000,'7.  Persistence Report'!$D$27:$D$100000,$B369,'7.  Persistence Report'!$H$27:$H$100000,$O$218,'7.  Persistence Report'!$J$27:$J$100000,"&lt;&gt;Adjustment")</f>
        <v>207</v>
      </c>
      <c r="Q369" s="293">
        <f>SUMIFS('7.  Persistence Report'!S$27:S$100000,'7.  Persistence Report'!$D$27:$D$100000,$B369,'7.  Persistence Report'!$H$27:$H$100000,$O$218,'7.  Persistence Report'!$J$27:$J$100000,"&lt;&gt;Adjustment")</f>
        <v>207</v>
      </c>
      <c r="R369" s="293">
        <f>SUMIFS('7.  Persistence Report'!T$27:T$100000,'7.  Persistence Report'!$D$27:$D$100000,$B369,'7.  Persistence Report'!$H$27:$H$100000,$O$218,'7.  Persistence Report'!$J$27:$J$100000,"&lt;&gt;Adjustment")</f>
        <v>207</v>
      </c>
      <c r="S369" s="293">
        <f>SUMIFS('7.  Persistence Report'!U$27:U$100000,'7.  Persistence Report'!$D$27:$D$100000,$B369,'7.  Persistence Report'!$H$27:$H$100000,$O$218,'7.  Persistence Report'!$J$27:$J$100000,"&lt;&gt;Adjustment")</f>
        <v>207</v>
      </c>
      <c r="T369" s="293">
        <f>SUMIFS('7.  Persistence Report'!V$27:V$100000,'7.  Persistence Report'!$D$27:$D$100000,$B369,'7.  Persistence Report'!$H$27:$H$100000,$O$218,'7.  Persistence Report'!$J$27:$J$100000,"&lt;&gt;Adjustment")</f>
        <v>207</v>
      </c>
      <c r="U369" s="293">
        <f>SUMIFS('7.  Persistence Report'!W$27:W$100000,'7.  Persistence Report'!$D$27:$D$100000,$B369,'7.  Persistence Report'!$H$27:$H$100000,$O$218,'7.  Persistence Report'!$J$27:$J$100000,"&lt;&gt;Adjustment")</f>
        <v>207</v>
      </c>
      <c r="V369" s="293">
        <f>SUMIFS('7.  Persistence Report'!X$27:X$100000,'7.  Persistence Report'!$D$27:$D$100000,$B369,'7.  Persistence Report'!$H$27:$H$100000,$O$218,'7.  Persistence Report'!$J$27:$J$100000,"&lt;&gt;Adjustment")</f>
        <v>207</v>
      </c>
      <c r="W369" s="293">
        <f>SUMIFS('7.  Persistence Report'!Y$27:Y$100000,'7.  Persistence Report'!$D$27:$D$100000,$B369,'7.  Persistence Report'!$H$27:$H$100000,$O$218,'7.  Persistence Report'!$J$27:$J$100000,"&lt;&gt;Adjustment")</f>
        <v>207</v>
      </c>
      <c r="X369" s="293">
        <f>SUMIFS('7.  Persistence Report'!Z$27:Z$100000,'7.  Persistence Report'!$D$27:$D$100000,$B369,'7.  Persistence Report'!$H$27:$H$100000,$O$218,'7.  Persistence Report'!$J$27:$J$100000,"&lt;&gt;Adjustment")</f>
        <v>207</v>
      </c>
      <c r="Y369" s="424">
        <f>VLOOKUP(B369,'3-a.  Rate Class Allocations'!$B$20:$AM$1009,16,FALSE)</f>
        <v>0.95</v>
      </c>
      <c r="Z369" s="408">
        <f>VLOOKUP(B369,'3-a.  Rate Class Allocations'!$B$20:$AM$1009,18,FALSE)</f>
        <v>0.05</v>
      </c>
      <c r="AA369" s="408">
        <f>VLOOKUP(B369,'3-a.  Rate Class Allocations'!$B$20:$AM$1009,20,FALSE)</f>
        <v>0</v>
      </c>
      <c r="AB369" s="408">
        <f>VLOOKUP(B369,'3-a.  Rate Class Allocations'!$B$20:$AM$1009,21,FALSE)</f>
        <v>0</v>
      </c>
      <c r="AC369" s="408">
        <f>VLOOKUP(B369,'3-a.  Rate Class Allocations'!$B$20:$AM$1009,23,FALSE)</f>
        <v>0</v>
      </c>
      <c r="AD369" s="408">
        <f>VLOOKUP(B369,'3-a.  Rate Class Allocations'!$B$20:$AM$1009,25,FALSE)</f>
        <v>0</v>
      </c>
      <c r="AE369" s="408"/>
      <c r="AF369" s="408"/>
      <c r="AG369" s="413"/>
      <c r="AH369" s="413"/>
      <c r="AI369" s="413"/>
      <c r="AJ369" s="413"/>
      <c r="AK369" s="413"/>
      <c r="AL369" s="413"/>
      <c r="AM369" s="294">
        <f>SUM(Y369:AL369)</f>
        <v>1</v>
      </c>
    </row>
    <row r="370" spans="1:42" outlineLevel="1">
      <c r="B370" s="292" t="s">
        <v>289</v>
      </c>
      <c r="C370" s="289" t="s">
        <v>163</v>
      </c>
      <c r="D370" s="293">
        <f>SUMIFS('7.  Persistence Report'!AV$27:AV$100000,'7.  Persistence Report'!$D$27:$D$100000,$B369,'7.  Persistence Report'!$H$27:$H$100000,$D$218,'7.  Persistence Report'!$J$27:$J$100000,"Adjustment")</f>
        <v>0</v>
      </c>
      <c r="E370" s="293">
        <f>SUMIFS('7.  Persistence Report'!AW$27:AW$100000,'7.  Persistence Report'!$D$27:$D$100000,$B369,'7.  Persistence Report'!$H$27:$H$100000,$D$218,'7.  Persistence Report'!$J$27:$J$100000,"Adjustment")</f>
        <v>0</v>
      </c>
      <c r="F370" s="293">
        <f>SUMIFS('7.  Persistence Report'!AX$27:AX$100000,'7.  Persistence Report'!$D$27:$D$100000,$B369,'7.  Persistence Report'!$H$27:$H$100000,$D$218,'7.  Persistence Report'!$J$27:$J$100000,"Adjustment")</f>
        <v>0</v>
      </c>
      <c r="G370" s="293">
        <f>SUMIFS('7.  Persistence Report'!AY$27:AY$100000,'7.  Persistence Report'!$D$27:$D$100000,$B369,'7.  Persistence Report'!$H$27:$H$100000,$D$218,'7.  Persistence Report'!$J$27:$J$100000,"Adjustment")</f>
        <v>0</v>
      </c>
      <c r="H370" s="293">
        <f>SUMIFS('7.  Persistence Report'!AZ$27:AZ$100000,'7.  Persistence Report'!$D$27:$D$100000,$B369,'7.  Persistence Report'!$H$27:$H$100000,$D$218,'7.  Persistence Report'!$J$27:$J$100000,"Adjustment")</f>
        <v>0</v>
      </c>
      <c r="I370" s="293">
        <f>SUMIFS('7.  Persistence Report'!BA$27:BA$100000,'7.  Persistence Report'!$D$27:$D$100000,$B369,'7.  Persistence Report'!$H$27:$H$100000,$D$218,'7.  Persistence Report'!$J$27:$J$100000,"Adjustment")</f>
        <v>0</v>
      </c>
      <c r="J370" s="293">
        <f>SUMIFS('7.  Persistence Report'!BB$27:BB$100000,'7.  Persistence Report'!$D$27:$D$100000,$B369,'7.  Persistence Report'!$H$27:$H$100000,$D$218,'7.  Persistence Report'!$J$27:$J$100000,"Adjustment")</f>
        <v>0</v>
      </c>
      <c r="K370" s="293">
        <f>SUMIFS('7.  Persistence Report'!BC$27:BC$100000,'7.  Persistence Report'!$D$27:$D$100000,$B369,'7.  Persistence Report'!$H$27:$H$100000,$D$218,'7.  Persistence Report'!$J$27:$J$100000,"Adjustment")</f>
        <v>0</v>
      </c>
      <c r="L370" s="293">
        <f>SUMIFS('7.  Persistence Report'!BD$27:BD$100000,'7.  Persistence Report'!$D$27:$D$100000,$B369,'7.  Persistence Report'!$H$27:$H$100000,$D$218,'7.  Persistence Report'!$J$27:$J$100000,"Adjustment")</f>
        <v>0</v>
      </c>
      <c r="M370" s="293">
        <f>SUMIFS('7.  Persistence Report'!BE$27:BE$100000,'7.  Persistence Report'!$D$27:$D$100000,$B369,'7.  Persistence Report'!$H$27:$H$100000,$D$218,'7.  Persistence Report'!$J$27:$J$100000,"Adjustment")</f>
        <v>0</v>
      </c>
      <c r="N370" s="293">
        <f>N369</f>
        <v>0</v>
      </c>
      <c r="O370" s="293">
        <f>SUMIFS('7.  Persistence Report'!Q$27:Q$100000,'7.  Persistence Report'!$D$27:$D$100000,$B369,'7.  Persistence Report'!$H$27:$H$100000,$O$218,'7.  Persistence Report'!$J$27:$J$100000,"Adjustment")</f>
        <v>0</v>
      </c>
      <c r="P370" s="293">
        <f>SUMIFS('7.  Persistence Report'!R$27:R$100000,'7.  Persistence Report'!$D$27:$D$100000,$B369,'7.  Persistence Report'!$H$27:$H$100000,$O$218,'7.  Persistence Report'!$J$27:$J$100000,"Adjustment")</f>
        <v>0</v>
      </c>
      <c r="Q370" s="293">
        <f>SUMIFS('7.  Persistence Report'!S$27:S$100000,'7.  Persistence Report'!$D$27:$D$100000,$B369,'7.  Persistence Report'!$H$27:$H$100000,$O$218,'7.  Persistence Report'!$J$27:$J$100000,"Adjustment")</f>
        <v>0</v>
      </c>
      <c r="R370" s="293">
        <f>SUMIFS('7.  Persistence Report'!T$27:T$100000,'7.  Persistence Report'!$D$27:$D$100000,$B369,'7.  Persistence Report'!$H$27:$H$100000,$O$218,'7.  Persistence Report'!$J$27:$J$100000,"Adjustment")</f>
        <v>0</v>
      </c>
      <c r="S370" s="293">
        <f>SUMIFS('7.  Persistence Report'!U$27:U$100000,'7.  Persistence Report'!$D$27:$D$100000,$B369,'7.  Persistence Report'!$H$27:$H$100000,$O$218,'7.  Persistence Report'!$J$27:$J$100000,"Adjustment")</f>
        <v>0</v>
      </c>
      <c r="T370" s="293">
        <f>SUMIFS('7.  Persistence Report'!V$27:V$100000,'7.  Persistence Report'!$D$27:$D$100000,$B369,'7.  Persistence Report'!$H$27:$H$100000,$O$218,'7.  Persistence Report'!$J$27:$J$100000,"Adjustment")</f>
        <v>0</v>
      </c>
      <c r="U370" s="293">
        <f>SUMIFS('7.  Persistence Report'!W$27:W$100000,'7.  Persistence Report'!$D$27:$D$100000,$B369,'7.  Persistence Report'!$H$27:$H$100000,$O$218,'7.  Persistence Report'!$J$27:$J$100000,"Adjustment")</f>
        <v>0</v>
      </c>
      <c r="V370" s="293">
        <f>SUMIFS('7.  Persistence Report'!X$27:X$100000,'7.  Persistence Report'!$D$27:$D$100000,$B369,'7.  Persistence Report'!$H$27:$H$100000,$O$218,'7.  Persistence Report'!$J$27:$J$100000,"Adjustment")</f>
        <v>0</v>
      </c>
      <c r="W370" s="293">
        <f>SUMIFS('7.  Persistence Report'!Y$27:Y$100000,'7.  Persistence Report'!$D$27:$D$100000,$B369,'7.  Persistence Report'!$H$27:$H$100000,$O$218,'7.  Persistence Report'!$J$27:$J$100000,"Adjustment")</f>
        <v>0</v>
      </c>
      <c r="X370" s="293">
        <f>SUMIFS('7.  Persistence Report'!Z$27:Z$100000,'7.  Persistence Report'!$D$27:$D$100000,$B369,'7.  Persistence Report'!$H$27:$H$100000,$O$218,'7.  Persistence Report'!$J$27:$J$100000,"Adjustment")</f>
        <v>0</v>
      </c>
      <c r="Y370" s="409">
        <f>Y369</f>
        <v>0.95</v>
      </c>
      <c r="Z370" s="409">
        <f t="shared" ref="Z370" si="1085">Z369</f>
        <v>0.05</v>
      </c>
      <c r="AA370" s="409">
        <f t="shared" ref="AA370" si="1086">AA369</f>
        <v>0</v>
      </c>
      <c r="AB370" s="409">
        <f t="shared" ref="AB370" si="1087">AB369</f>
        <v>0</v>
      </c>
      <c r="AC370" s="409">
        <f t="shared" ref="AC370" si="1088">AC369</f>
        <v>0</v>
      </c>
      <c r="AD370" s="409">
        <f t="shared" ref="AD370" si="1089">AD369</f>
        <v>0</v>
      </c>
      <c r="AE370" s="409">
        <f t="shared" ref="AE370" si="1090">AE369</f>
        <v>0</v>
      </c>
      <c r="AF370" s="409">
        <f t="shared" ref="AF370" si="1091">AF369</f>
        <v>0</v>
      </c>
      <c r="AG370" s="409">
        <f t="shared" ref="AG370" si="1092">AG369</f>
        <v>0</v>
      </c>
      <c r="AH370" s="409">
        <f t="shared" ref="AH370" si="1093">AH369</f>
        <v>0</v>
      </c>
      <c r="AI370" s="409">
        <f t="shared" ref="AI370" si="1094">AI369</f>
        <v>0</v>
      </c>
      <c r="AJ370" s="409">
        <f t="shared" ref="AJ370" si="1095">AJ369</f>
        <v>0</v>
      </c>
      <c r="AK370" s="409">
        <f t="shared" ref="AK370" si="1096">AK369</f>
        <v>0</v>
      </c>
      <c r="AL370" s="409">
        <f t="shared" ref="AL370" si="1097">AL369</f>
        <v>0</v>
      </c>
      <c r="AM370" s="304"/>
    </row>
    <row r="371" spans="1:42"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19">
        <v>48</v>
      </c>
      <c r="B372" s="517" t="s">
        <v>744</v>
      </c>
      <c r="C372" s="289" t="s">
        <v>25</v>
      </c>
      <c r="D372" s="293">
        <f>SUMIFS('7.  Persistence Report'!AV$27:AV$100000,'7.  Persistence Report'!$D$27:$D$100000,$B372,'7.  Persistence Report'!$H$27:$H$100000,$D$218,'7.  Persistence Report'!$J$27:$J$100000,"&lt;&gt;Adjustment")</f>
        <v>370393</v>
      </c>
      <c r="E372" s="293">
        <f>SUMIFS('7.  Persistence Report'!AW$27:AW$100000,'7.  Persistence Report'!$D$27:$D$100000,$B372,'7.  Persistence Report'!$H$27:$H$100000,$D$218,'7.  Persistence Report'!$J$27:$J$100000,"&lt;&gt;Adjustment")</f>
        <v>370393</v>
      </c>
      <c r="F372" s="293">
        <f>SUMIFS('7.  Persistence Report'!AX$27:AX$100000,'7.  Persistence Report'!$D$27:$D$100000,$B372,'7.  Persistence Report'!$H$27:$H$100000,$D$218,'7.  Persistence Report'!$J$27:$J$100000,"&lt;&gt;Adjustment")</f>
        <v>370393</v>
      </c>
      <c r="G372" s="293">
        <f>SUMIFS('7.  Persistence Report'!AY$27:AY$100000,'7.  Persistence Report'!$D$27:$D$100000,$B372,'7.  Persistence Report'!$H$27:$H$100000,$D$218,'7.  Persistence Report'!$J$27:$J$100000,"&lt;&gt;Adjustment")</f>
        <v>370393</v>
      </c>
      <c r="H372" s="293">
        <f>SUMIFS('7.  Persistence Report'!AZ$27:AZ$100000,'7.  Persistence Report'!$D$27:$D$100000,$B372,'7.  Persistence Report'!$H$27:$H$100000,$D$218,'7.  Persistence Report'!$J$27:$J$100000,"&lt;&gt;Adjustment")</f>
        <v>370393</v>
      </c>
      <c r="I372" s="293">
        <f>SUMIFS('7.  Persistence Report'!BA$27:BA$100000,'7.  Persistence Report'!$D$27:$D$100000,$B372,'7.  Persistence Report'!$H$27:$H$100000,$D$218,'7.  Persistence Report'!$J$27:$J$100000,"&lt;&gt;Adjustment")</f>
        <v>370393</v>
      </c>
      <c r="J372" s="293">
        <f>SUMIFS('7.  Persistence Report'!BB$27:BB$100000,'7.  Persistence Report'!$D$27:$D$100000,$B372,'7.  Persistence Report'!$H$27:$H$100000,$D$218,'7.  Persistence Report'!$J$27:$J$100000,"&lt;&gt;Adjustment")</f>
        <v>370393</v>
      </c>
      <c r="K372" s="293">
        <f>SUMIFS('7.  Persistence Report'!BC$27:BC$100000,'7.  Persistence Report'!$D$27:$D$100000,$B372,'7.  Persistence Report'!$H$27:$H$100000,$D$218,'7.  Persistence Report'!$J$27:$J$100000,"&lt;&gt;Adjustment")</f>
        <v>370393</v>
      </c>
      <c r="L372" s="293">
        <f>SUMIFS('7.  Persistence Report'!BD$27:BD$100000,'7.  Persistence Report'!$D$27:$D$100000,$B372,'7.  Persistence Report'!$H$27:$H$100000,$D$218,'7.  Persistence Report'!$J$27:$J$100000,"&lt;&gt;Adjustment")</f>
        <v>370393</v>
      </c>
      <c r="M372" s="293">
        <f>SUMIFS('7.  Persistence Report'!BE$27:BE$100000,'7.  Persistence Report'!$D$27:$D$100000,$B372,'7.  Persistence Report'!$H$27:$H$100000,$D$218,'7.  Persistence Report'!$J$27:$J$100000,"&lt;&gt;Adjustment")</f>
        <v>370393</v>
      </c>
      <c r="N372" s="293">
        <v>12</v>
      </c>
      <c r="O372" s="293">
        <f>SUMIFS('7.  Persistence Report'!Q$27:Q$100000,'7.  Persistence Report'!$D$27:$D$100000,$B372,'7.  Persistence Report'!$H$27:$H$100000,$O$218,'7.  Persistence Report'!$J$27:$J$100000,"&lt;&gt;Adjustment")</f>
        <v>27</v>
      </c>
      <c r="P372" s="293">
        <f>SUMIFS('7.  Persistence Report'!R$27:R$100000,'7.  Persistence Report'!$D$27:$D$100000,$B372,'7.  Persistence Report'!$H$27:$H$100000,$O$218,'7.  Persistence Report'!$J$27:$J$100000,"&lt;&gt;Adjustment")</f>
        <v>27</v>
      </c>
      <c r="Q372" s="293">
        <f>SUMIFS('7.  Persistence Report'!S$27:S$100000,'7.  Persistence Report'!$D$27:$D$100000,$B372,'7.  Persistence Report'!$H$27:$H$100000,$O$218,'7.  Persistence Report'!$J$27:$J$100000,"&lt;&gt;Adjustment")</f>
        <v>27</v>
      </c>
      <c r="R372" s="293">
        <f>SUMIFS('7.  Persistence Report'!T$27:T$100000,'7.  Persistence Report'!$D$27:$D$100000,$B372,'7.  Persistence Report'!$H$27:$H$100000,$O$218,'7.  Persistence Report'!$J$27:$J$100000,"&lt;&gt;Adjustment")</f>
        <v>27</v>
      </c>
      <c r="S372" s="293">
        <f>SUMIFS('7.  Persistence Report'!U$27:U$100000,'7.  Persistence Report'!$D$27:$D$100000,$B372,'7.  Persistence Report'!$H$27:$H$100000,$O$218,'7.  Persistence Report'!$J$27:$J$100000,"&lt;&gt;Adjustment")</f>
        <v>27</v>
      </c>
      <c r="T372" s="293">
        <f>SUMIFS('7.  Persistence Report'!V$27:V$100000,'7.  Persistence Report'!$D$27:$D$100000,$B372,'7.  Persistence Report'!$H$27:$H$100000,$O$218,'7.  Persistence Report'!$J$27:$J$100000,"&lt;&gt;Adjustment")</f>
        <v>27</v>
      </c>
      <c r="U372" s="293">
        <f>SUMIFS('7.  Persistence Report'!W$27:W$100000,'7.  Persistence Report'!$D$27:$D$100000,$B372,'7.  Persistence Report'!$H$27:$H$100000,$O$218,'7.  Persistence Report'!$J$27:$J$100000,"&lt;&gt;Adjustment")</f>
        <v>27</v>
      </c>
      <c r="V372" s="293">
        <f>SUMIFS('7.  Persistence Report'!X$27:X$100000,'7.  Persistence Report'!$D$27:$D$100000,$B372,'7.  Persistence Report'!$H$27:$H$100000,$O$218,'7.  Persistence Report'!$J$27:$J$100000,"&lt;&gt;Adjustment")</f>
        <v>27</v>
      </c>
      <c r="W372" s="293">
        <f>SUMIFS('7.  Persistence Report'!Y$27:Y$100000,'7.  Persistence Report'!$D$27:$D$100000,$B372,'7.  Persistence Report'!$H$27:$H$100000,$O$218,'7.  Persistence Report'!$J$27:$J$100000,"&lt;&gt;Adjustment")</f>
        <v>27</v>
      </c>
      <c r="X372" s="293">
        <f>SUMIFS('7.  Persistence Report'!Z$27:Z$100000,'7.  Persistence Report'!$D$27:$D$100000,$B372,'7.  Persistence Report'!$H$27:$H$100000,$O$218,'7.  Persistence Report'!$J$27:$J$100000,"&lt;&gt;Adjustment")</f>
        <v>27</v>
      </c>
      <c r="Y372" s="424">
        <f>VLOOKUP(B372,'3-a.  Rate Class Allocations'!$B$20:$AM$1009,16,FALSE)</f>
        <v>0</v>
      </c>
      <c r="Z372" s="408">
        <f>VLOOKUP(B372,'3-a.  Rate Class Allocations'!$B$20:$AM$1009,18,FALSE)</f>
        <v>0</v>
      </c>
      <c r="AA372" s="408">
        <f>VLOOKUP(B372,'3-a.  Rate Class Allocations'!$B$20:$AM$1009,20,FALSE)</f>
        <v>0</v>
      </c>
      <c r="AB372" s="408">
        <f>VLOOKUP(B372,'3-a.  Rate Class Allocations'!$B$20:$AM$1009,21,FALSE)</f>
        <v>1</v>
      </c>
      <c r="AC372" s="408">
        <f>VLOOKUP(B372,'3-a.  Rate Class Allocations'!$B$20:$AM$1009,23,FALSE)</f>
        <v>0</v>
      </c>
      <c r="AD372" s="408">
        <f>VLOOKUP(B372,'3-a.  Rate Class Allocations'!$B$20:$AM$1009,25,FALSE)</f>
        <v>0</v>
      </c>
      <c r="AE372" s="408"/>
      <c r="AF372" s="408"/>
      <c r="AG372" s="413"/>
      <c r="AH372" s="413"/>
      <c r="AI372" s="413"/>
      <c r="AJ372" s="413"/>
      <c r="AK372" s="413"/>
      <c r="AL372" s="413"/>
      <c r="AM372" s="294">
        <f>SUM(Y372:AL372)</f>
        <v>1</v>
      </c>
    </row>
    <row r="373" spans="1:42" outlineLevel="1">
      <c r="B373" s="292" t="s">
        <v>289</v>
      </c>
      <c r="C373" s="289" t="s">
        <v>163</v>
      </c>
      <c r="D373" s="293">
        <f>SUMIFS('7.  Persistence Report'!AV$27:AV$100000,'7.  Persistence Report'!$D$27:$D$100000,$B372,'7.  Persistence Report'!$H$27:$H$100000,$D$218,'7.  Persistence Report'!$J$27:$J$100000,"Adjustment")</f>
        <v>0</v>
      </c>
      <c r="E373" s="293">
        <f>SUMIFS('7.  Persistence Report'!AW$27:AW$100000,'7.  Persistence Report'!$D$27:$D$100000,$B372,'7.  Persistence Report'!$H$27:$H$100000,$D$218,'7.  Persistence Report'!$J$27:$J$100000,"Adjustment")</f>
        <v>0</v>
      </c>
      <c r="F373" s="293">
        <f>SUMIFS('7.  Persistence Report'!AX$27:AX$100000,'7.  Persistence Report'!$D$27:$D$100000,$B372,'7.  Persistence Report'!$H$27:$H$100000,$D$218,'7.  Persistence Report'!$J$27:$J$100000,"Adjustment")</f>
        <v>0</v>
      </c>
      <c r="G373" s="293">
        <f>SUMIFS('7.  Persistence Report'!AY$27:AY$100000,'7.  Persistence Report'!$D$27:$D$100000,$B372,'7.  Persistence Report'!$H$27:$H$100000,$D$218,'7.  Persistence Report'!$J$27:$J$100000,"Adjustment")</f>
        <v>0</v>
      </c>
      <c r="H373" s="293">
        <f>SUMIFS('7.  Persistence Report'!AZ$27:AZ$100000,'7.  Persistence Report'!$D$27:$D$100000,$B372,'7.  Persistence Report'!$H$27:$H$100000,$D$218,'7.  Persistence Report'!$J$27:$J$100000,"Adjustment")</f>
        <v>0</v>
      </c>
      <c r="I373" s="293">
        <f>SUMIFS('7.  Persistence Report'!BA$27:BA$100000,'7.  Persistence Report'!$D$27:$D$100000,$B372,'7.  Persistence Report'!$H$27:$H$100000,$D$218,'7.  Persistence Report'!$J$27:$J$100000,"Adjustment")</f>
        <v>0</v>
      </c>
      <c r="J373" s="293">
        <f>SUMIFS('7.  Persistence Report'!BB$27:BB$100000,'7.  Persistence Report'!$D$27:$D$100000,$B372,'7.  Persistence Report'!$H$27:$H$100000,$D$218,'7.  Persistence Report'!$J$27:$J$100000,"Adjustment")</f>
        <v>0</v>
      </c>
      <c r="K373" s="293">
        <f>SUMIFS('7.  Persistence Report'!BC$27:BC$100000,'7.  Persistence Report'!$D$27:$D$100000,$B372,'7.  Persistence Report'!$H$27:$H$100000,$D$218,'7.  Persistence Report'!$J$27:$J$100000,"Adjustment")</f>
        <v>0</v>
      </c>
      <c r="L373" s="293">
        <f>SUMIFS('7.  Persistence Report'!BD$27:BD$100000,'7.  Persistence Report'!$D$27:$D$100000,$B372,'7.  Persistence Report'!$H$27:$H$100000,$D$218,'7.  Persistence Report'!$J$27:$J$100000,"Adjustment")</f>
        <v>0</v>
      </c>
      <c r="M373" s="293">
        <f>SUMIFS('7.  Persistence Report'!BE$27:BE$100000,'7.  Persistence Report'!$D$27:$D$100000,$B372,'7.  Persistence Report'!$H$27:$H$100000,$D$218,'7.  Persistence Report'!$J$27:$J$100000,"Adjustment")</f>
        <v>0</v>
      </c>
      <c r="N373" s="293">
        <f>N372</f>
        <v>12</v>
      </c>
      <c r="O373" s="293">
        <f>SUMIFS('7.  Persistence Report'!Q$27:Q$100000,'7.  Persistence Report'!$D$27:$D$100000,$B372,'7.  Persistence Report'!$H$27:$H$100000,$O$218,'7.  Persistence Report'!$J$27:$J$100000,"Adjustment")</f>
        <v>0</v>
      </c>
      <c r="P373" s="293">
        <f>SUMIFS('7.  Persistence Report'!R$27:R$100000,'7.  Persistence Report'!$D$27:$D$100000,$B372,'7.  Persistence Report'!$H$27:$H$100000,$O$218,'7.  Persistence Report'!$J$27:$J$100000,"Adjustment")</f>
        <v>0</v>
      </c>
      <c r="Q373" s="293">
        <f>SUMIFS('7.  Persistence Report'!S$27:S$100000,'7.  Persistence Report'!$D$27:$D$100000,$B372,'7.  Persistence Report'!$H$27:$H$100000,$O$218,'7.  Persistence Report'!$J$27:$J$100000,"Adjustment")</f>
        <v>0</v>
      </c>
      <c r="R373" s="293">
        <f>SUMIFS('7.  Persistence Report'!T$27:T$100000,'7.  Persistence Report'!$D$27:$D$100000,$B372,'7.  Persistence Report'!$H$27:$H$100000,$O$218,'7.  Persistence Report'!$J$27:$J$100000,"Adjustment")</f>
        <v>0</v>
      </c>
      <c r="S373" s="293">
        <f>SUMIFS('7.  Persistence Report'!U$27:U$100000,'7.  Persistence Report'!$D$27:$D$100000,$B372,'7.  Persistence Report'!$H$27:$H$100000,$O$218,'7.  Persistence Report'!$J$27:$J$100000,"Adjustment")</f>
        <v>0</v>
      </c>
      <c r="T373" s="293">
        <f>SUMIFS('7.  Persistence Report'!V$27:V$100000,'7.  Persistence Report'!$D$27:$D$100000,$B372,'7.  Persistence Report'!$H$27:$H$100000,$O$218,'7.  Persistence Report'!$J$27:$J$100000,"Adjustment")</f>
        <v>0</v>
      </c>
      <c r="U373" s="293">
        <f>SUMIFS('7.  Persistence Report'!W$27:W$100000,'7.  Persistence Report'!$D$27:$D$100000,$B372,'7.  Persistence Report'!$H$27:$H$100000,$O$218,'7.  Persistence Report'!$J$27:$J$100000,"Adjustment")</f>
        <v>0</v>
      </c>
      <c r="V373" s="293">
        <f>SUMIFS('7.  Persistence Report'!X$27:X$100000,'7.  Persistence Report'!$D$27:$D$100000,$B372,'7.  Persistence Report'!$H$27:$H$100000,$O$218,'7.  Persistence Report'!$J$27:$J$100000,"Adjustment")</f>
        <v>0</v>
      </c>
      <c r="W373" s="293">
        <f>SUMIFS('7.  Persistence Report'!Y$27:Y$100000,'7.  Persistence Report'!$D$27:$D$100000,$B372,'7.  Persistence Report'!$H$27:$H$100000,$O$218,'7.  Persistence Report'!$J$27:$J$100000,"Adjustment")</f>
        <v>0</v>
      </c>
      <c r="X373" s="293">
        <f>SUMIFS('7.  Persistence Report'!Z$27:Z$100000,'7.  Persistence Report'!$D$27:$D$100000,$B372,'7.  Persistence Report'!$H$27:$H$100000,$O$218,'7.  Persistence Report'!$J$27:$J$100000,"Adjustment")</f>
        <v>0</v>
      </c>
      <c r="Y373" s="409">
        <f>Y372</f>
        <v>0</v>
      </c>
      <c r="Z373" s="409">
        <f t="shared" ref="Z373" si="1098">Z372</f>
        <v>0</v>
      </c>
      <c r="AA373" s="409">
        <f t="shared" ref="AA373" si="1099">AA372</f>
        <v>0</v>
      </c>
      <c r="AB373" s="409">
        <f t="shared" ref="AB373" si="1100">AB372</f>
        <v>1</v>
      </c>
      <c r="AC373" s="409">
        <f t="shared" ref="AC373" si="1101">AC372</f>
        <v>0</v>
      </c>
      <c r="AD373" s="409">
        <f t="shared" ref="AD373" si="1102">AD372</f>
        <v>0</v>
      </c>
      <c r="AE373" s="409">
        <f t="shared" ref="AE373" si="1103">AE372</f>
        <v>0</v>
      </c>
      <c r="AF373" s="409">
        <f t="shared" ref="AF373" si="1104">AF372</f>
        <v>0</v>
      </c>
      <c r="AG373" s="409">
        <f t="shared" ref="AG373" si="1105">AG372</f>
        <v>0</v>
      </c>
      <c r="AH373" s="409">
        <f t="shared" ref="AH373" si="1106">AH372</f>
        <v>0</v>
      </c>
      <c r="AI373" s="409">
        <f t="shared" ref="AI373" si="1107">AI372</f>
        <v>0</v>
      </c>
      <c r="AJ373" s="409">
        <f t="shared" ref="AJ373" si="1108">AJ372</f>
        <v>0</v>
      </c>
      <c r="AK373" s="409">
        <f t="shared" ref="AK373" si="1109">AK372</f>
        <v>0</v>
      </c>
      <c r="AL373" s="409">
        <f t="shared" ref="AL373" si="1110">AL372</f>
        <v>0</v>
      </c>
      <c r="AM373" s="304"/>
    </row>
    <row r="374" spans="1:42"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738</v>
      </c>
      <c r="C375" s="289" t="s">
        <v>25</v>
      </c>
      <c r="D375" s="293">
        <f>SUMIFS('7.  Persistence Report'!AV$27:AV$100000,'7.  Persistence Report'!$D$27:$D$100000,$B375,'7.  Persistence Report'!$H$27:$H$100000,$D$218,'7.  Persistence Report'!$J$27:$J$100000,"&lt;&gt;Adjustment")</f>
        <v>2864454</v>
      </c>
      <c r="E375" s="293">
        <f>SUMIFS('7.  Persistence Report'!AW$27:AW$100000,'7.  Persistence Report'!$D$27:$D$100000,$B375,'7.  Persistence Report'!$H$27:$H$100000,$D$218,'7.  Persistence Report'!$J$27:$J$100000,"&lt;&gt;Adjustment")</f>
        <v>2864454</v>
      </c>
      <c r="F375" s="293">
        <f>SUMIFS('7.  Persistence Report'!AX$27:AX$100000,'7.  Persistence Report'!$D$27:$D$100000,$B375,'7.  Persistence Report'!$H$27:$H$100000,$D$218,'7.  Persistence Report'!$J$27:$J$100000,"&lt;&gt;Adjustment")</f>
        <v>2864454</v>
      </c>
      <c r="G375" s="293">
        <f>SUMIFS('7.  Persistence Report'!AY$27:AY$100000,'7.  Persistence Report'!$D$27:$D$100000,$B375,'7.  Persistence Report'!$H$27:$H$100000,$D$218,'7.  Persistence Report'!$J$27:$J$100000,"&lt;&gt;Adjustment")</f>
        <v>2864454</v>
      </c>
      <c r="H375" s="293">
        <f>SUMIFS('7.  Persistence Report'!AZ$27:AZ$100000,'7.  Persistence Report'!$D$27:$D$100000,$B375,'7.  Persistence Report'!$H$27:$H$100000,$D$218,'7.  Persistence Report'!$J$27:$J$100000,"&lt;&gt;Adjustment")</f>
        <v>2864454</v>
      </c>
      <c r="I375" s="293">
        <f>SUMIFS('7.  Persistence Report'!BA$27:BA$100000,'7.  Persistence Report'!$D$27:$D$100000,$B375,'7.  Persistence Report'!$H$27:$H$100000,$D$218,'7.  Persistence Report'!$J$27:$J$100000,"&lt;&gt;Adjustment")</f>
        <v>2864454</v>
      </c>
      <c r="J375" s="293">
        <f>SUMIFS('7.  Persistence Report'!BB$27:BB$100000,'7.  Persistence Report'!$D$27:$D$100000,$B375,'7.  Persistence Report'!$H$27:$H$100000,$D$218,'7.  Persistence Report'!$J$27:$J$100000,"&lt;&gt;Adjustment")</f>
        <v>2864454</v>
      </c>
      <c r="K375" s="293">
        <f>SUMIFS('7.  Persistence Report'!BC$27:BC$100000,'7.  Persistence Report'!$D$27:$D$100000,$B375,'7.  Persistence Report'!$H$27:$H$100000,$D$218,'7.  Persistence Report'!$J$27:$J$100000,"&lt;&gt;Adjustment")</f>
        <v>2864454</v>
      </c>
      <c r="L375" s="293">
        <f>SUMIFS('7.  Persistence Report'!BD$27:BD$100000,'7.  Persistence Report'!$D$27:$D$100000,$B375,'7.  Persistence Report'!$H$27:$H$100000,$D$218,'7.  Persistence Report'!$J$27:$J$100000,"&lt;&gt;Adjustment")</f>
        <v>2818914</v>
      </c>
      <c r="M375" s="293">
        <f>SUMIFS('7.  Persistence Report'!BE$27:BE$100000,'7.  Persistence Report'!$D$27:$D$100000,$B375,'7.  Persistence Report'!$H$27:$H$100000,$D$218,'7.  Persistence Report'!$J$27:$J$100000,"&lt;&gt;Adjustment")</f>
        <v>2368295</v>
      </c>
      <c r="N375" s="293">
        <v>12</v>
      </c>
      <c r="O375" s="293">
        <f>SUMIFS('7.  Persistence Report'!Q$27:Q$100000,'7.  Persistence Report'!$D$27:$D$100000,$B375,'7.  Persistence Report'!$H$27:$H$100000,$O$218,'7.  Persistence Report'!$J$27:$J$100000,"&lt;&gt;Adjustment")</f>
        <v>2</v>
      </c>
      <c r="P375" s="293">
        <f>SUMIFS('7.  Persistence Report'!R$27:R$100000,'7.  Persistence Report'!$D$27:$D$100000,$B375,'7.  Persistence Report'!$H$27:$H$100000,$O$218,'7.  Persistence Report'!$J$27:$J$100000,"&lt;&gt;Adjustment")</f>
        <v>2</v>
      </c>
      <c r="Q375" s="293">
        <f>SUMIFS('7.  Persistence Report'!S$27:S$100000,'7.  Persistence Report'!$D$27:$D$100000,$B375,'7.  Persistence Report'!$H$27:$H$100000,$O$218,'7.  Persistence Report'!$J$27:$J$100000,"&lt;&gt;Adjustment")</f>
        <v>2</v>
      </c>
      <c r="R375" s="293">
        <f>SUMIFS('7.  Persistence Report'!T$27:T$100000,'7.  Persistence Report'!$D$27:$D$100000,$B375,'7.  Persistence Report'!$H$27:$H$100000,$O$218,'7.  Persistence Report'!$J$27:$J$100000,"&lt;&gt;Adjustment")</f>
        <v>2</v>
      </c>
      <c r="S375" s="293">
        <f>SUMIFS('7.  Persistence Report'!U$27:U$100000,'7.  Persistence Report'!$D$27:$D$100000,$B375,'7.  Persistence Report'!$H$27:$H$100000,$O$218,'7.  Persistence Report'!$J$27:$J$100000,"&lt;&gt;Adjustment")</f>
        <v>2</v>
      </c>
      <c r="T375" s="293">
        <f>SUMIFS('7.  Persistence Report'!V$27:V$100000,'7.  Persistence Report'!$D$27:$D$100000,$B375,'7.  Persistence Report'!$H$27:$H$100000,$O$218,'7.  Persistence Report'!$J$27:$J$100000,"&lt;&gt;Adjustment")</f>
        <v>2</v>
      </c>
      <c r="U375" s="293">
        <f>SUMIFS('7.  Persistence Report'!W$27:W$100000,'7.  Persistence Report'!$D$27:$D$100000,$B375,'7.  Persistence Report'!$H$27:$H$100000,$O$218,'7.  Persistence Report'!$J$27:$J$100000,"&lt;&gt;Adjustment")</f>
        <v>2</v>
      </c>
      <c r="V375" s="293">
        <f>SUMIFS('7.  Persistence Report'!X$27:X$100000,'7.  Persistence Report'!$D$27:$D$100000,$B375,'7.  Persistence Report'!$H$27:$H$100000,$O$218,'7.  Persistence Report'!$J$27:$J$100000,"&lt;&gt;Adjustment")</f>
        <v>2</v>
      </c>
      <c r="W375" s="293">
        <f>SUMIFS('7.  Persistence Report'!Y$27:Y$100000,'7.  Persistence Report'!$D$27:$D$100000,$B375,'7.  Persistence Report'!$H$27:$H$100000,$O$218,'7.  Persistence Report'!$J$27:$J$100000,"&lt;&gt;Adjustment")</f>
        <v>2</v>
      </c>
      <c r="X375" s="293">
        <f>SUMIFS('7.  Persistence Report'!Z$27:Z$100000,'7.  Persistence Report'!$D$27:$D$100000,$B375,'7.  Persistence Report'!$H$27:$H$100000,$O$218,'7.  Persistence Report'!$J$27:$J$100000,"&lt;&gt;Adjustment")</f>
        <v>6</v>
      </c>
      <c r="Y375" s="424">
        <f>VLOOKUP(B375,'3-a.  Rate Class Allocations'!$B$20:$AM$1009,16,FALSE)</f>
        <v>0</v>
      </c>
      <c r="Z375" s="408">
        <f>VLOOKUP(B375,'3-a.  Rate Class Allocations'!$B$20:$AM$1009,18,FALSE)</f>
        <v>0</v>
      </c>
      <c r="AA375" s="408">
        <f>VLOOKUP(B375,'3-a.  Rate Class Allocations'!$B$20:$AM$1009,20,FALSE)</f>
        <v>0</v>
      </c>
      <c r="AB375" s="408">
        <f>VLOOKUP(B375,'3-a.  Rate Class Allocations'!$B$20:$AM$1009,21,FALSE)</f>
        <v>0.50539255037619746</v>
      </c>
      <c r="AC375" s="408">
        <f>VLOOKUP(B375,'3-a.  Rate Class Allocations'!$B$20:$AM$1009,23,FALSE)</f>
        <v>0.49460744962380254</v>
      </c>
      <c r="AD375" s="408">
        <f>VLOOKUP(B375,'3-a.  Rate Class Allocations'!$B$20:$AM$1009,25,FALSE)</f>
        <v>0</v>
      </c>
      <c r="AE375" s="408"/>
      <c r="AF375" s="408"/>
      <c r="AG375" s="413"/>
      <c r="AH375" s="413"/>
      <c r="AI375" s="413"/>
      <c r="AJ375" s="413"/>
      <c r="AK375" s="413"/>
      <c r="AL375" s="413"/>
      <c r="AM375" s="294">
        <f>SUM(Y375:AL375)</f>
        <v>1</v>
      </c>
    </row>
    <row r="376" spans="1:42" outlineLevel="1">
      <c r="B376" s="292" t="s">
        <v>289</v>
      </c>
      <c r="C376" s="289" t="s">
        <v>163</v>
      </c>
      <c r="D376" s="293">
        <f>SUMIFS('7.  Persistence Report'!AV$27:AV$100000,'7.  Persistence Report'!$D$27:$D$100000,$B375,'7.  Persistence Report'!$H$27:$H$100000,$D$218,'7.  Persistence Report'!$J$27:$J$100000,"Adjustment")</f>
        <v>0</v>
      </c>
      <c r="E376" s="293">
        <f>SUMIFS('7.  Persistence Report'!AW$27:AW$100000,'7.  Persistence Report'!$D$27:$D$100000,$B375,'7.  Persistence Report'!$H$27:$H$100000,$D$218,'7.  Persistence Report'!$J$27:$J$100000,"Adjustment")</f>
        <v>0</v>
      </c>
      <c r="F376" s="293">
        <f>SUMIFS('7.  Persistence Report'!AX$27:AX$100000,'7.  Persistence Report'!$D$27:$D$100000,$B375,'7.  Persistence Report'!$H$27:$H$100000,$D$218,'7.  Persistence Report'!$J$27:$J$100000,"Adjustment")</f>
        <v>0</v>
      </c>
      <c r="G376" s="293">
        <f>SUMIFS('7.  Persistence Report'!AY$27:AY$100000,'7.  Persistence Report'!$D$27:$D$100000,$B375,'7.  Persistence Report'!$H$27:$H$100000,$D$218,'7.  Persistence Report'!$J$27:$J$100000,"Adjustment")</f>
        <v>0</v>
      </c>
      <c r="H376" s="293">
        <f>SUMIFS('7.  Persistence Report'!AZ$27:AZ$100000,'7.  Persistence Report'!$D$27:$D$100000,$B375,'7.  Persistence Report'!$H$27:$H$100000,$D$218,'7.  Persistence Report'!$J$27:$J$100000,"Adjustment")</f>
        <v>0</v>
      </c>
      <c r="I376" s="293">
        <f>SUMIFS('7.  Persistence Report'!BA$27:BA$100000,'7.  Persistence Report'!$D$27:$D$100000,$B375,'7.  Persistence Report'!$H$27:$H$100000,$D$218,'7.  Persistence Report'!$J$27:$J$100000,"Adjustment")</f>
        <v>0</v>
      </c>
      <c r="J376" s="293">
        <f>SUMIFS('7.  Persistence Report'!BB$27:BB$100000,'7.  Persistence Report'!$D$27:$D$100000,$B375,'7.  Persistence Report'!$H$27:$H$100000,$D$218,'7.  Persistence Report'!$J$27:$J$100000,"Adjustment")</f>
        <v>0</v>
      </c>
      <c r="K376" s="293">
        <f>SUMIFS('7.  Persistence Report'!BC$27:BC$100000,'7.  Persistence Report'!$D$27:$D$100000,$B375,'7.  Persistence Report'!$H$27:$H$100000,$D$218,'7.  Persistence Report'!$J$27:$J$100000,"Adjustment")</f>
        <v>0</v>
      </c>
      <c r="L376" s="293">
        <f>SUMIFS('7.  Persistence Report'!BD$27:BD$100000,'7.  Persistence Report'!$D$27:$D$100000,$B375,'7.  Persistence Report'!$H$27:$H$100000,$D$218,'7.  Persistence Report'!$J$27:$J$100000,"Adjustment")</f>
        <v>0</v>
      </c>
      <c r="M376" s="293">
        <f>SUMIFS('7.  Persistence Report'!BE$27:BE$100000,'7.  Persistence Report'!$D$27:$D$100000,$B375,'7.  Persistence Report'!$H$27:$H$100000,$D$218,'7.  Persistence Report'!$J$27:$J$100000,"Adjustment")</f>
        <v>0</v>
      </c>
      <c r="N376" s="293">
        <f>N375</f>
        <v>12</v>
      </c>
      <c r="O376" s="293">
        <f>SUMIFS('7.  Persistence Report'!Q$27:Q$100000,'7.  Persistence Report'!$D$27:$D$100000,$B375,'7.  Persistence Report'!$H$27:$H$100000,$O$218,'7.  Persistence Report'!$J$27:$J$100000,"Adjustment")</f>
        <v>0</v>
      </c>
      <c r="P376" s="293">
        <f>SUMIFS('7.  Persistence Report'!R$27:R$100000,'7.  Persistence Report'!$D$27:$D$100000,$B375,'7.  Persistence Report'!$H$27:$H$100000,$O$218,'7.  Persistence Report'!$J$27:$J$100000,"Adjustment")</f>
        <v>0</v>
      </c>
      <c r="Q376" s="293">
        <f>SUMIFS('7.  Persistence Report'!S$27:S$100000,'7.  Persistence Report'!$D$27:$D$100000,$B375,'7.  Persistence Report'!$H$27:$H$100000,$O$218,'7.  Persistence Report'!$J$27:$J$100000,"Adjustment")</f>
        <v>0</v>
      </c>
      <c r="R376" s="293">
        <f>SUMIFS('7.  Persistence Report'!T$27:T$100000,'7.  Persistence Report'!$D$27:$D$100000,$B375,'7.  Persistence Report'!$H$27:$H$100000,$O$218,'7.  Persistence Report'!$J$27:$J$100000,"Adjustment")</f>
        <v>0</v>
      </c>
      <c r="S376" s="293">
        <f>SUMIFS('7.  Persistence Report'!U$27:U$100000,'7.  Persistence Report'!$D$27:$D$100000,$B375,'7.  Persistence Report'!$H$27:$H$100000,$O$218,'7.  Persistence Report'!$J$27:$J$100000,"Adjustment")</f>
        <v>0</v>
      </c>
      <c r="T376" s="293">
        <f>SUMIFS('7.  Persistence Report'!V$27:V$100000,'7.  Persistence Report'!$D$27:$D$100000,$B375,'7.  Persistence Report'!$H$27:$H$100000,$O$218,'7.  Persistence Report'!$J$27:$J$100000,"Adjustment")</f>
        <v>0</v>
      </c>
      <c r="U376" s="293">
        <f>SUMIFS('7.  Persistence Report'!W$27:W$100000,'7.  Persistence Report'!$D$27:$D$100000,$B375,'7.  Persistence Report'!$H$27:$H$100000,$O$218,'7.  Persistence Report'!$J$27:$J$100000,"Adjustment")</f>
        <v>0</v>
      </c>
      <c r="V376" s="293">
        <f>SUMIFS('7.  Persistence Report'!X$27:X$100000,'7.  Persistence Report'!$D$27:$D$100000,$B375,'7.  Persistence Report'!$H$27:$H$100000,$O$218,'7.  Persistence Report'!$J$27:$J$100000,"Adjustment")</f>
        <v>0</v>
      </c>
      <c r="W376" s="293">
        <f>SUMIFS('7.  Persistence Report'!Y$27:Y$100000,'7.  Persistence Report'!$D$27:$D$100000,$B375,'7.  Persistence Report'!$H$27:$H$100000,$O$218,'7.  Persistence Report'!$J$27:$J$100000,"Adjustment")</f>
        <v>0</v>
      </c>
      <c r="X376" s="293">
        <f>SUMIFS('7.  Persistence Report'!Z$27:Z$100000,'7.  Persistence Report'!$D$27:$D$100000,$B375,'7.  Persistence Report'!$H$27:$H$100000,$O$218,'7.  Persistence Report'!$J$27:$J$100000,"Adjustment")</f>
        <v>0</v>
      </c>
      <c r="Y376" s="409">
        <f>Y375</f>
        <v>0</v>
      </c>
      <c r="Z376" s="409">
        <f t="shared" ref="Z376" si="1111">Z375</f>
        <v>0</v>
      </c>
      <c r="AA376" s="409">
        <f t="shared" ref="AA376" si="1112">AA375</f>
        <v>0</v>
      </c>
      <c r="AB376" s="409">
        <f t="shared" ref="AB376" si="1113">AB375</f>
        <v>0.50539255037619746</v>
      </c>
      <c r="AC376" s="409">
        <f t="shared" ref="AC376" si="1114">AC375</f>
        <v>0.49460744962380254</v>
      </c>
      <c r="AD376" s="409">
        <f t="shared" ref="AD376" si="1115">AD375</f>
        <v>0</v>
      </c>
      <c r="AE376" s="409">
        <f t="shared" ref="AE376" si="1116">AE375</f>
        <v>0</v>
      </c>
      <c r="AF376" s="409">
        <f t="shared" ref="AF376" si="1117">AF375</f>
        <v>0</v>
      </c>
      <c r="AG376" s="409">
        <f t="shared" ref="AG376" si="1118">AG375</f>
        <v>0</v>
      </c>
      <c r="AH376" s="409">
        <f t="shared" ref="AH376" si="1119">AH375</f>
        <v>0</v>
      </c>
      <c r="AI376" s="409">
        <f t="shared" ref="AI376" si="1120">AI375</f>
        <v>0</v>
      </c>
      <c r="AJ376" s="409">
        <f t="shared" ref="AJ376" si="1121">AJ375</f>
        <v>0</v>
      </c>
      <c r="AK376" s="409">
        <f t="shared" ref="AK376" si="1122">AK375</f>
        <v>0</v>
      </c>
      <c r="AL376" s="409">
        <f t="shared" ref="AL376" si="1123">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363881890</v>
      </c>
      <c r="E378" s="327"/>
      <c r="F378" s="327"/>
      <c r="G378" s="327"/>
      <c r="H378" s="327"/>
      <c r="I378" s="327"/>
      <c r="J378" s="327"/>
      <c r="K378" s="327"/>
      <c r="L378" s="327"/>
      <c r="M378" s="327"/>
      <c r="N378" s="327"/>
      <c r="O378" s="327">
        <f>SUM(O221:O376)</f>
        <v>45692</v>
      </c>
      <c r="P378" s="327"/>
      <c r="Q378" s="327"/>
      <c r="R378" s="327"/>
      <c r="S378" s="327"/>
      <c r="T378" s="327"/>
      <c r="U378" s="327"/>
      <c r="V378" s="327"/>
      <c r="W378" s="327"/>
      <c r="X378" s="327"/>
      <c r="Y378" s="327">
        <f>IF(Y219="kWh",SUMPRODUCT(D221:D376,Y221:Y376))</f>
        <v>95351447.789999992</v>
      </c>
      <c r="Z378" s="327">
        <f>IF(Z219="kWh",SUMPRODUCT(D221:D376,Z221:Z376))</f>
        <v>4401380.7</v>
      </c>
      <c r="AA378" s="327">
        <f>IF(AA219="kw",SUMPRODUCT(N221:N376,O221:O376,AA221:AA376),SUMPRODUCT(D221:D376,AA221:AA376))</f>
        <v>13583052.392617626</v>
      </c>
      <c r="AB378" s="327">
        <f>IF(AB219="kw",SUMPRODUCT(N221:N376,O221:O376,AB221:AB376),SUMPRODUCT(D221:D376,AB221:AB376))</f>
        <v>250804.8290978162</v>
      </c>
      <c r="AC378" s="327">
        <f>IF(AC219="kw",SUMPRODUCT(N221:N376,O221:O376,AC221:AC376),SUMPRODUCT(D221:D376,AC221:AC376))</f>
        <v>92586.103802885758</v>
      </c>
      <c r="AD378" s="327">
        <f>IF(AD219="kw",SUMPRODUCT(N221:N376,O221:O376,AD221:AD376),SUMPRODUCT(D221:D376,AD221:AD376))</f>
        <v>68389.266697478379</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3">
        <f t="shared" ref="AM382:AM387" si="1124">SUM(Y382:AL382)</f>
        <v>0</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3">
        <f t="shared" si="1124"/>
        <v>0</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3">
        <f t="shared" si="1124"/>
        <v>0</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3">
        <f t="shared" si="1124"/>
        <v>0</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125">Y208*Y381</f>
        <v>0</v>
      </c>
      <c r="Z386" s="376">
        <f t="shared" si="1125"/>
        <v>0</v>
      </c>
      <c r="AA386" s="376">
        <f t="shared" si="1125"/>
        <v>0</v>
      </c>
      <c r="AB386" s="376">
        <f t="shared" si="1125"/>
        <v>0</v>
      </c>
      <c r="AC386" s="376">
        <f t="shared" si="1125"/>
        <v>0</v>
      </c>
      <c r="AD386" s="376">
        <f t="shared" si="1125"/>
        <v>0</v>
      </c>
      <c r="AE386" s="376">
        <f t="shared" si="1125"/>
        <v>0</v>
      </c>
      <c r="AF386" s="376">
        <f t="shared" si="1125"/>
        <v>0</v>
      </c>
      <c r="AG386" s="376">
        <f t="shared" si="1125"/>
        <v>0</v>
      </c>
      <c r="AH386" s="376">
        <f t="shared" si="1125"/>
        <v>0</v>
      </c>
      <c r="AI386" s="376">
        <f t="shared" si="1125"/>
        <v>0</v>
      </c>
      <c r="AJ386" s="376">
        <f t="shared" si="1125"/>
        <v>0</v>
      </c>
      <c r="AK386" s="376">
        <f t="shared" si="1125"/>
        <v>0</v>
      </c>
      <c r="AL386" s="376">
        <f t="shared" si="1125"/>
        <v>0</v>
      </c>
      <c r="AM386" s="623">
        <f t="shared" si="1124"/>
        <v>0</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1126">Z378*Z381</f>
        <v>0</v>
      </c>
      <c r="AA387" s="376">
        <f t="shared" si="1126"/>
        <v>0</v>
      </c>
      <c r="AB387" s="376">
        <f t="shared" si="1126"/>
        <v>0</v>
      </c>
      <c r="AC387" s="376">
        <f t="shared" si="1126"/>
        <v>0</v>
      </c>
      <c r="AD387" s="376">
        <f t="shared" si="1126"/>
        <v>0</v>
      </c>
      <c r="AE387" s="376">
        <f t="shared" si="1126"/>
        <v>0</v>
      </c>
      <c r="AF387" s="376">
        <f t="shared" si="1126"/>
        <v>0</v>
      </c>
      <c r="AG387" s="376">
        <f t="shared" si="1126"/>
        <v>0</v>
      </c>
      <c r="AH387" s="376">
        <f t="shared" si="1126"/>
        <v>0</v>
      </c>
      <c r="AI387" s="376">
        <f t="shared" si="1126"/>
        <v>0</v>
      </c>
      <c r="AJ387" s="376">
        <f t="shared" si="1126"/>
        <v>0</v>
      </c>
      <c r="AK387" s="376">
        <f t="shared" si="1126"/>
        <v>0</v>
      </c>
      <c r="AL387" s="376">
        <f t="shared" si="1126"/>
        <v>0</v>
      </c>
      <c r="AM387" s="623">
        <f t="shared" si="1124"/>
        <v>0</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1127">SUM(Z382:Z387)</f>
        <v>0</v>
      </c>
      <c r="AA388" s="344">
        <f t="shared" si="1127"/>
        <v>0</v>
      </c>
      <c r="AB388" s="344">
        <f t="shared" si="1127"/>
        <v>0</v>
      </c>
      <c r="AC388" s="344">
        <f t="shared" si="1127"/>
        <v>0</v>
      </c>
      <c r="AD388" s="344">
        <f t="shared" si="1127"/>
        <v>0</v>
      </c>
      <c r="AE388" s="344">
        <f t="shared" si="1127"/>
        <v>0</v>
      </c>
      <c r="AF388" s="344">
        <f>SUM(AF382:AF387)</f>
        <v>0</v>
      </c>
      <c r="AG388" s="344">
        <f t="shared" ref="AG388:AL388" si="1128">SUM(AG382:AG387)</f>
        <v>0</v>
      </c>
      <c r="AH388" s="344">
        <f t="shared" si="1128"/>
        <v>0</v>
      </c>
      <c r="AI388" s="344">
        <f t="shared" si="1128"/>
        <v>0</v>
      </c>
      <c r="AJ388" s="344">
        <f t="shared" si="1128"/>
        <v>0</v>
      </c>
      <c r="AK388" s="344">
        <f t="shared" si="1128"/>
        <v>0</v>
      </c>
      <c r="AL388" s="344">
        <f t="shared" si="1128"/>
        <v>0</v>
      </c>
      <c r="AM388" s="405">
        <f>SUM(AM382:AM387)</f>
        <v>0</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1129">Z379*Z381</f>
        <v>0</v>
      </c>
      <c r="AA389" s="345">
        <f t="shared" si="1129"/>
        <v>0</v>
      </c>
      <c r="AB389" s="345">
        <f t="shared" si="1129"/>
        <v>0</v>
      </c>
      <c r="AC389" s="345">
        <f t="shared" si="1129"/>
        <v>0</v>
      </c>
      <c r="AD389" s="345">
        <f t="shared" si="1129"/>
        <v>0</v>
      </c>
      <c r="AE389" s="345">
        <f t="shared" si="1129"/>
        <v>0</v>
      </c>
      <c r="AF389" s="345">
        <f>AF379*AF381</f>
        <v>0</v>
      </c>
      <c r="AG389" s="345">
        <f t="shared" ref="AG389:AL389" si="1130">AG379*AG381</f>
        <v>0</v>
      </c>
      <c r="AH389" s="345">
        <f t="shared" si="1130"/>
        <v>0</v>
      </c>
      <c r="AI389" s="345">
        <f t="shared" si="1130"/>
        <v>0</v>
      </c>
      <c r="AJ389" s="345">
        <f t="shared" si="1130"/>
        <v>0</v>
      </c>
      <c r="AK389" s="345">
        <f t="shared" si="1130"/>
        <v>0</v>
      </c>
      <c r="AL389" s="345">
        <f t="shared" si="1130"/>
        <v>0</v>
      </c>
      <c r="AM389" s="405">
        <f>SUM(Y389:AL389)</f>
        <v>0</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95345191.779999986</v>
      </c>
      <c r="Z392" s="289">
        <f>SUMPRODUCT(E221:E376,Z221:Z376)</f>
        <v>4401380.7</v>
      </c>
      <c r="AA392" s="289">
        <f t="shared" ref="AA392:AL392" si="1131">IF(AA219="kw",SUMPRODUCT($N$221:$N$376,$P$221:$P$376,AA221:AA376),SUMPRODUCT($E$221:$E$376,AA221:AA376))</f>
        <v>13582181.302617628</v>
      </c>
      <c r="AB392" s="289">
        <f t="shared" si="1131"/>
        <v>250551.11481210191</v>
      </c>
      <c r="AC392" s="289">
        <f t="shared" si="1131"/>
        <v>92586.103802885758</v>
      </c>
      <c r="AD392" s="289">
        <f t="shared" si="1131"/>
        <v>68198.980983192669</v>
      </c>
      <c r="AE392" s="289">
        <f t="shared" si="1131"/>
        <v>0</v>
      </c>
      <c r="AF392" s="289">
        <f t="shared" si="1131"/>
        <v>0</v>
      </c>
      <c r="AG392" s="289">
        <f t="shared" si="1131"/>
        <v>0</v>
      </c>
      <c r="AH392" s="289">
        <f t="shared" si="1131"/>
        <v>0</v>
      </c>
      <c r="AI392" s="289">
        <f t="shared" si="1131"/>
        <v>0</v>
      </c>
      <c r="AJ392" s="289">
        <f t="shared" si="1131"/>
        <v>0</v>
      </c>
      <c r="AK392" s="289">
        <f t="shared" si="1131"/>
        <v>0</v>
      </c>
      <c r="AL392" s="289">
        <f t="shared" si="1131"/>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95338935.769999996</v>
      </c>
      <c r="Z393" s="289">
        <f>SUMPRODUCT(F221:F376,Z221:Z376)</f>
        <v>4401380.7</v>
      </c>
      <c r="AA393" s="289">
        <f t="shared" ref="AA393:AL393" si="1132">IF(AA219="kw",SUMPRODUCT($N$221:$N$376,$Q$221:$Q$376,AA221:AA376),SUMPRODUCT($F$221:$F$376,AA221:AA376))</f>
        <v>13595755.219527833</v>
      </c>
      <c r="AB393" s="289">
        <f t="shared" si="1132"/>
        <v>250793.57058446351</v>
      </c>
      <c r="AC393" s="289">
        <f t="shared" si="1132"/>
        <v>92737.749669991754</v>
      </c>
      <c r="AD393" s="289">
        <f t="shared" si="1132"/>
        <v>68219.872940627713</v>
      </c>
      <c r="AE393" s="289">
        <f t="shared" si="1132"/>
        <v>0</v>
      </c>
      <c r="AF393" s="289">
        <f t="shared" si="1132"/>
        <v>0</v>
      </c>
      <c r="AG393" s="289">
        <f t="shared" si="1132"/>
        <v>0</v>
      </c>
      <c r="AH393" s="289">
        <f t="shared" si="1132"/>
        <v>0</v>
      </c>
      <c r="AI393" s="289">
        <f t="shared" si="1132"/>
        <v>0</v>
      </c>
      <c r="AJ393" s="289">
        <f t="shared" si="1132"/>
        <v>0</v>
      </c>
      <c r="AK393" s="289">
        <f t="shared" si="1132"/>
        <v>0</v>
      </c>
      <c r="AL393" s="289">
        <f t="shared" si="1132"/>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95338935.769999996</v>
      </c>
      <c r="Z394" s="289">
        <f>SUMPRODUCT(G221:G376,Z221:Z376)</f>
        <v>4401380.7</v>
      </c>
      <c r="AA394" s="289">
        <f t="shared" ref="AA394:AL394" si="1133">IF(AA219="kw",SUMPRODUCT($N$221:$N$376,$R$221:$R$376,AA221:AA376),SUMPRODUCT($G$221:$G$376,AA221:AA376))</f>
        <v>13590957.219527833</v>
      </c>
      <c r="AB394" s="289">
        <f t="shared" si="1133"/>
        <v>250642.71344160638</v>
      </c>
      <c r="AC394" s="289">
        <f t="shared" si="1133"/>
        <v>92737.749669991754</v>
      </c>
      <c r="AD394" s="289">
        <f t="shared" si="1133"/>
        <v>68106.730083484857</v>
      </c>
      <c r="AE394" s="289">
        <f t="shared" si="1133"/>
        <v>0</v>
      </c>
      <c r="AF394" s="289">
        <f t="shared" si="1133"/>
        <v>0</v>
      </c>
      <c r="AG394" s="289">
        <f t="shared" si="1133"/>
        <v>0</v>
      </c>
      <c r="AH394" s="289">
        <f t="shared" si="1133"/>
        <v>0</v>
      </c>
      <c r="AI394" s="289">
        <f t="shared" si="1133"/>
        <v>0</v>
      </c>
      <c r="AJ394" s="289">
        <f t="shared" si="1133"/>
        <v>0</v>
      </c>
      <c r="AK394" s="289">
        <f t="shared" si="1133"/>
        <v>0</v>
      </c>
      <c r="AL394" s="289">
        <f t="shared" si="1133"/>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95338935.769999996</v>
      </c>
      <c r="Z395" s="324">
        <f>SUMPRODUCT(H221:H376,Z221:Z376)</f>
        <v>4401380.7</v>
      </c>
      <c r="AA395" s="324">
        <f t="shared" ref="AA395:AL395" si="1134">IF(AA219="kw",SUMPRODUCT($N$221:$N$376,$S$221:$S$376,AA221:AA376),SUMPRODUCT($H$221:$H$376,AA221:AA376))</f>
        <v>13584095.204754367</v>
      </c>
      <c r="AB395" s="324">
        <f t="shared" si="1134"/>
        <v>250636.29653576898</v>
      </c>
      <c r="AC395" s="324">
        <f t="shared" si="1134"/>
        <v>92734.941413193505</v>
      </c>
      <c r="AD395" s="324">
        <f t="shared" si="1134"/>
        <v>68104.914623955643</v>
      </c>
      <c r="AE395" s="324">
        <f t="shared" si="1134"/>
        <v>0</v>
      </c>
      <c r="AF395" s="324">
        <f t="shared" si="1134"/>
        <v>0</v>
      </c>
      <c r="AG395" s="324">
        <f t="shared" si="1134"/>
        <v>0</v>
      </c>
      <c r="AH395" s="324">
        <f t="shared" si="1134"/>
        <v>0</v>
      </c>
      <c r="AI395" s="324">
        <f t="shared" si="1134"/>
        <v>0</v>
      </c>
      <c r="AJ395" s="324">
        <f t="shared" si="1134"/>
        <v>0</v>
      </c>
      <c r="AK395" s="324">
        <f t="shared" si="1134"/>
        <v>0</v>
      </c>
      <c r="AL395" s="324">
        <f t="shared" si="1134"/>
        <v>0</v>
      </c>
      <c r="AM395" s="384"/>
    </row>
    <row r="396" spans="2:39" ht="21" customHeight="1">
      <c r="B396" s="366" t="s">
        <v>595</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6" t="s">
        <v>526</v>
      </c>
      <c r="E399" s="251"/>
      <c r="F399" s="588"/>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75" t="s">
        <v>211</v>
      </c>
      <c r="C400" s="877" t="s">
        <v>33</v>
      </c>
      <c r="D400" s="282" t="s">
        <v>422</v>
      </c>
      <c r="E400" s="879" t="s">
        <v>209</v>
      </c>
      <c r="F400" s="880"/>
      <c r="G400" s="880"/>
      <c r="H400" s="880"/>
      <c r="I400" s="880"/>
      <c r="J400" s="880"/>
      <c r="K400" s="880"/>
      <c r="L400" s="880"/>
      <c r="M400" s="881"/>
      <c r="N400" s="885" t="s">
        <v>213</v>
      </c>
      <c r="O400" s="282" t="s">
        <v>423</v>
      </c>
      <c r="P400" s="879" t="s">
        <v>212</v>
      </c>
      <c r="Q400" s="880"/>
      <c r="R400" s="880"/>
      <c r="S400" s="880"/>
      <c r="T400" s="880"/>
      <c r="U400" s="880"/>
      <c r="V400" s="880"/>
      <c r="W400" s="880"/>
      <c r="X400" s="881"/>
      <c r="Y400" s="882" t="s">
        <v>243</v>
      </c>
      <c r="Z400" s="883"/>
      <c r="AA400" s="883"/>
      <c r="AB400" s="883"/>
      <c r="AC400" s="883"/>
      <c r="AD400" s="883"/>
      <c r="AE400" s="883"/>
      <c r="AF400" s="883"/>
      <c r="AG400" s="883"/>
      <c r="AH400" s="883"/>
      <c r="AI400" s="883"/>
      <c r="AJ400" s="883"/>
      <c r="AK400" s="883"/>
      <c r="AL400" s="883"/>
      <c r="AM400" s="884"/>
    </row>
    <row r="401" spans="1:39" ht="61.5" customHeight="1">
      <c r="B401" s="876"/>
      <c r="C401" s="878"/>
      <c r="D401" s="283">
        <v>2017</v>
      </c>
      <c r="E401" s="283">
        <v>2018</v>
      </c>
      <c r="F401" s="283">
        <v>2019</v>
      </c>
      <c r="G401" s="283">
        <v>2020</v>
      </c>
      <c r="H401" s="283">
        <v>2021</v>
      </c>
      <c r="I401" s="283">
        <v>2022</v>
      </c>
      <c r="J401" s="283">
        <v>2023</v>
      </c>
      <c r="K401" s="283">
        <v>2024</v>
      </c>
      <c r="L401" s="283">
        <v>2025</v>
      </c>
      <c r="M401" s="283">
        <v>2026</v>
      </c>
      <c r="N401" s="886"/>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Competitive Sector Multi-Unit Residential Service</v>
      </c>
      <c r="AA401" s="283" t="str">
        <f>'1.  LRAMVA Summary'!F52</f>
        <v>GS &lt;50kW</v>
      </c>
      <c r="AB401" s="283" t="str">
        <f>'1.  LRAMVA Summary'!G52</f>
        <v>GS 50-999kW</v>
      </c>
      <c r="AC401" s="283" t="str">
        <f>'1.  LRAMVA Summary'!H52</f>
        <v>GS 1000-4999kW</v>
      </c>
      <c r="AD401" s="283" t="str">
        <f>'1.  LRAMVA Summary'!I52</f>
        <v>Large Use</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hidden="1" customHeight="1">
      <c r="A402" s="529"/>
      <c r="B402" s="521" t="s">
        <v>504</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kWh</v>
      </c>
      <c r="AB402" s="289" t="str">
        <f>'1.  LRAMVA Summary'!G53</f>
        <v>kW</v>
      </c>
      <c r="AC402" s="289" t="str">
        <f>'1.  LRAMVA Summary'!H53</f>
        <v>kW</v>
      </c>
      <c r="AD402" s="289" t="str">
        <f>'1.  LRAMVA Summary'!I53</f>
        <v>kW</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hidden="1" outlineLevel="1">
      <c r="A403" s="529"/>
      <c r="B403" s="501" t="s">
        <v>497</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idden="1"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idden="1" outlineLevel="1">
      <c r="A405" s="529"/>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135">Z404</f>
        <v>0</v>
      </c>
      <c r="AA405" s="409">
        <f t="shared" ref="AA405" si="1136">AA404</f>
        <v>0</v>
      </c>
      <c r="AB405" s="409">
        <f t="shared" ref="AB405" si="1137">AB404</f>
        <v>0</v>
      </c>
      <c r="AC405" s="409">
        <f t="shared" ref="AC405" si="1138">AC404</f>
        <v>0</v>
      </c>
      <c r="AD405" s="409">
        <f t="shared" ref="AD405" si="1139">AD404</f>
        <v>0</v>
      </c>
      <c r="AE405" s="409">
        <f t="shared" ref="AE405" si="1140">AE404</f>
        <v>0</v>
      </c>
      <c r="AF405" s="409">
        <f t="shared" ref="AF405" si="1141">AF404</f>
        <v>0</v>
      </c>
      <c r="AG405" s="409">
        <f t="shared" ref="AG405" si="1142">AG404</f>
        <v>0</v>
      </c>
      <c r="AH405" s="409">
        <f t="shared" ref="AH405" si="1143">AH404</f>
        <v>0</v>
      </c>
      <c r="AI405" s="409">
        <f t="shared" ref="AI405" si="1144">AI404</f>
        <v>0</v>
      </c>
      <c r="AJ405" s="409">
        <f t="shared" ref="AJ405" si="1145">AJ404</f>
        <v>0</v>
      </c>
      <c r="AK405" s="409">
        <f t="shared" ref="AK405" si="1146">AK404</f>
        <v>0</v>
      </c>
      <c r="AL405" s="409">
        <f t="shared" ref="AL405" si="1147">AL404</f>
        <v>0</v>
      </c>
      <c r="AM405" s="295"/>
    </row>
    <row r="406" spans="1:39" ht="15.75" hidden="1"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idden="1"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idden="1" outlineLevel="1">
      <c r="A408" s="529"/>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48">Z407</f>
        <v>0</v>
      </c>
      <c r="AA408" s="409">
        <f t="shared" ref="AA408" si="1149">AA407</f>
        <v>0</v>
      </c>
      <c r="AB408" s="409">
        <f t="shared" ref="AB408" si="1150">AB407</f>
        <v>0</v>
      </c>
      <c r="AC408" s="409">
        <f t="shared" ref="AC408" si="1151">AC407</f>
        <v>0</v>
      </c>
      <c r="AD408" s="409">
        <f t="shared" ref="AD408" si="1152">AD407</f>
        <v>0</v>
      </c>
      <c r="AE408" s="409">
        <f t="shared" ref="AE408" si="1153">AE407</f>
        <v>0</v>
      </c>
      <c r="AF408" s="409">
        <f t="shared" ref="AF408" si="1154">AF407</f>
        <v>0</v>
      </c>
      <c r="AG408" s="409">
        <f t="shared" ref="AG408" si="1155">AG407</f>
        <v>0</v>
      </c>
      <c r="AH408" s="409">
        <f t="shared" ref="AH408" si="1156">AH407</f>
        <v>0</v>
      </c>
      <c r="AI408" s="409">
        <f t="shared" ref="AI408" si="1157">AI407</f>
        <v>0</v>
      </c>
      <c r="AJ408" s="409">
        <f t="shared" ref="AJ408" si="1158">AJ407</f>
        <v>0</v>
      </c>
      <c r="AK408" s="409">
        <f t="shared" ref="AK408" si="1159">AK407</f>
        <v>0</v>
      </c>
      <c r="AL408" s="409">
        <f t="shared" ref="AL408" si="1160">AL407</f>
        <v>0</v>
      </c>
      <c r="AM408" s="295"/>
    </row>
    <row r="409" spans="1:39" ht="15.75" hidden="1"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idden="1"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idden="1" outlineLevel="1">
      <c r="A411" s="529"/>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61">Z410</f>
        <v>0</v>
      </c>
      <c r="AA411" s="409">
        <f t="shared" ref="AA411" si="1162">AA410</f>
        <v>0</v>
      </c>
      <c r="AB411" s="409">
        <f t="shared" ref="AB411" si="1163">AB410</f>
        <v>0</v>
      </c>
      <c r="AC411" s="409">
        <f t="shared" ref="AC411" si="1164">AC410</f>
        <v>0</v>
      </c>
      <c r="AD411" s="409">
        <f t="shared" ref="AD411" si="1165">AD410</f>
        <v>0</v>
      </c>
      <c r="AE411" s="409">
        <f t="shared" ref="AE411" si="1166">AE410</f>
        <v>0</v>
      </c>
      <c r="AF411" s="409">
        <f t="shared" ref="AF411" si="1167">AF410</f>
        <v>0</v>
      </c>
      <c r="AG411" s="409">
        <f t="shared" ref="AG411" si="1168">AG410</f>
        <v>0</v>
      </c>
      <c r="AH411" s="409">
        <f t="shared" ref="AH411" si="1169">AH410</f>
        <v>0</v>
      </c>
      <c r="AI411" s="409">
        <f t="shared" ref="AI411" si="1170">AI410</f>
        <v>0</v>
      </c>
      <c r="AJ411" s="409">
        <f t="shared" ref="AJ411" si="1171">AJ410</f>
        <v>0</v>
      </c>
      <c r="AK411" s="409">
        <f t="shared" ref="AK411" si="1172">AK410</f>
        <v>0</v>
      </c>
      <c r="AL411" s="409">
        <f t="shared" ref="AL411" si="1173">AL410</f>
        <v>0</v>
      </c>
      <c r="AM411" s="295"/>
    </row>
    <row r="412" spans="1:39" hidden="1"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idden="1" outlineLevel="1">
      <c r="A413" s="529">
        <v>4</v>
      </c>
      <c r="B413" s="517" t="s">
        <v>687</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idden="1" outlineLevel="1">
      <c r="A414" s="529"/>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74">Z413</f>
        <v>0</v>
      </c>
      <c r="AA414" s="409">
        <f t="shared" ref="AA414" si="1175">AA413</f>
        <v>0</v>
      </c>
      <c r="AB414" s="409">
        <f t="shared" ref="AB414" si="1176">AB413</f>
        <v>0</v>
      </c>
      <c r="AC414" s="409">
        <f t="shared" ref="AC414" si="1177">AC413</f>
        <v>0</v>
      </c>
      <c r="AD414" s="409">
        <f t="shared" ref="AD414" si="1178">AD413</f>
        <v>0</v>
      </c>
      <c r="AE414" s="409">
        <f t="shared" ref="AE414" si="1179">AE413</f>
        <v>0</v>
      </c>
      <c r="AF414" s="409">
        <f t="shared" ref="AF414" si="1180">AF413</f>
        <v>0</v>
      </c>
      <c r="AG414" s="409">
        <f t="shared" ref="AG414" si="1181">AG413</f>
        <v>0</v>
      </c>
      <c r="AH414" s="409">
        <f t="shared" ref="AH414" si="1182">AH413</f>
        <v>0</v>
      </c>
      <c r="AI414" s="409">
        <f t="shared" ref="AI414" si="1183">AI413</f>
        <v>0</v>
      </c>
      <c r="AJ414" s="409">
        <f t="shared" ref="AJ414" si="1184">AJ413</f>
        <v>0</v>
      </c>
      <c r="AK414" s="409">
        <f t="shared" ref="AK414" si="1185">AK413</f>
        <v>0</v>
      </c>
      <c r="AL414" s="409">
        <f t="shared" ref="AL414" si="1186">AL413</f>
        <v>0</v>
      </c>
      <c r="AM414" s="295"/>
    </row>
    <row r="415" spans="1:39" hidden="1"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hidden="1"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idden="1" outlineLevel="1">
      <c r="A417" s="529"/>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87">Z416</f>
        <v>0</v>
      </c>
      <c r="AA417" s="409">
        <f t="shared" ref="AA417" si="1188">AA416</f>
        <v>0</v>
      </c>
      <c r="AB417" s="409">
        <f t="shared" ref="AB417" si="1189">AB416</f>
        <v>0</v>
      </c>
      <c r="AC417" s="409">
        <f t="shared" ref="AC417" si="1190">AC416</f>
        <v>0</v>
      </c>
      <c r="AD417" s="409">
        <f t="shared" ref="AD417" si="1191">AD416</f>
        <v>0</v>
      </c>
      <c r="AE417" s="409">
        <f t="shared" ref="AE417" si="1192">AE416</f>
        <v>0</v>
      </c>
      <c r="AF417" s="409">
        <f t="shared" ref="AF417" si="1193">AF416</f>
        <v>0</v>
      </c>
      <c r="AG417" s="409">
        <f t="shared" ref="AG417" si="1194">AG416</f>
        <v>0</v>
      </c>
      <c r="AH417" s="409">
        <f t="shared" ref="AH417" si="1195">AH416</f>
        <v>0</v>
      </c>
      <c r="AI417" s="409">
        <f t="shared" ref="AI417" si="1196">AI416</f>
        <v>0</v>
      </c>
      <c r="AJ417" s="409">
        <f t="shared" ref="AJ417" si="1197">AJ416</f>
        <v>0</v>
      </c>
      <c r="AK417" s="409">
        <f t="shared" ref="AK417" si="1198">AK416</f>
        <v>0</v>
      </c>
      <c r="AL417" s="409">
        <f t="shared" ref="AL417" si="1199">AL416</f>
        <v>0</v>
      </c>
      <c r="AM417" s="295"/>
    </row>
    <row r="418" spans="1:39" hidden="1"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hidden="1" outlineLevel="1">
      <c r="A419" s="529"/>
      <c r="B419" s="511" t="s">
        <v>498</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idden="1"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idden="1"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200">Z420</f>
        <v>0</v>
      </c>
      <c r="AA421" s="409">
        <f t="shared" ref="AA421" si="1201">AA420</f>
        <v>0</v>
      </c>
      <c r="AB421" s="409">
        <f t="shared" ref="AB421" si="1202">AB420</f>
        <v>0</v>
      </c>
      <c r="AC421" s="409">
        <f t="shared" ref="AC421" si="1203">AC420</f>
        <v>0</v>
      </c>
      <c r="AD421" s="409">
        <f t="shared" ref="AD421" si="1204">AD420</f>
        <v>0</v>
      </c>
      <c r="AE421" s="409">
        <f t="shared" ref="AE421" si="1205">AE420</f>
        <v>0</v>
      </c>
      <c r="AF421" s="409">
        <f t="shared" ref="AF421" si="1206">AF420</f>
        <v>0</v>
      </c>
      <c r="AG421" s="409">
        <f t="shared" ref="AG421" si="1207">AG420</f>
        <v>0</v>
      </c>
      <c r="AH421" s="409">
        <f t="shared" ref="AH421" si="1208">AH420</f>
        <v>0</v>
      </c>
      <c r="AI421" s="409">
        <f t="shared" ref="AI421" si="1209">AI420</f>
        <v>0</v>
      </c>
      <c r="AJ421" s="409">
        <f t="shared" ref="AJ421" si="1210">AJ420</f>
        <v>0</v>
      </c>
      <c r="AK421" s="409">
        <f t="shared" ref="AK421" si="1211">AK420</f>
        <v>0</v>
      </c>
      <c r="AL421" s="409">
        <f t="shared" ref="AL421" si="1212">AL420</f>
        <v>0</v>
      </c>
      <c r="AM421" s="309"/>
    </row>
    <row r="422" spans="1:39" hidden="1"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hidden="1"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idden="1"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213">Z423</f>
        <v>0</v>
      </c>
      <c r="AA424" s="409">
        <f t="shared" ref="AA424" si="1214">AA423</f>
        <v>0</v>
      </c>
      <c r="AB424" s="409">
        <f t="shared" ref="AB424" si="1215">AB423</f>
        <v>0</v>
      </c>
      <c r="AC424" s="409">
        <f t="shared" ref="AC424" si="1216">AC423</f>
        <v>0</v>
      </c>
      <c r="AD424" s="409">
        <f t="shared" ref="AD424" si="1217">AD423</f>
        <v>0</v>
      </c>
      <c r="AE424" s="409">
        <f t="shared" ref="AE424" si="1218">AE423</f>
        <v>0</v>
      </c>
      <c r="AF424" s="409">
        <f t="shared" ref="AF424" si="1219">AF423</f>
        <v>0</v>
      </c>
      <c r="AG424" s="409">
        <f t="shared" ref="AG424" si="1220">AG423</f>
        <v>0</v>
      </c>
      <c r="AH424" s="409">
        <f t="shared" ref="AH424" si="1221">AH423</f>
        <v>0</v>
      </c>
      <c r="AI424" s="409">
        <f t="shared" ref="AI424" si="1222">AI423</f>
        <v>0</v>
      </c>
      <c r="AJ424" s="409">
        <f t="shared" ref="AJ424" si="1223">AJ423</f>
        <v>0</v>
      </c>
      <c r="AK424" s="409">
        <f t="shared" ref="AK424" si="1224">AK423</f>
        <v>0</v>
      </c>
      <c r="AL424" s="409">
        <f t="shared" ref="AL424" si="1225">AL423</f>
        <v>0</v>
      </c>
      <c r="AM424" s="309"/>
    </row>
    <row r="425" spans="1:39" hidden="1"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hidden="1"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idden="1"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226">Z426</f>
        <v>0</v>
      </c>
      <c r="AA427" s="409">
        <f t="shared" ref="AA427" si="1227">AA426</f>
        <v>0</v>
      </c>
      <c r="AB427" s="409">
        <f t="shared" ref="AB427" si="1228">AB426</f>
        <v>0</v>
      </c>
      <c r="AC427" s="409">
        <f t="shared" ref="AC427" si="1229">AC426</f>
        <v>0</v>
      </c>
      <c r="AD427" s="409">
        <f t="shared" ref="AD427" si="1230">AD426</f>
        <v>0</v>
      </c>
      <c r="AE427" s="409">
        <f t="shared" ref="AE427" si="1231">AE426</f>
        <v>0</v>
      </c>
      <c r="AF427" s="409">
        <f t="shared" ref="AF427" si="1232">AF426</f>
        <v>0</v>
      </c>
      <c r="AG427" s="409">
        <f t="shared" ref="AG427" si="1233">AG426</f>
        <v>0</v>
      </c>
      <c r="AH427" s="409">
        <f t="shared" ref="AH427" si="1234">AH426</f>
        <v>0</v>
      </c>
      <c r="AI427" s="409">
        <f t="shared" ref="AI427" si="1235">AI426</f>
        <v>0</v>
      </c>
      <c r="AJ427" s="409">
        <f t="shared" ref="AJ427" si="1236">AJ426</f>
        <v>0</v>
      </c>
      <c r="AK427" s="409">
        <f t="shared" ref="AK427" si="1237">AK426</f>
        <v>0</v>
      </c>
      <c r="AL427" s="409">
        <f t="shared" ref="AL427" si="1238">AL426</f>
        <v>0</v>
      </c>
      <c r="AM427" s="309"/>
    </row>
    <row r="428" spans="1:39" hidden="1"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hidden="1"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idden="1"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239">Z429</f>
        <v>0</v>
      </c>
      <c r="AA430" s="409">
        <f t="shared" ref="AA430" si="1240">AA429</f>
        <v>0</v>
      </c>
      <c r="AB430" s="409">
        <f t="shared" ref="AB430" si="1241">AB429</f>
        <v>0</v>
      </c>
      <c r="AC430" s="409">
        <f t="shared" ref="AC430" si="1242">AC429</f>
        <v>0</v>
      </c>
      <c r="AD430" s="409">
        <f t="shared" ref="AD430" si="1243">AD429</f>
        <v>0</v>
      </c>
      <c r="AE430" s="409">
        <f t="shared" ref="AE430" si="1244">AE429</f>
        <v>0</v>
      </c>
      <c r="AF430" s="409">
        <f t="shared" ref="AF430" si="1245">AF429</f>
        <v>0</v>
      </c>
      <c r="AG430" s="409">
        <f t="shared" ref="AG430" si="1246">AG429</f>
        <v>0</v>
      </c>
      <c r="AH430" s="409">
        <f t="shared" ref="AH430" si="1247">AH429</f>
        <v>0</v>
      </c>
      <c r="AI430" s="409">
        <f t="shared" ref="AI430" si="1248">AI429</f>
        <v>0</v>
      </c>
      <c r="AJ430" s="409">
        <f t="shared" ref="AJ430" si="1249">AJ429</f>
        <v>0</v>
      </c>
      <c r="AK430" s="409">
        <f t="shared" ref="AK430" si="1250">AK429</f>
        <v>0</v>
      </c>
      <c r="AL430" s="409">
        <f t="shared" ref="AL430" si="1251">AL429</f>
        <v>0</v>
      </c>
      <c r="AM430" s="309"/>
    </row>
    <row r="431" spans="1:39" hidden="1"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hidden="1"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idden="1"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52">Z432</f>
        <v>0</v>
      </c>
      <c r="AA433" s="409">
        <f t="shared" ref="AA433" si="1253">AA432</f>
        <v>0</v>
      </c>
      <c r="AB433" s="409">
        <f t="shared" ref="AB433" si="1254">AB432</f>
        <v>0</v>
      </c>
      <c r="AC433" s="409">
        <f t="shared" ref="AC433" si="1255">AC432</f>
        <v>0</v>
      </c>
      <c r="AD433" s="409">
        <f t="shared" ref="AD433" si="1256">AD432</f>
        <v>0</v>
      </c>
      <c r="AE433" s="409">
        <f t="shared" ref="AE433" si="1257">AE432</f>
        <v>0</v>
      </c>
      <c r="AF433" s="409">
        <f t="shared" ref="AF433" si="1258">AF432</f>
        <v>0</v>
      </c>
      <c r="AG433" s="409">
        <f t="shared" ref="AG433" si="1259">AG432</f>
        <v>0</v>
      </c>
      <c r="AH433" s="409">
        <f t="shared" ref="AH433" si="1260">AH432</f>
        <v>0</v>
      </c>
      <c r="AI433" s="409">
        <f t="shared" ref="AI433" si="1261">AI432</f>
        <v>0</v>
      </c>
      <c r="AJ433" s="409">
        <f t="shared" ref="AJ433" si="1262">AJ432</f>
        <v>0</v>
      </c>
      <c r="AK433" s="409">
        <f t="shared" ref="AK433" si="1263">AK432</f>
        <v>0</v>
      </c>
      <c r="AL433" s="409">
        <f t="shared" ref="AL433" si="1264">AL432</f>
        <v>0</v>
      </c>
      <c r="AM433" s="309"/>
    </row>
    <row r="434" spans="1:40" hidden="1"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hidden="1"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hidden="1"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idden="1"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65">Z436</f>
        <v>0</v>
      </c>
      <c r="AA437" s="409">
        <f t="shared" ref="AA437" si="1266">AA436</f>
        <v>0</v>
      </c>
      <c r="AB437" s="409">
        <f t="shared" ref="AB437" si="1267">AB436</f>
        <v>0</v>
      </c>
      <c r="AC437" s="409">
        <f t="shared" ref="AC437" si="1268">AC436</f>
        <v>0</v>
      </c>
      <c r="AD437" s="409">
        <f t="shared" ref="AD437" si="1269">AD436</f>
        <v>0</v>
      </c>
      <c r="AE437" s="409">
        <f t="shared" ref="AE437" si="1270">AE436</f>
        <v>0</v>
      </c>
      <c r="AF437" s="409">
        <f t="shared" ref="AF437" si="1271">AF436</f>
        <v>0</v>
      </c>
      <c r="AG437" s="409">
        <f t="shared" ref="AG437" si="1272">AG436</f>
        <v>0</v>
      </c>
      <c r="AH437" s="409">
        <f t="shared" ref="AH437" si="1273">AH436</f>
        <v>0</v>
      </c>
      <c r="AI437" s="409">
        <f t="shared" ref="AI437" si="1274">AI436</f>
        <v>0</v>
      </c>
      <c r="AJ437" s="409">
        <f t="shared" ref="AJ437" si="1275">AJ436</f>
        <v>0</v>
      </c>
      <c r="AK437" s="409">
        <f t="shared" ref="AK437" si="1276">AK436</f>
        <v>0</v>
      </c>
      <c r="AL437" s="409">
        <f t="shared" ref="AL437" si="1277">AL436</f>
        <v>0</v>
      </c>
      <c r="AM437" s="295"/>
    </row>
    <row r="438" spans="1:40" hidden="1"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hidden="1"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idden="1"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78">Z439</f>
        <v>0</v>
      </c>
      <c r="AA440" s="409">
        <f t="shared" ref="AA440" si="1279">AA439</f>
        <v>0</v>
      </c>
      <c r="AB440" s="409">
        <f t="shared" ref="AB440" si="1280">AB439</f>
        <v>0</v>
      </c>
      <c r="AC440" s="409">
        <f t="shared" ref="AC440" si="1281">AC439</f>
        <v>0</v>
      </c>
      <c r="AD440" s="409">
        <f t="shared" ref="AD440" si="1282">AD439</f>
        <v>0</v>
      </c>
      <c r="AE440" s="409">
        <f t="shared" ref="AE440" si="1283">AE439</f>
        <v>0</v>
      </c>
      <c r="AF440" s="409">
        <f t="shared" ref="AF440" si="1284">AF439</f>
        <v>0</v>
      </c>
      <c r="AG440" s="409">
        <f t="shared" ref="AG440" si="1285">AG439</f>
        <v>0</v>
      </c>
      <c r="AH440" s="409">
        <f t="shared" ref="AH440" si="1286">AH439</f>
        <v>0</v>
      </c>
      <c r="AI440" s="409">
        <f t="shared" ref="AI440" si="1287">AI439</f>
        <v>0</v>
      </c>
      <c r="AJ440" s="409">
        <f t="shared" ref="AJ440" si="1288">AJ439</f>
        <v>0</v>
      </c>
      <c r="AK440" s="409">
        <f t="shared" ref="AK440" si="1289">AK439</f>
        <v>0</v>
      </c>
      <c r="AL440" s="409">
        <f t="shared" ref="AL440" si="1290">AL439</f>
        <v>0</v>
      </c>
      <c r="AM440" s="295"/>
    </row>
    <row r="441" spans="1:40" hidden="1"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hidden="1"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idden="1"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91">Z442</f>
        <v>0</v>
      </c>
      <c r="AA443" s="409">
        <f t="shared" ref="AA443" si="1292">AA442</f>
        <v>0</v>
      </c>
      <c r="AB443" s="409">
        <f t="shared" ref="AB443" si="1293">AB442</f>
        <v>0</v>
      </c>
      <c r="AC443" s="409">
        <f t="shared" ref="AC443" si="1294">AC442</f>
        <v>0</v>
      </c>
      <c r="AD443" s="409">
        <f t="shared" ref="AD443" si="1295">AD442</f>
        <v>0</v>
      </c>
      <c r="AE443" s="409">
        <f t="shared" ref="AE443" si="1296">AE442</f>
        <v>0</v>
      </c>
      <c r="AF443" s="409">
        <f t="shared" ref="AF443" si="1297">AF442</f>
        <v>0</v>
      </c>
      <c r="AG443" s="409">
        <f t="shared" ref="AG443" si="1298">AG442</f>
        <v>0</v>
      </c>
      <c r="AH443" s="409">
        <f t="shared" ref="AH443" si="1299">AH442</f>
        <v>0</v>
      </c>
      <c r="AI443" s="409">
        <f t="shared" ref="AI443" si="1300">AI442</f>
        <v>0</v>
      </c>
      <c r="AJ443" s="409">
        <f t="shared" ref="AJ443" si="1301">AJ442</f>
        <v>0</v>
      </c>
      <c r="AK443" s="409">
        <f t="shared" ref="AK443" si="1302">AK442</f>
        <v>0</v>
      </c>
      <c r="AL443" s="409">
        <f t="shared" ref="AL443" si="1303">AL442</f>
        <v>0</v>
      </c>
      <c r="AM443" s="304"/>
    </row>
    <row r="444" spans="1:40" hidden="1"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hidden="1"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idden="1"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idden="1"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304">Z446</f>
        <v>0</v>
      </c>
      <c r="AA447" s="409">
        <f t="shared" ref="AA447" si="1305">AA446</f>
        <v>0</v>
      </c>
      <c r="AB447" s="409">
        <f t="shared" ref="AB447" si="1306">AB446</f>
        <v>0</v>
      </c>
      <c r="AC447" s="409">
        <f t="shared" ref="AC447" si="1307">AC446</f>
        <v>0</v>
      </c>
      <c r="AD447" s="409">
        <f t="shared" ref="AD447" si="1308">AD446</f>
        <v>0</v>
      </c>
      <c r="AE447" s="409">
        <f t="shared" ref="AE447" si="1309">AE446</f>
        <v>0</v>
      </c>
      <c r="AF447" s="409">
        <f t="shared" ref="AF447" si="1310">AF446</f>
        <v>0</v>
      </c>
      <c r="AG447" s="409">
        <f t="shared" ref="AG447" si="1311">AG446</f>
        <v>0</v>
      </c>
      <c r="AH447" s="409">
        <f t="shared" ref="AH447" si="1312">AH446</f>
        <v>0</v>
      </c>
      <c r="AI447" s="409">
        <f t="shared" ref="AI447" si="1313">AI446</f>
        <v>0</v>
      </c>
      <c r="AJ447" s="409">
        <f t="shared" ref="AJ447" si="1314">AJ446</f>
        <v>0</v>
      </c>
      <c r="AK447" s="409">
        <f t="shared" ref="AK447" si="1315">AK446</f>
        <v>0</v>
      </c>
      <c r="AL447" s="409">
        <f t="shared" ref="AL447" si="1316">AL446</f>
        <v>0</v>
      </c>
      <c r="AM447" s="295"/>
    </row>
    <row r="448" spans="1:40" hidden="1" outlineLevel="1">
      <c r="A448" s="529"/>
      <c r="B448" s="525"/>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4"/>
    </row>
    <row r="449" spans="1:40" s="307" customFormat="1" ht="15.75" hidden="1" outlineLevel="1">
      <c r="A449" s="529"/>
      <c r="B449" s="501" t="s">
        <v>490</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5"/>
    </row>
    <row r="450" spans="1:40" hidden="1" outlineLevel="1">
      <c r="A450" s="529">
        <v>15</v>
      </c>
      <c r="B450" s="429" t="s">
        <v>495</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idden="1"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317">Z450</f>
        <v>0</v>
      </c>
      <c r="AA451" s="409">
        <f t="shared" si="1317"/>
        <v>0</v>
      </c>
      <c r="AB451" s="409">
        <f t="shared" si="1317"/>
        <v>0</v>
      </c>
      <c r="AC451" s="409">
        <f t="shared" si="1317"/>
        <v>0</v>
      </c>
      <c r="AD451" s="409">
        <f t="shared" si="1317"/>
        <v>0</v>
      </c>
      <c r="AE451" s="409">
        <f t="shared" si="1317"/>
        <v>0</v>
      </c>
      <c r="AF451" s="409">
        <f t="shared" si="1317"/>
        <v>0</v>
      </c>
      <c r="AG451" s="409">
        <f t="shared" si="1317"/>
        <v>0</v>
      </c>
      <c r="AH451" s="409">
        <f t="shared" si="1317"/>
        <v>0</v>
      </c>
      <c r="AI451" s="409">
        <f t="shared" si="1317"/>
        <v>0</v>
      </c>
      <c r="AJ451" s="409">
        <f t="shared" si="1317"/>
        <v>0</v>
      </c>
      <c r="AK451" s="409">
        <f t="shared" si="1317"/>
        <v>0</v>
      </c>
      <c r="AL451" s="409">
        <f t="shared" si="1317"/>
        <v>0</v>
      </c>
      <c r="AM451" s="295"/>
    </row>
    <row r="452" spans="1:40" hidden="1"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idden="1" outlineLevel="1">
      <c r="A453" s="529">
        <v>16</v>
      </c>
      <c r="B453" s="526" t="s">
        <v>491</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idden="1"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318">Z453</f>
        <v>0</v>
      </c>
      <c r="AA454" s="409">
        <f t="shared" si="1318"/>
        <v>0</v>
      </c>
      <c r="AB454" s="409">
        <f t="shared" si="1318"/>
        <v>0</v>
      </c>
      <c r="AC454" s="409">
        <f t="shared" si="1318"/>
        <v>0</v>
      </c>
      <c r="AD454" s="409">
        <f t="shared" si="1318"/>
        <v>0</v>
      </c>
      <c r="AE454" s="409">
        <f t="shared" si="1318"/>
        <v>0</v>
      </c>
      <c r="AF454" s="409">
        <f t="shared" si="1318"/>
        <v>0</v>
      </c>
      <c r="AG454" s="409">
        <f t="shared" si="1318"/>
        <v>0</v>
      </c>
      <c r="AH454" s="409">
        <f t="shared" si="1318"/>
        <v>0</v>
      </c>
      <c r="AI454" s="409">
        <f t="shared" si="1318"/>
        <v>0</v>
      </c>
      <c r="AJ454" s="409">
        <f t="shared" si="1318"/>
        <v>0</v>
      </c>
      <c r="AK454" s="409">
        <f t="shared" si="1318"/>
        <v>0</v>
      </c>
      <c r="AL454" s="409">
        <f t="shared" si="1318"/>
        <v>0</v>
      </c>
      <c r="AM454" s="295"/>
    </row>
    <row r="455" spans="1:40" s="281" customFormat="1" hidden="1"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hidden="1" outlineLevel="1">
      <c r="A456" s="529"/>
      <c r="B456" s="527" t="s">
        <v>496</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idden="1"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idden="1"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319">Z457</f>
        <v>0</v>
      </c>
      <c r="AA458" s="409">
        <f t="shared" si="1319"/>
        <v>0</v>
      </c>
      <c r="AB458" s="409">
        <f t="shared" si="1319"/>
        <v>0</v>
      </c>
      <c r="AC458" s="409">
        <f t="shared" si="1319"/>
        <v>0</v>
      </c>
      <c r="AD458" s="409">
        <f t="shared" si="1319"/>
        <v>0</v>
      </c>
      <c r="AE458" s="409">
        <f t="shared" si="1319"/>
        <v>0</v>
      </c>
      <c r="AF458" s="409">
        <f t="shared" si="1319"/>
        <v>0</v>
      </c>
      <c r="AG458" s="409">
        <f t="shared" si="1319"/>
        <v>0</v>
      </c>
      <c r="AH458" s="409">
        <f t="shared" si="1319"/>
        <v>0</v>
      </c>
      <c r="AI458" s="409">
        <f t="shared" si="1319"/>
        <v>0</v>
      </c>
      <c r="AJ458" s="409">
        <f t="shared" si="1319"/>
        <v>0</v>
      </c>
      <c r="AK458" s="409">
        <f t="shared" si="1319"/>
        <v>0</v>
      </c>
      <c r="AL458" s="409">
        <f t="shared" si="1319"/>
        <v>0</v>
      </c>
      <c r="AM458" s="304"/>
    </row>
    <row r="459" spans="1:40" hidden="1"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idden="1"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idden="1"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320">Z460</f>
        <v>0</v>
      </c>
      <c r="AA461" s="409">
        <f t="shared" si="1320"/>
        <v>0</v>
      </c>
      <c r="AB461" s="409">
        <f t="shared" si="1320"/>
        <v>0</v>
      </c>
      <c r="AC461" s="409">
        <f t="shared" si="1320"/>
        <v>0</v>
      </c>
      <c r="AD461" s="409">
        <f t="shared" si="1320"/>
        <v>0</v>
      </c>
      <c r="AE461" s="409">
        <f t="shared" si="1320"/>
        <v>0</v>
      </c>
      <c r="AF461" s="409">
        <f t="shared" si="1320"/>
        <v>0</v>
      </c>
      <c r="AG461" s="409">
        <f t="shared" si="1320"/>
        <v>0</v>
      </c>
      <c r="AH461" s="409">
        <f t="shared" si="1320"/>
        <v>0</v>
      </c>
      <c r="AI461" s="409">
        <f t="shared" si="1320"/>
        <v>0</v>
      </c>
      <c r="AJ461" s="409">
        <f t="shared" si="1320"/>
        <v>0</v>
      </c>
      <c r="AK461" s="409">
        <f t="shared" si="1320"/>
        <v>0</v>
      </c>
      <c r="AL461" s="409">
        <f t="shared" si="1320"/>
        <v>0</v>
      </c>
      <c r="AM461" s="304"/>
    </row>
    <row r="462" spans="1:40" hidden="1"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idden="1"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idden="1"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321">Z463</f>
        <v>0</v>
      </c>
      <c r="AA464" s="409">
        <f t="shared" si="1321"/>
        <v>0</v>
      </c>
      <c r="AB464" s="409">
        <f t="shared" si="1321"/>
        <v>0</v>
      </c>
      <c r="AC464" s="409">
        <f t="shared" si="1321"/>
        <v>0</v>
      </c>
      <c r="AD464" s="409">
        <f t="shared" si="1321"/>
        <v>0</v>
      </c>
      <c r="AE464" s="409">
        <f t="shared" si="1321"/>
        <v>0</v>
      </c>
      <c r="AF464" s="409">
        <f t="shared" si="1321"/>
        <v>0</v>
      </c>
      <c r="AG464" s="409">
        <f t="shared" si="1321"/>
        <v>0</v>
      </c>
      <c r="AH464" s="409">
        <f t="shared" si="1321"/>
        <v>0</v>
      </c>
      <c r="AI464" s="409">
        <f t="shared" si="1321"/>
        <v>0</v>
      </c>
      <c r="AJ464" s="409">
        <f t="shared" si="1321"/>
        <v>0</v>
      </c>
      <c r="AK464" s="409">
        <f t="shared" si="1321"/>
        <v>0</v>
      </c>
      <c r="AL464" s="409">
        <f t="shared" si="1321"/>
        <v>0</v>
      </c>
      <c r="AM464" s="295"/>
    </row>
    <row r="465" spans="1:39" hidden="1"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idden="1"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idden="1"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322">Y466</f>
        <v>0</v>
      </c>
      <c r="Z467" s="409">
        <f t="shared" si="1322"/>
        <v>0</v>
      </c>
      <c r="AA467" s="409">
        <f t="shared" si="1322"/>
        <v>0</v>
      </c>
      <c r="AB467" s="409">
        <f t="shared" si="1322"/>
        <v>0</v>
      </c>
      <c r="AC467" s="409">
        <f t="shared" si="1322"/>
        <v>0</v>
      </c>
      <c r="AD467" s="409">
        <f t="shared" si="1322"/>
        <v>0</v>
      </c>
      <c r="AE467" s="409">
        <f t="shared" si="1322"/>
        <v>0</v>
      </c>
      <c r="AF467" s="409">
        <f t="shared" si="1322"/>
        <v>0</v>
      </c>
      <c r="AG467" s="409">
        <f t="shared" si="1322"/>
        <v>0</v>
      </c>
      <c r="AH467" s="409">
        <f t="shared" si="1322"/>
        <v>0</v>
      </c>
      <c r="AI467" s="409">
        <f t="shared" si="1322"/>
        <v>0</v>
      </c>
      <c r="AJ467" s="409">
        <f t="shared" si="1322"/>
        <v>0</v>
      </c>
      <c r="AK467" s="409">
        <f t="shared" si="1322"/>
        <v>0</v>
      </c>
      <c r="AL467" s="409">
        <f t="shared" si="1322"/>
        <v>0</v>
      </c>
      <c r="AM467" s="304"/>
    </row>
    <row r="468" spans="1:39" ht="15.75" hidden="1"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29"/>
      <c r="B469" s="521" t="s">
        <v>503</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29"/>
      <c r="B470" s="501" t="s">
        <v>499</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29">
        <v>21</v>
      </c>
      <c r="B471" s="426" t="s">
        <v>113</v>
      </c>
      <c r="C471" s="289" t="s">
        <v>25</v>
      </c>
      <c r="D471" s="293">
        <f>SUMIFS('7.  Persistence Report'!AW$27:AW$100000,'7.  Persistence Report'!$D$27:$D$100000,$B471,'7.  Persistence Report'!$H$27:$H$100000,$D$401,'7.  Persistence Report'!$J$27:$J$100000,"&lt;&gt;Adjustment")</f>
        <v>85853313</v>
      </c>
      <c r="E471" s="293">
        <f>SUMIFS('7.  Persistence Report'!AX$27:AX$100000,'7.  Persistence Report'!$D$27:$D$100000,$B471,'7.  Persistence Report'!$H$27:$H$100000,$D$401,'7.  Persistence Report'!$J$27:$J$100000,"&lt;&gt;Adjustment")</f>
        <v>69054570</v>
      </c>
      <c r="F471" s="293">
        <f>SUMIFS('7.  Persistence Report'!AY$27:AY$100000,'7.  Persistence Report'!$D$27:$D$100000,$B471,'7.  Persistence Report'!$H$27:$H$100000,$D$401,'7.  Persistence Report'!$J$27:$J$100000,"&lt;&gt;Adjustment")</f>
        <v>69054570</v>
      </c>
      <c r="G471" s="293">
        <f>SUMIFS('7.  Persistence Report'!AZ$27:AZ$100000,'7.  Persistence Report'!$D$27:$D$100000,$B471,'7.  Persistence Report'!$H$27:$H$100000,$D$401,'7.  Persistence Report'!$J$27:$J$100000,"&lt;&gt;Adjustment")</f>
        <v>69054570</v>
      </c>
      <c r="H471" s="293">
        <f>SUMIFS('7.  Persistence Report'!BA$27:BA$100000,'7.  Persistence Report'!$D$27:$D$100000,$B471,'7.  Persistence Report'!$H$27:$H$100000,$D$401,'7.  Persistence Report'!$J$27:$J$100000,"&lt;&gt;Adjustment")</f>
        <v>69054570</v>
      </c>
      <c r="I471" s="293">
        <f>SUMIFS('7.  Persistence Report'!BB$27:BB$100000,'7.  Persistence Report'!$D$27:$D$100000,$B471,'7.  Persistence Report'!$H$27:$H$100000,$D$401,'7.  Persistence Report'!$J$27:$J$100000,"&lt;&gt;Adjustment")</f>
        <v>69054570</v>
      </c>
      <c r="J471" s="293">
        <f>SUMIFS('7.  Persistence Report'!BC$27:BC$100000,'7.  Persistence Report'!$D$27:$D$100000,$B471,'7.  Persistence Report'!$H$27:$H$100000,$D$401,'7.  Persistence Report'!$J$27:$J$100000,"&lt;&gt;Adjustment")</f>
        <v>69054570</v>
      </c>
      <c r="K471" s="293">
        <f>SUMIFS('7.  Persistence Report'!BD$27:BD$100000,'7.  Persistence Report'!$D$27:$D$100000,$B471,'7.  Persistence Report'!$H$27:$H$100000,$D$401,'7.  Persistence Report'!$J$27:$J$100000,"&lt;&gt;Adjustment")</f>
        <v>69053922</v>
      </c>
      <c r="L471" s="293">
        <f>SUMIFS('7.  Persistence Report'!BE$27:BE$100000,'7.  Persistence Report'!$D$27:$D$100000,$B471,'7.  Persistence Report'!$H$27:$H$100000,$D$401,'7.  Persistence Report'!$J$27:$J$100000,"&lt;&gt;Adjustment")</f>
        <v>69053922</v>
      </c>
      <c r="M471" s="293">
        <f>SUMIFS('7.  Persistence Report'!BF$27:BF$100000,'7.  Persistence Report'!$D$27:$D$100000,$B471,'7.  Persistence Report'!$H$27:$H$100000,$D$401,'7.  Persistence Report'!$J$27:$J$100000,"&lt;&gt;Adjustment")</f>
        <v>68897194</v>
      </c>
      <c r="N471" s="289"/>
      <c r="O471" s="293">
        <f>SUMIFS('7.  Persistence Report'!R$27:R$100000,'7.  Persistence Report'!$D$27:$D$100000,$B471,'7.  Persistence Report'!$H$27:$H$100000,$O$401,'7.  Persistence Report'!$J$27:$J$100000,"&lt;&gt;Adjustment")</f>
        <v>5922</v>
      </c>
      <c r="P471" s="293">
        <f>SUMIFS('7.  Persistence Report'!S$27:S$100000,'7.  Persistence Report'!$D$27:$D$100000,$B471,'7.  Persistence Report'!$H$27:$H$100000,$O$401,'7.  Persistence Report'!$J$27:$J$100000,"&lt;&gt;Adjustment")</f>
        <v>4795</v>
      </c>
      <c r="Q471" s="293">
        <f>SUMIFS('7.  Persistence Report'!T$27:T$100000,'7.  Persistence Report'!$D$27:$D$100000,$B471,'7.  Persistence Report'!$H$27:$H$100000,$O$401,'7.  Persistence Report'!$J$27:$J$100000,"&lt;&gt;Adjustment")</f>
        <v>4795</v>
      </c>
      <c r="R471" s="293">
        <f>SUMIFS('7.  Persistence Report'!U$27:U$100000,'7.  Persistence Report'!$D$27:$D$100000,$B471,'7.  Persistence Report'!$H$27:$H$100000,$O$401,'7.  Persistence Report'!$J$27:$J$100000,"&lt;&gt;Adjustment")</f>
        <v>4795</v>
      </c>
      <c r="S471" s="293">
        <f>SUMIFS('7.  Persistence Report'!V$27:V$100000,'7.  Persistence Report'!$D$27:$D$100000,$B471,'7.  Persistence Report'!$H$27:$H$100000,$O$401,'7.  Persistence Report'!$J$27:$J$100000,"&lt;&gt;Adjustment")</f>
        <v>4795</v>
      </c>
      <c r="T471" s="293">
        <f>SUMIFS('7.  Persistence Report'!W$27:W$100000,'7.  Persistence Report'!$D$27:$D$100000,$B471,'7.  Persistence Report'!$H$27:$H$100000,$O$401,'7.  Persistence Report'!$J$27:$J$100000,"&lt;&gt;Adjustment")</f>
        <v>4795</v>
      </c>
      <c r="U471" s="293">
        <f>SUMIFS('7.  Persistence Report'!X$27:X$100000,'7.  Persistence Report'!$D$27:$D$100000,$B471,'7.  Persistence Report'!$H$27:$H$100000,$O$401,'7.  Persistence Report'!$J$27:$J$100000,"&lt;&gt;Adjustment")</f>
        <v>4795</v>
      </c>
      <c r="V471" s="293">
        <f>SUMIFS('7.  Persistence Report'!Y$27:Y$100000,'7.  Persistence Report'!$D$27:$D$100000,$B471,'7.  Persistence Report'!$H$27:$H$100000,$O$401,'7.  Persistence Report'!$J$27:$J$100000,"&lt;&gt;Adjustment")</f>
        <v>4795</v>
      </c>
      <c r="W471" s="293">
        <f>SUMIFS('7.  Persistence Report'!Z$27:Z$100000,'7.  Persistence Report'!$D$27:$D$100000,$B471,'7.  Persistence Report'!$H$27:$H$100000,$O$401,'7.  Persistence Report'!$J$27:$J$100000,"&lt;&gt;Adjustment")</f>
        <v>4795</v>
      </c>
      <c r="X471" s="293">
        <f>SUMIFS('7.  Persistence Report'!AA$27:AA$100000,'7.  Persistence Report'!$D$27:$D$100000,$B471,'7.  Persistence Report'!$H$27:$H$100000,$O$401,'7.  Persistence Report'!$J$27:$J$100000,"&lt;&gt;Adjustment")</f>
        <v>4785</v>
      </c>
      <c r="Y471" s="408">
        <f>VLOOKUP(B471,'3-a.  Rate Class Allocations'!$B$20:$AM$1009,28,FALSE)</f>
        <v>0.95</v>
      </c>
      <c r="Z471" s="408">
        <f>VLOOKUP(B471,'3-a.  Rate Class Allocations'!$B$20:$AM$1009,30,FALSE)</f>
        <v>0.05</v>
      </c>
      <c r="AA471" s="408">
        <f>VLOOKUP(B471,'3-a.  Rate Class Allocations'!$B$20:$AM$1009,32,FALSE)</f>
        <v>0</v>
      </c>
      <c r="AB471" s="408">
        <f>VLOOKUP(B471,'3-a.  Rate Class Allocations'!$B$20:$AM$1009,33,FALSE)</f>
        <v>0</v>
      </c>
      <c r="AC471" s="408">
        <f>VLOOKUP(B471,'3-a.  Rate Class Allocations'!$B$20:$AM$1009,35,FALSE)</f>
        <v>0</v>
      </c>
      <c r="AD471" s="408">
        <f>VLOOKUP(B471,'3-a.  Rate Class Allocations'!$B$20:$AM$1009,37,FALSE)</f>
        <v>0</v>
      </c>
      <c r="AE471" s="408"/>
      <c r="AF471" s="408"/>
      <c r="AG471" s="408"/>
      <c r="AH471" s="408"/>
      <c r="AI471" s="408"/>
      <c r="AJ471" s="408"/>
      <c r="AK471" s="408"/>
      <c r="AL471" s="408"/>
      <c r="AM471" s="294">
        <f>SUM(Y471:AL471)</f>
        <v>1</v>
      </c>
    </row>
    <row r="472" spans="1:39" outlineLevel="1">
      <c r="A472" s="529"/>
      <c r="B472" s="429" t="s">
        <v>308</v>
      </c>
      <c r="C472" s="289" t="s">
        <v>163</v>
      </c>
      <c r="D472" s="293">
        <f>SUMIFS('7.  Persistence Report'!AW$27:AW$100000,'7.  Persistence Report'!$D$27:$D$100000,$B471,'7.  Persistence Report'!$H$27:$H$100000,$D$401,'7.  Persistence Report'!$J$27:$J$100000,"Adjustment")</f>
        <v>0</v>
      </c>
      <c r="E472" s="293">
        <f>SUMIFS('7.  Persistence Report'!AX$27:AX$100000,'7.  Persistence Report'!$D$27:$D$100000,$B471,'7.  Persistence Report'!$H$27:$H$100000,$D$401,'7.  Persistence Report'!$J$27:$J$100000,"Adjustment")</f>
        <v>0</v>
      </c>
      <c r="F472" s="293">
        <f>SUMIFS('7.  Persistence Report'!AY$27:AY$100000,'7.  Persistence Report'!$D$27:$D$100000,$B471,'7.  Persistence Report'!$H$27:$H$100000,$D$401,'7.  Persistence Report'!$J$27:$J$100000,"Adjustment")</f>
        <v>0</v>
      </c>
      <c r="G472" s="293">
        <f>SUMIFS('7.  Persistence Report'!AZ$27:AZ$100000,'7.  Persistence Report'!$D$27:$D$100000,$B471,'7.  Persistence Report'!$H$27:$H$100000,$D$401,'7.  Persistence Report'!$J$27:$J$100000,"Adjustment")</f>
        <v>0</v>
      </c>
      <c r="H472" s="293">
        <f>SUMIFS('7.  Persistence Report'!BA$27:BA$100000,'7.  Persistence Report'!$D$27:$D$100000,$B471,'7.  Persistence Report'!$H$27:$H$100000,$D$401,'7.  Persistence Report'!$J$27:$J$100000,"Adjustment")</f>
        <v>0</v>
      </c>
      <c r="I472" s="293">
        <f>SUMIFS('7.  Persistence Report'!BB$27:BB$100000,'7.  Persistence Report'!$D$27:$D$100000,$B471,'7.  Persistence Report'!$H$27:$H$100000,$D$401,'7.  Persistence Report'!$J$27:$J$100000,"Adjustment")</f>
        <v>0</v>
      </c>
      <c r="J472" s="293">
        <f>SUMIFS('7.  Persistence Report'!BC$27:BC$100000,'7.  Persistence Report'!$D$27:$D$100000,$B471,'7.  Persistence Report'!$H$27:$H$100000,$D$401,'7.  Persistence Report'!$J$27:$J$100000,"Adjustment")</f>
        <v>0</v>
      </c>
      <c r="K472" s="293">
        <f>SUMIFS('7.  Persistence Report'!BD$27:BD$100000,'7.  Persistence Report'!$D$27:$D$100000,$B471,'7.  Persistence Report'!$H$27:$H$100000,$D$401,'7.  Persistence Report'!$J$27:$J$100000,"Adjustment")</f>
        <v>0</v>
      </c>
      <c r="L472" s="293">
        <f>SUMIFS('7.  Persistence Report'!BE$27:BE$100000,'7.  Persistence Report'!$D$27:$D$100000,$B471,'7.  Persistence Report'!$H$27:$H$100000,$D$401,'7.  Persistence Report'!$J$27:$J$100000,"Adjustment")</f>
        <v>0</v>
      </c>
      <c r="M472" s="293">
        <f>SUMIFS('7.  Persistence Report'!BF$27:BF$100000,'7.  Persistence Report'!$D$27:$D$100000,$B471,'7.  Persistence Report'!$H$27:$H$100000,$D$401,'7.  Persistence Report'!$J$27:$J$100000,"Adjustment")</f>
        <v>0</v>
      </c>
      <c r="N472" s="289"/>
      <c r="O472" s="293">
        <f>SUMIFS('7.  Persistence Report'!R$27:R$100000,'7.  Persistence Report'!$D$27:$D$100000,$B471,'7.  Persistence Report'!$H$27:$H$100000,$O$401,'7.  Persistence Report'!$J$27:$J$100000,"Adjustment")</f>
        <v>0</v>
      </c>
      <c r="P472" s="293">
        <f>SUMIFS('7.  Persistence Report'!S$27:S$100000,'7.  Persistence Report'!$D$27:$D$100000,$B471,'7.  Persistence Report'!$H$27:$H$100000,$O$401,'7.  Persistence Report'!$J$27:$J$100000,"Adjustment")</f>
        <v>0</v>
      </c>
      <c r="Q472" s="293">
        <f>SUMIFS('7.  Persistence Report'!T$27:T$100000,'7.  Persistence Report'!$D$27:$D$100000,$B471,'7.  Persistence Report'!$H$27:$H$100000,$O$401,'7.  Persistence Report'!$J$27:$J$100000,"Adjustment")</f>
        <v>0</v>
      </c>
      <c r="R472" s="293">
        <f>SUMIFS('7.  Persistence Report'!U$27:U$100000,'7.  Persistence Report'!$D$27:$D$100000,$B471,'7.  Persistence Report'!$H$27:$H$100000,$O$401,'7.  Persistence Report'!$J$27:$J$100000,"Adjustment")</f>
        <v>0</v>
      </c>
      <c r="S472" s="293">
        <f>SUMIFS('7.  Persistence Report'!V$27:V$100000,'7.  Persistence Report'!$D$27:$D$100000,$B471,'7.  Persistence Report'!$H$27:$H$100000,$O$401,'7.  Persistence Report'!$J$27:$J$100000,"Adjustment")</f>
        <v>0</v>
      </c>
      <c r="T472" s="293">
        <f>SUMIFS('7.  Persistence Report'!W$27:W$100000,'7.  Persistence Report'!$D$27:$D$100000,$B471,'7.  Persistence Report'!$H$27:$H$100000,$O$401,'7.  Persistence Report'!$J$27:$J$100000,"Adjustment")</f>
        <v>0</v>
      </c>
      <c r="U472" s="293">
        <f>SUMIFS('7.  Persistence Report'!X$27:X$100000,'7.  Persistence Report'!$D$27:$D$100000,$B471,'7.  Persistence Report'!$H$27:$H$100000,$O$401,'7.  Persistence Report'!$J$27:$J$100000,"Adjustment")</f>
        <v>0</v>
      </c>
      <c r="V472" s="293">
        <f>SUMIFS('7.  Persistence Report'!Y$27:Y$100000,'7.  Persistence Report'!$D$27:$D$100000,$B471,'7.  Persistence Report'!$H$27:$H$100000,$O$401,'7.  Persistence Report'!$J$27:$J$100000,"Adjustment")</f>
        <v>0</v>
      </c>
      <c r="W472" s="293">
        <f>SUMIFS('7.  Persistence Report'!Z$27:Z$100000,'7.  Persistence Report'!$D$27:$D$100000,$B471,'7.  Persistence Report'!$H$27:$H$100000,$O$401,'7.  Persistence Report'!$J$27:$J$100000,"Adjustment")</f>
        <v>0</v>
      </c>
      <c r="X472" s="293">
        <f>SUMIFS('7.  Persistence Report'!AA$27:AA$100000,'7.  Persistence Report'!$D$27:$D$100000,$B471,'7.  Persistence Report'!$H$27:$H$100000,$O$401,'7.  Persistence Report'!$J$27:$J$100000,"Adjustment")</f>
        <v>0</v>
      </c>
      <c r="Y472" s="409">
        <f>Y471</f>
        <v>0.95</v>
      </c>
      <c r="Z472" s="409">
        <f t="shared" ref="Z472" si="1323">Z471</f>
        <v>0.05</v>
      </c>
      <c r="AA472" s="409">
        <f t="shared" ref="AA472" si="1324">AA471</f>
        <v>0</v>
      </c>
      <c r="AB472" s="409">
        <f t="shared" ref="AB472" si="1325">AB471</f>
        <v>0</v>
      </c>
      <c r="AC472" s="409">
        <f t="shared" ref="AC472" si="1326">AC471</f>
        <v>0</v>
      </c>
      <c r="AD472" s="409">
        <f t="shared" ref="AD472" si="1327">AD471</f>
        <v>0</v>
      </c>
      <c r="AE472" s="409">
        <f t="shared" ref="AE472" si="1328">AE471</f>
        <v>0</v>
      </c>
      <c r="AF472" s="409">
        <f t="shared" ref="AF472" si="1329">AF471</f>
        <v>0</v>
      </c>
      <c r="AG472" s="409">
        <f t="shared" ref="AG472" si="1330">AG471</f>
        <v>0</v>
      </c>
      <c r="AH472" s="409">
        <f t="shared" ref="AH472" si="1331">AH471</f>
        <v>0</v>
      </c>
      <c r="AI472" s="409">
        <f t="shared" ref="AI472" si="1332">AI471</f>
        <v>0</v>
      </c>
      <c r="AJ472" s="409">
        <f t="shared" ref="AJ472" si="1333">AJ471</f>
        <v>0</v>
      </c>
      <c r="AK472" s="409">
        <f t="shared" ref="AK472" si="1334">AK471</f>
        <v>0</v>
      </c>
      <c r="AL472" s="409">
        <f t="shared" ref="AL472" si="1335">AL471</f>
        <v>0</v>
      </c>
      <c r="AM472" s="304"/>
    </row>
    <row r="473" spans="1:39" outlineLevel="1">
      <c r="A473" s="529"/>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29">
        <v>22</v>
      </c>
      <c r="B474" s="426" t="s">
        <v>709</v>
      </c>
      <c r="C474" s="289" t="s">
        <v>25</v>
      </c>
      <c r="D474" s="293">
        <f>SUMIFS('7.  Persistence Report'!AW$27:AW$100000,'7.  Persistence Report'!$D$27:$D$100000,$B474,'7.  Persistence Report'!$H$27:$H$100000,$D$401,'7.  Persistence Report'!$J$27:$J$100000,"&lt;&gt;Adjustment")</f>
        <v>7328090</v>
      </c>
      <c r="E474" s="293">
        <f>SUMIFS('7.  Persistence Report'!AX$27:AX$100000,'7.  Persistence Report'!$D$27:$D$100000,$B474,'7.  Persistence Report'!$H$27:$H$100000,$D$401,'7.  Persistence Report'!$J$27:$J$100000,"&lt;&gt;Adjustment")</f>
        <v>7328090</v>
      </c>
      <c r="F474" s="293">
        <f>SUMIFS('7.  Persistence Report'!AY$27:AY$100000,'7.  Persistence Report'!$D$27:$D$100000,$B474,'7.  Persistence Report'!$H$27:$H$100000,$D$401,'7.  Persistence Report'!$J$27:$J$100000,"&lt;&gt;Adjustment")</f>
        <v>7328090</v>
      </c>
      <c r="G474" s="293">
        <f>SUMIFS('7.  Persistence Report'!AZ$27:AZ$100000,'7.  Persistence Report'!$D$27:$D$100000,$B474,'7.  Persistence Report'!$H$27:$H$100000,$D$401,'7.  Persistence Report'!$J$27:$J$100000,"&lt;&gt;Adjustment")</f>
        <v>7328090</v>
      </c>
      <c r="H474" s="293">
        <f>SUMIFS('7.  Persistence Report'!BA$27:BA$100000,'7.  Persistence Report'!$D$27:$D$100000,$B474,'7.  Persistence Report'!$H$27:$H$100000,$D$401,'7.  Persistence Report'!$J$27:$J$100000,"&lt;&gt;Adjustment")</f>
        <v>7328090</v>
      </c>
      <c r="I474" s="293">
        <f>SUMIFS('7.  Persistence Report'!BB$27:BB$100000,'7.  Persistence Report'!$D$27:$D$100000,$B474,'7.  Persistence Report'!$H$27:$H$100000,$D$401,'7.  Persistence Report'!$J$27:$J$100000,"&lt;&gt;Adjustment")</f>
        <v>7328090</v>
      </c>
      <c r="J474" s="293">
        <f>SUMIFS('7.  Persistence Report'!BC$27:BC$100000,'7.  Persistence Report'!$D$27:$D$100000,$B474,'7.  Persistence Report'!$H$27:$H$100000,$D$401,'7.  Persistence Report'!$J$27:$J$100000,"&lt;&gt;Adjustment")</f>
        <v>7328090</v>
      </c>
      <c r="K474" s="293">
        <f>SUMIFS('7.  Persistence Report'!BD$27:BD$100000,'7.  Persistence Report'!$D$27:$D$100000,$B474,'7.  Persistence Report'!$H$27:$H$100000,$D$401,'7.  Persistence Report'!$J$27:$J$100000,"&lt;&gt;Adjustment")</f>
        <v>7328090</v>
      </c>
      <c r="L474" s="293">
        <f>SUMIFS('7.  Persistence Report'!BE$27:BE$100000,'7.  Persistence Report'!$D$27:$D$100000,$B474,'7.  Persistence Report'!$H$27:$H$100000,$D$401,'7.  Persistence Report'!$J$27:$J$100000,"&lt;&gt;Adjustment")</f>
        <v>7328090</v>
      </c>
      <c r="M474" s="293">
        <f>SUMIFS('7.  Persistence Report'!BF$27:BF$100000,'7.  Persistence Report'!$D$27:$D$100000,$B474,'7.  Persistence Report'!$H$27:$H$100000,$D$401,'7.  Persistence Report'!$J$27:$J$100000,"&lt;&gt;Adjustment")</f>
        <v>7328090</v>
      </c>
      <c r="N474" s="289"/>
      <c r="O474" s="293">
        <f>SUMIFS('7.  Persistence Report'!R$27:R$100000,'7.  Persistence Report'!$D$27:$D$100000,$B474,'7.  Persistence Report'!$H$27:$H$100000,$O$401,'7.  Persistence Report'!$J$27:$J$100000,"&lt;&gt;Adjustment")</f>
        <v>2087</v>
      </c>
      <c r="P474" s="293">
        <f>SUMIFS('7.  Persistence Report'!S$27:S$100000,'7.  Persistence Report'!$D$27:$D$100000,$B474,'7.  Persistence Report'!$H$27:$H$100000,$O$401,'7.  Persistence Report'!$J$27:$J$100000,"&lt;&gt;Adjustment")</f>
        <v>2087</v>
      </c>
      <c r="Q474" s="293">
        <f>SUMIFS('7.  Persistence Report'!T$27:T$100000,'7.  Persistence Report'!$D$27:$D$100000,$B474,'7.  Persistence Report'!$H$27:$H$100000,$O$401,'7.  Persistence Report'!$J$27:$J$100000,"&lt;&gt;Adjustment")</f>
        <v>2087</v>
      </c>
      <c r="R474" s="293">
        <f>SUMIFS('7.  Persistence Report'!U$27:U$100000,'7.  Persistence Report'!$D$27:$D$100000,$B474,'7.  Persistence Report'!$H$27:$H$100000,$O$401,'7.  Persistence Report'!$J$27:$J$100000,"&lt;&gt;Adjustment")</f>
        <v>2087</v>
      </c>
      <c r="S474" s="293">
        <f>SUMIFS('7.  Persistence Report'!V$27:V$100000,'7.  Persistence Report'!$D$27:$D$100000,$B474,'7.  Persistence Report'!$H$27:$H$100000,$O$401,'7.  Persistence Report'!$J$27:$J$100000,"&lt;&gt;Adjustment")</f>
        <v>2087</v>
      </c>
      <c r="T474" s="293">
        <f>SUMIFS('7.  Persistence Report'!W$27:W$100000,'7.  Persistence Report'!$D$27:$D$100000,$B474,'7.  Persistence Report'!$H$27:$H$100000,$O$401,'7.  Persistence Report'!$J$27:$J$100000,"&lt;&gt;Adjustment")</f>
        <v>2087</v>
      </c>
      <c r="U474" s="293">
        <f>SUMIFS('7.  Persistence Report'!X$27:X$100000,'7.  Persistence Report'!$D$27:$D$100000,$B474,'7.  Persistence Report'!$H$27:$H$100000,$O$401,'7.  Persistence Report'!$J$27:$J$100000,"&lt;&gt;Adjustment")</f>
        <v>2087</v>
      </c>
      <c r="V474" s="293">
        <f>SUMIFS('7.  Persistence Report'!Y$27:Y$100000,'7.  Persistence Report'!$D$27:$D$100000,$B474,'7.  Persistence Report'!$H$27:$H$100000,$O$401,'7.  Persistence Report'!$J$27:$J$100000,"&lt;&gt;Adjustment")</f>
        <v>2087</v>
      </c>
      <c r="W474" s="293">
        <f>SUMIFS('7.  Persistence Report'!Z$27:Z$100000,'7.  Persistence Report'!$D$27:$D$100000,$B474,'7.  Persistence Report'!$H$27:$H$100000,$O$401,'7.  Persistence Report'!$J$27:$J$100000,"&lt;&gt;Adjustment")</f>
        <v>2087</v>
      </c>
      <c r="X474" s="293">
        <f>SUMIFS('7.  Persistence Report'!AA$27:AA$100000,'7.  Persistence Report'!$D$27:$D$100000,$B474,'7.  Persistence Report'!$H$27:$H$100000,$O$401,'7.  Persistence Report'!$J$27:$J$100000,"&lt;&gt;Adjustment")</f>
        <v>2087</v>
      </c>
      <c r="Y474" s="408">
        <f>VLOOKUP(B474,'3-a.  Rate Class Allocations'!$B$20:$AM$1009,28,FALSE)</f>
        <v>1</v>
      </c>
      <c r="Z474" s="408">
        <f>VLOOKUP(B474,'3-a.  Rate Class Allocations'!$B$20:$AM$1009,30,FALSE)</f>
        <v>0</v>
      </c>
      <c r="AA474" s="408">
        <f>VLOOKUP(B474,'3-a.  Rate Class Allocations'!$B$20:$AM$1009,32,FALSE)</f>
        <v>0</v>
      </c>
      <c r="AB474" s="408">
        <f>VLOOKUP(B474,'3-a.  Rate Class Allocations'!$B$20:$AM$1009,33,FALSE)</f>
        <v>0</v>
      </c>
      <c r="AC474" s="408">
        <f>VLOOKUP(B474,'3-a.  Rate Class Allocations'!$B$20:$AM$1009,35,FALSE)</f>
        <v>0</v>
      </c>
      <c r="AD474" s="408">
        <f>VLOOKUP(B474,'3-a.  Rate Class Allocations'!$B$20:$AM$1009,37,FALSE)</f>
        <v>0</v>
      </c>
      <c r="AE474" s="408"/>
      <c r="AF474" s="408"/>
      <c r="AG474" s="408"/>
      <c r="AH474" s="408"/>
      <c r="AI474" s="408"/>
      <c r="AJ474" s="408"/>
      <c r="AK474" s="408"/>
      <c r="AL474" s="408"/>
      <c r="AM474" s="294">
        <f>SUM(Y474:AL474)</f>
        <v>1</v>
      </c>
    </row>
    <row r="475" spans="1:39" outlineLevel="1">
      <c r="A475" s="529"/>
      <c r="B475" s="429" t="s">
        <v>308</v>
      </c>
      <c r="C475" s="289" t="s">
        <v>163</v>
      </c>
      <c r="D475" s="293">
        <f>SUMIFS('7.  Persistence Report'!AW$27:AW$100000,'7.  Persistence Report'!$D$27:$D$100000,$B474,'7.  Persistence Report'!$H$27:$H$100000,$D$401,'7.  Persistence Report'!$J$27:$J$100000,"Adjustment")</f>
        <v>0</v>
      </c>
      <c r="E475" s="293">
        <f>SUMIFS('7.  Persistence Report'!AX$27:AX$100000,'7.  Persistence Report'!$D$27:$D$100000,$B474,'7.  Persistence Report'!$H$27:$H$100000,$D$401,'7.  Persistence Report'!$J$27:$J$100000,"Adjustment")</f>
        <v>0</v>
      </c>
      <c r="F475" s="293">
        <f>SUMIFS('7.  Persistence Report'!AY$27:AY$100000,'7.  Persistence Report'!$D$27:$D$100000,$B474,'7.  Persistence Report'!$H$27:$H$100000,$D$401,'7.  Persistence Report'!$J$27:$J$100000,"Adjustment")</f>
        <v>0</v>
      </c>
      <c r="G475" s="293">
        <f>SUMIFS('7.  Persistence Report'!AZ$27:AZ$100000,'7.  Persistence Report'!$D$27:$D$100000,$B474,'7.  Persistence Report'!$H$27:$H$100000,$D$401,'7.  Persistence Report'!$J$27:$J$100000,"Adjustment")</f>
        <v>0</v>
      </c>
      <c r="H475" s="293">
        <f>SUMIFS('7.  Persistence Report'!BA$27:BA$100000,'7.  Persistence Report'!$D$27:$D$100000,$B474,'7.  Persistence Report'!$H$27:$H$100000,$D$401,'7.  Persistence Report'!$J$27:$J$100000,"Adjustment")</f>
        <v>0</v>
      </c>
      <c r="I475" s="293">
        <f>SUMIFS('7.  Persistence Report'!BB$27:BB$100000,'7.  Persistence Report'!$D$27:$D$100000,$B474,'7.  Persistence Report'!$H$27:$H$100000,$D$401,'7.  Persistence Report'!$J$27:$J$100000,"Adjustment")</f>
        <v>0</v>
      </c>
      <c r="J475" s="293">
        <f>SUMIFS('7.  Persistence Report'!BC$27:BC$100000,'7.  Persistence Report'!$D$27:$D$100000,$B474,'7.  Persistence Report'!$H$27:$H$100000,$D$401,'7.  Persistence Report'!$J$27:$J$100000,"Adjustment")</f>
        <v>0</v>
      </c>
      <c r="K475" s="293">
        <f>SUMIFS('7.  Persistence Report'!BD$27:BD$100000,'7.  Persistence Report'!$D$27:$D$100000,$B474,'7.  Persistence Report'!$H$27:$H$100000,$D$401,'7.  Persistence Report'!$J$27:$J$100000,"Adjustment")</f>
        <v>0</v>
      </c>
      <c r="L475" s="293">
        <f>SUMIFS('7.  Persistence Report'!BE$27:BE$100000,'7.  Persistence Report'!$D$27:$D$100000,$B474,'7.  Persistence Report'!$H$27:$H$100000,$D$401,'7.  Persistence Report'!$J$27:$J$100000,"Adjustment")</f>
        <v>0</v>
      </c>
      <c r="M475" s="293">
        <f>SUMIFS('7.  Persistence Report'!BF$27:BF$100000,'7.  Persistence Report'!$D$27:$D$100000,$B474,'7.  Persistence Report'!$H$27:$H$100000,$D$401,'7.  Persistence Report'!$J$27:$J$100000,"Adjustment")</f>
        <v>0</v>
      </c>
      <c r="N475" s="289"/>
      <c r="O475" s="293">
        <f>SUMIFS('7.  Persistence Report'!R$27:R$100000,'7.  Persistence Report'!$D$27:$D$100000,$B474,'7.  Persistence Report'!$H$27:$H$100000,$O$401,'7.  Persistence Report'!$J$27:$J$100000,"Adjustment")</f>
        <v>0</v>
      </c>
      <c r="P475" s="293">
        <f>SUMIFS('7.  Persistence Report'!S$27:S$100000,'7.  Persistence Report'!$D$27:$D$100000,$B474,'7.  Persistence Report'!$H$27:$H$100000,$O$401,'7.  Persistence Report'!$J$27:$J$100000,"Adjustment")</f>
        <v>0</v>
      </c>
      <c r="Q475" s="293">
        <f>SUMIFS('7.  Persistence Report'!T$27:T$100000,'7.  Persistence Report'!$D$27:$D$100000,$B474,'7.  Persistence Report'!$H$27:$H$100000,$O$401,'7.  Persistence Report'!$J$27:$J$100000,"Adjustment")</f>
        <v>0</v>
      </c>
      <c r="R475" s="293">
        <f>SUMIFS('7.  Persistence Report'!U$27:U$100000,'7.  Persistence Report'!$D$27:$D$100000,$B474,'7.  Persistence Report'!$H$27:$H$100000,$O$401,'7.  Persistence Report'!$J$27:$J$100000,"Adjustment")</f>
        <v>0</v>
      </c>
      <c r="S475" s="293">
        <f>SUMIFS('7.  Persistence Report'!V$27:V$100000,'7.  Persistence Report'!$D$27:$D$100000,$B474,'7.  Persistence Report'!$H$27:$H$100000,$O$401,'7.  Persistence Report'!$J$27:$J$100000,"Adjustment")</f>
        <v>0</v>
      </c>
      <c r="T475" s="293">
        <f>SUMIFS('7.  Persistence Report'!W$27:W$100000,'7.  Persistence Report'!$D$27:$D$100000,$B474,'7.  Persistence Report'!$H$27:$H$100000,$O$401,'7.  Persistence Report'!$J$27:$J$100000,"Adjustment")</f>
        <v>0</v>
      </c>
      <c r="U475" s="293">
        <f>SUMIFS('7.  Persistence Report'!X$27:X$100000,'7.  Persistence Report'!$D$27:$D$100000,$B474,'7.  Persistence Report'!$H$27:$H$100000,$O$401,'7.  Persistence Report'!$J$27:$J$100000,"Adjustment")</f>
        <v>0</v>
      </c>
      <c r="V475" s="293">
        <f>SUMIFS('7.  Persistence Report'!Y$27:Y$100000,'7.  Persistence Report'!$D$27:$D$100000,$B474,'7.  Persistence Report'!$H$27:$H$100000,$O$401,'7.  Persistence Report'!$J$27:$J$100000,"Adjustment")</f>
        <v>0</v>
      </c>
      <c r="W475" s="293">
        <f>SUMIFS('7.  Persistence Report'!Z$27:Z$100000,'7.  Persistence Report'!$D$27:$D$100000,$B474,'7.  Persistence Report'!$H$27:$H$100000,$O$401,'7.  Persistence Report'!$J$27:$J$100000,"Adjustment")</f>
        <v>0</v>
      </c>
      <c r="X475" s="293">
        <f>SUMIFS('7.  Persistence Report'!AA$27:AA$100000,'7.  Persistence Report'!$D$27:$D$100000,$B474,'7.  Persistence Report'!$H$27:$H$100000,$O$401,'7.  Persistence Report'!$J$27:$J$100000,"Adjustment")</f>
        <v>0</v>
      </c>
      <c r="Y475" s="409">
        <f>Y474</f>
        <v>1</v>
      </c>
      <c r="Z475" s="409">
        <f t="shared" ref="Z475" si="1336">Z474</f>
        <v>0</v>
      </c>
      <c r="AA475" s="409">
        <f t="shared" ref="AA475" si="1337">AA474</f>
        <v>0</v>
      </c>
      <c r="AB475" s="409">
        <f t="shared" ref="AB475" si="1338">AB474</f>
        <v>0</v>
      </c>
      <c r="AC475" s="409">
        <f t="shared" ref="AC475" si="1339">AC474</f>
        <v>0</v>
      </c>
      <c r="AD475" s="409">
        <f t="shared" ref="AD475" si="1340">AD474</f>
        <v>0</v>
      </c>
      <c r="AE475" s="409">
        <f t="shared" ref="AE475" si="1341">AE474</f>
        <v>0</v>
      </c>
      <c r="AF475" s="409">
        <f t="shared" ref="AF475" si="1342">AF474</f>
        <v>0</v>
      </c>
      <c r="AG475" s="409">
        <f t="shared" ref="AG475" si="1343">AG474</f>
        <v>0</v>
      </c>
      <c r="AH475" s="409">
        <f t="shared" ref="AH475" si="1344">AH474</f>
        <v>0</v>
      </c>
      <c r="AI475" s="409">
        <f t="shared" ref="AI475" si="1345">AI474</f>
        <v>0</v>
      </c>
      <c r="AJ475" s="409">
        <f t="shared" ref="AJ475" si="1346">AJ474</f>
        <v>0</v>
      </c>
      <c r="AK475" s="409">
        <f t="shared" ref="AK475" si="1347">AK474</f>
        <v>0</v>
      </c>
      <c r="AL475" s="409">
        <f t="shared" ref="AL475" si="1348">AL474</f>
        <v>0</v>
      </c>
      <c r="AM475" s="304"/>
    </row>
    <row r="476" spans="1:39" outlineLevel="1">
      <c r="A476" s="529"/>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29">
        <v>23</v>
      </c>
      <c r="B477" s="426" t="s">
        <v>115</v>
      </c>
      <c r="C477" s="289" t="s">
        <v>25</v>
      </c>
      <c r="D477" s="293">
        <f>SUMIFS('7.  Persistence Report'!AW$27:AW$100000,'7.  Persistence Report'!$D$27:$D$100000,$B477,'7.  Persistence Report'!$H$27:$H$100000,$D$401,'7.  Persistence Report'!$J$27:$J$100000,"&lt;&gt;Adjustment")</f>
        <v>236476</v>
      </c>
      <c r="E477" s="293">
        <f>SUMIFS('7.  Persistence Report'!AX$27:AX$100000,'7.  Persistence Report'!$D$27:$D$100000,$B477,'7.  Persistence Report'!$H$27:$H$100000,$D$401,'7.  Persistence Report'!$J$27:$J$100000,"&lt;&gt;Adjustment")</f>
        <v>236476</v>
      </c>
      <c r="F477" s="293">
        <f>SUMIFS('7.  Persistence Report'!AY$27:AY$100000,'7.  Persistence Report'!$D$27:$D$100000,$B477,'7.  Persistence Report'!$H$27:$H$100000,$D$401,'7.  Persistence Report'!$J$27:$J$100000,"&lt;&gt;Adjustment")</f>
        <v>236476</v>
      </c>
      <c r="G477" s="293">
        <f>SUMIFS('7.  Persistence Report'!AZ$27:AZ$100000,'7.  Persistence Report'!$D$27:$D$100000,$B477,'7.  Persistence Report'!$H$27:$H$100000,$D$401,'7.  Persistence Report'!$J$27:$J$100000,"&lt;&gt;Adjustment")</f>
        <v>236476</v>
      </c>
      <c r="H477" s="293">
        <f>SUMIFS('7.  Persistence Report'!BA$27:BA$100000,'7.  Persistence Report'!$D$27:$D$100000,$B477,'7.  Persistence Report'!$H$27:$H$100000,$D$401,'7.  Persistence Report'!$J$27:$J$100000,"&lt;&gt;Adjustment")</f>
        <v>236476</v>
      </c>
      <c r="I477" s="293">
        <f>SUMIFS('7.  Persistence Report'!BB$27:BB$100000,'7.  Persistence Report'!$D$27:$D$100000,$B477,'7.  Persistence Report'!$H$27:$H$100000,$D$401,'7.  Persistence Report'!$J$27:$J$100000,"&lt;&gt;Adjustment")</f>
        <v>236476</v>
      </c>
      <c r="J477" s="293">
        <f>SUMIFS('7.  Persistence Report'!BC$27:BC$100000,'7.  Persistence Report'!$D$27:$D$100000,$B477,'7.  Persistence Report'!$H$27:$H$100000,$D$401,'7.  Persistence Report'!$J$27:$J$100000,"&lt;&gt;Adjustment")</f>
        <v>236476</v>
      </c>
      <c r="K477" s="293">
        <f>SUMIFS('7.  Persistence Report'!BD$27:BD$100000,'7.  Persistence Report'!$D$27:$D$100000,$B477,'7.  Persistence Report'!$H$27:$H$100000,$D$401,'7.  Persistence Report'!$J$27:$J$100000,"&lt;&gt;Adjustment")</f>
        <v>236476</v>
      </c>
      <c r="L477" s="293">
        <f>SUMIFS('7.  Persistence Report'!BE$27:BE$100000,'7.  Persistence Report'!$D$27:$D$100000,$B477,'7.  Persistence Report'!$H$27:$H$100000,$D$401,'7.  Persistence Report'!$J$27:$J$100000,"&lt;&gt;Adjustment")</f>
        <v>236476</v>
      </c>
      <c r="M477" s="293">
        <f>SUMIFS('7.  Persistence Report'!BF$27:BF$100000,'7.  Persistence Report'!$D$27:$D$100000,$B477,'7.  Persistence Report'!$H$27:$H$100000,$D$401,'7.  Persistence Report'!$J$27:$J$100000,"&lt;&gt;Adjustment")</f>
        <v>236476</v>
      </c>
      <c r="N477" s="289"/>
      <c r="O477" s="293">
        <f>SUMIFS('7.  Persistence Report'!R$27:R$100000,'7.  Persistence Report'!$D$27:$D$100000,$B477,'7.  Persistence Report'!$H$27:$H$100000,$O$401,'7.  Persistence Report'!$J$27:$J$100000,"&lt;&gt;Adjustment")</f>
        <v>73</v>
      </c>
      <c r="P477" s="293">
        <f>SUMIFS('7.  Persistence Report'!S$27:S$100000,'7.  Persistence Report'!$D$27:$D$100000,$B477,'7.  Persistence Report'!$H$27:$H$100000,$O$401,'7.  Persistence Report'!$J$27:$J$100000,"&lt;&gt;Adjustment")</f>
        <v>73</v>
      </c>
      <c r="Q477" s="293">
        <f>SUMIFS('7.  Persistence Report'!T$27:T$100000,'7.  Persistence Report'!$D$27:$D$100000,$B477,'7.  Persistence Report'!$H$27:$H$100000,$O$401,'7.  Persistence Report'!$J$27:$J$100000,"&lt;&gt;Adjustment")</f>
        <v>73</v>
      </c>
      <c r="R477" s="293">
        <f>SUMIFS('7.  Persistence Report'!U$27:U$100000,'7.  Persistence Report'!$D$27:$D$100000,$B477,'7.  Persistence Report'!$H$27:$H$100000,$O$401,'7.  Persistence Report'!$J$27:$J$100000,"&lt;&gt;Adjustment")</f>
        <v>73</v>
      </c>
      <c r="S477" s="293">
        <f>SUMIFS('7.  Persistence Report'!V$27:V$100000,'7.  Persistence Report'!$D$27:$D$100000,$B477,'7.  Persistence Report'!$H$27:$H$100000,$O$401,'7.  Persistence Report'!$J$27:$J$100000,"&lt;&gt;Adjustment")</f>
        <v>73</v>
      </c>
      <c r="T477" s="293">
        <f>SUMIFS('7.  Persistence Report'!W$27:W$100000,'7.  Persistence Report'!$D$27:$D$100000,$B477,'7.  Persistence Report'!$H$27:$H$100000,$O$401,'7.  Persistence Report'!$J$27:$J$100000,"&lt;&gt;Adjustment")</f>
        <v>73</v>
      </c>
      <c r="U477" s="293">
        <f>SUMIFS('7.  Persistence Report'!X$27:X$100000,'7.  Persistence Report'!$D$27:$D$100000,$B477,'7.  Persistence Report'!$H$27:$H$100000,$O$401,'7.  Persistence Report'!$J$27:$J$100000,"&lt;&gt;Adjustment")</f>
        <v>73</v>
      </c>
      <c r="V477" s="293">
        <f>SUMIFS('7.  Persistence Report'!Y$27:Y$100000,'7.  Persistence Report'!$D$27:$D$100000,$B477,'7.  Persistence Report'!$H$27:$H$100000,$O$401,'7.  Persistence Report'!$J$27:$J$100000,"&lt;&gt;Adjustment")</f>
        <v>73</v>
      </c>
      <c r="W477" s="293">
        <f>SUMIFS('7.  Persistence Report'!Z$27:Z$100000,'7.  Persistence Report'!$D$27:$D$100000,$B477,'7.  Persistence Report'!$H$27:$H$100000,$O$401,'7.  Persistence Report'!$J$27:$J$100000,"&lt;&gt;Adjustment")</f>
        <v>73</v>
      </c>
      <c r="X477" s="293">
        <f>SUMIFS('7.  Persistence Report'!AA$27:AA$100000,'7.  Persistence Report'!$D$27:$D$100000,$B477,'7.  Persistence Report'!$H$27:$H$100000,$O$401,'7.  Persistence Report'!$J$27:$J$100000,"&lt;&gt;Adjustment")</f>
        <v>73</v>
      </c>
      <c r="Y477" s="408">
        <f>VLOOKUP(B477,'3-a.  Rate Class Allocations'!$B$20:$AM$1009,28,FALSE)</f>
        <v>1</v>
      </c>
      <c r="Z477" s="408">
        <f>VLOOKUP(B477,'3-a.  Rate Class Allocations'!$B$20:$AM$1009,30,FALSE)</f>
        <v>0</v>
      </c>
      <c r="AA477" s="408">
        <f>VLOOKUP(B477,'3-a.  Rate Class Allocations'!$B$20:$AM$1009,32,FALSE)</f>
        <v>0</v>
      </c>
      <c r="AB477" s="408">
        <f>VLOOKUP(B477,'3-a.  Rate Class Allocations'!$B$20:$AM$1009,33,FALSE)</f>
        <v>0</v>
      </c>
      <c r="AC477" s="408">
        <f>VLOOKUP(B477,'3-a.  Rate Class Allocations'!$B$20:$AM$1009,35,FALSE)</f>
        <v>0</v>
      </c>
      <c r="AD477" s="408">
        <f>VLOOKUP(B477,'3-a.  Rate Class Allocations'!$B$20:$AM$1009,37,FALSE)</f>
        <v>0</v>
      </c>
      <c r="AE477" s="408"/>
      <c r="AF477" s="408"/>
      <c r="AG477" s="408"/>
      <c r="AH477" s="408"/>
      <c r="AI477" s="408"/>
      <c r="AJ477" s="408"/>
      <c r="AK477" s="408"/>
      <c r="AL477" s="408"/>
      <c r="AM477" s="294">
        <f>SUM(Y477:AL477)</f>
        <v>1</v>
      </c>
    </row>
    <row r="478" spans="1:39" outlineLevel="1">
      <c r="A478" s="529"/>
      <c r="B478" s="429" t="s">
        <v>308</v>
      </c>
      <c r="C478" s="289" t="s">
        <v>163</v>
      </c>
      <c r="D478" s="293">
        <f>SUMIFS('7.  Persistence Report'!AW$27:AW$100000,'7.  Persistence Report'!$D$27:$D$100000,$B477,'7.  Persistence Report'!$H$27:$H$100000,$D$401,'7.  Persistence Report'!$J$27:$J$100000,"Adjustment")</f>
        <v>0</v>
      </c>
      <c r="E478" s="293">
        <f>SUMIFS('7.  Persistence Report'!AX$27:AX$100000,'7.  Persistence Report'!$D$27:$D$100000,$B477,'7.  Persistence Report'!$H$27:$H$100000,$D$401,'7.  Persistence Report'!$J$27:$J$100000,"Adjustment")</f>
        <v>0</v>
      </c>
      <c r="F478" s="293">
        <f>SUMIFS('7.  Persistence Report'!AY$27:AY$100000,'7.  Persistence Report'!$D$27:$D$100000,$B477,'7.  Persistence Report'!$H$27:$H$100000,$D$401,'7.  Persistence Report'!$J$27:$J$100000,"Adjustment")</f>
        <v>0</v>
      </c>
      <c r="G478" s="293">
        <f>SUMIFS('7.  Persistence Report'!AZ$27:AZ$100000,'7.  Persistence Report'!$D$27:$D$100000,$B477,'7.  Persistence Report'!$H$27:$H$100000,$D$401,'7.  Persistence Report'!$J$27:$J$100000,"Adjustment")</f>
        <v>0</v>
      </c>
      <c r="H478" s="293">
        <f>SUMIFS('7.  Persistence Report'!BA$27:BA$100000,'7.  Persistence Report'!$D$27:$D$100000,$B477,'7.  Persistence Report'!$H$27:$H$100000,$D$401,'7.  Persistence Report'!$J$27:$J$100000,"Adjustment")</f>
        <v>0</v>
      </c>
      <c r="I478" s="293">
        <f>SUMIFS('7.  Persistence Report'!BB$27:BB$100000,'7.  Persistence Report'!$D$27:$D$100000,$B477,'7.  Persistence Report'!$H$27:$H$100000,$D$401,'7.  Persistence Report'!$J$27:$J$100000,"Adjustment")</f>
        <v>0</v>
      </c>
      <c r="J478" s="293">
        <f>SUMIFS('7.  Persistence Report'!BC$27:BC$100000,'7.  Persistence Report'!$D$27:$D$100000,$B477,'7.  Persistence Report'!$H$27:$H$100000,$D$401,'7.  Persistence Report'!$J$27:$J$100000,"Adjustment")</f>
        <v>0</v>
      </c>
      <c r="K478" s="293">
        <f>SUMIFS('7.  Persistence Report'!BD$27:BD$100000,'7.  Persistence Report'!$D$27:$D$100000,$B477,'7.  Persistence Report'!$H$27:$H$100000,$D$401,'7.  Persistence Report'!$J$27:$J$100000,"Adjustment")</f>
        <v>0</v>
      </c>
      <c r="L478" s="293">
        <f>SUMIFS('7.  Persistence Report'!BE$27:BE$100000,'7.  Persistence Report'!$D$27:$D$100000,$B477,'7.  Persistence Report'!$H$27:$H$100000,$D$401,'7.  Persistence Report'!$J$27:$J$100000,"Adjustment")</f>
        <v>0</v>
      </c>
      <c r="M478" s="293">
        <f>SUMIFS('7.  Persistence Report'!BF$27:BF$100000,'7.  Persistence Report'!$D$27:$D$100000,$B477,'7.  Persistence Report'!$H$27:$H$100000,$D$401,'7.  Persistence Report'!$J$27:$J$100000,"Adjustment")</f>
        <v>0</v>
      </c>
      <c r="N478" s="289"/>
      <c r="O478" s="293">
        <f>SUMIFS('7.  Persistence Report'!R$27:R$100000,'7.  Persistence Report'!$D$27:$D$100000,$B477,'7.  Persistence Report'!$H$27:$H$100000,$O$401,'7.  Persistence Report'!$J$27:$J$100000,"Adjustment")</f>
        <v>0</v>
      </c>
      <c r="P478" s="293">
        <f>SUMIFS('7.  Persistence Report'!S$27:S$100000,'7.  Persistence Report'!$D$27:$D$100000,$B477,'7.  Persistence Report'!$H$27:$H$100000,$O$401,'7.  Persistence Report'!$J$27:$J$100000,"Adjustment")</f>
        <v>0</v>
      </c>
      <c r="Q478" s="293">
        <f>SUMIFS('7.  Persistence Report'!T$27:T$100000,'7.  Persistence Report'!$D$27:$D$100000,$B477,'7.  Persistence Report'!$H$27:$H$100000,$O$401,'7.  Persistence Report'!$J$27:$J$100000,"Adjustment")</f>
        <v>0</v>
      </c>
      <c r="R478" s="293">
        <f>SUMIFS('7.  Persistence Report'!U$27:U$100000,'7.  Persistence Report'!$D$27:$D$100000,$B477,'7.  Persistence Report'!$H$27:$H$100000,$O$401,'7.  Persistence Report'!$J$27:$J$100000,"Adjustment")</f>
        <v>0</v>
      </c>
      <c r="S478" s="293">
        <f>SUMIFS('7.  Persistence Report'!V$27:V$100000,'7.  Persistence Report'!$D$27:$D$100000,$B477,'7.  Persistence Report'!$H$27:$H$100000,$O$401,'7.  Persistence Report'!$J$27:$J$100000,"Adjustment")</f>
        <v>0</v>
      </c>
      <c r="T478" s="293">
        <f>SUMIFS('7.  Persistence Report'!W$27:W$100000,'7.  Persistence Report'!$D$27:$D$100000,$B477,'7.  Persistence Report'!$H$27:$H$100000,$O$401,'7.  Persistence Report'!$J$27:$J$100000,"Adjustment")</f>
        <v>0</v>
      </c>
      <c r="U478" s="293">
        <f>SUMIFS('7.  Persistence Report'!X$27:X$100000,'7.  Persistence Report'!$D$27:$D$100000,$B477,'7.  Persistence Report'!$H$27:$H$100000,$O$401,'7.  Persistence Report'!$J$27:$J$100000,"Adjustment")</f>
        <v>0</v>
      </c>
      <c r="V478" s="293">
        <f>SUMIFS('7.  Persistence Report'!Y$27:Y$100000,'7.  Persistence Report'!$D$27:$D$100000,$B477,'7.  Persistence Report'!$H$27:$H$100000,$O$401,'7.  Persistence Report'!$J$27:$J$100000,"Adjustment")</f>
        <v>0</v>
      </c>
      <c r="W478" s="293">
        <f>SUMIFS('7.  Persistence Report'!Z$27:Z$100000,'7.  Persistence Report'!$D$27:$D$100000,$B477,'7.  Persistence Report'!$H$27:$H$100000,$O$401,'7.  Persistence Report'!$J$27:$J$100000,"Adjustment")</f>
        <v>0</v>
      </c>
      <c r="X478" s="293">
        <f>SUMIFS('7.  Persistence Report'!AA$27:AA$100000,'7.  Persistence Report'!$D$27:$D$100000,$B477,'7.  Persistence Report'!$H$27:$H$100000,$O$401,'7.  Persistence Report'!$J$27:$J$100000,"Adjustment")</f>
        <v>0</v>
      </c>
      <c r="Y478" s="409">
        <f>Y477</f>
        <v>1</v>
      </c>
      <c r="Z478" s="409">
        <f t="shared" ref="Z478" si="1349">Z477</f>
        <v>0</v>
      </c>
      <c r="AA478" s="409">
        <f t="shared" ref="AA478" si="1350">AA477</f>
        <v>0</v>
      </c>
      <c r="AB478" s="409">
        <f t="shared" ref="AB478" si="1351">AB477</f>
        <v>0</v>
      </c>
      <c r="AC478" s="409">
        <f t="shared" ref="AC478" si="1352">AC477</f>
        <v>0</v>
      </c>
      <c r="AD478" s="409">
        <f t="shared" ref="AD478" si="1353">AD477</f>
        <v>0</v>
      </c>
      <c r="AE478" s="409">
        <f t="shared" ref="AE478" si="1354">AE477</f>
        <v>0</v>
      </c>
      <c r="AF478" s="409">
        <f t="shared" ref="AF478" si="1355">AF477</f>
        <v>0</v>
      </c>
      <c r="AG478" s="409">
        <f t="shared" ref="AG478" si="1356">AG477</f>
        <v>0</v>
      </c>
      <c r="AH478" s="409">
        <f t="shared" ref="AH478" si="1357">AH477</f>
        <v>0</v>
      </c>
      <c r="AI478" s="409">
        <f t="shared" ref="AI478" si="1358">AI477</f>
        <v>0</v>
      </c>
      <c r="AJ478" s="409">
        <f t="shared" ref="AJ478" si="1359">AJ477</f>
        <v>0</v>
      </c>
      <c r="AK478" s="409">
        <f t="shared" ref="AK478" si="1360">AK477</f>
        <v>0</v>
      </c>
      <c r="AL478" s="409">
        <f t="shared" ref="AL478" si="1361">AL477</f>
        <v>0</v>
      </c>
      <c r="AM478" s="304"/>
    </row>
    <row r="479" spans="1:39" outlineLevel="1">
      <c r="A479" s="529"/>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29">
        <v>24</v>
      </c>
      <c r="B480" s="426" t="s">
        <v>116</v>
      </c>
      <c r="C480" s="289" t="s">
        <v>25</v>
      </c>
      <c r="D480" s="293">
        <f>SUMIFS('7.  Persistence Report'!AW$27:AW$100000,'7.  Persistence Report'!$D$27:$D$100000,$B480,'7.  Persistence Report'!$H$27:$H$100000,$D$401,'7.  Persistence Report'!$J$27:$J$100000,"&lt;&gt;Adjustment")</f>
        <v>773687</v>
      </c>
      <c r="E480" s="293">
        <f>SUMIFS('7.  Persistence Report'!AX$27:AX$100000,'7.  Persistence Report'!$D$27:$D$100000,$B480,'7.  Persistence Report'!$H$27:$H$100000,$D$401,'7.  Persistence Report'!$J$27:$J$100000,"&lt;&gt;Adjustment")</f>
        <v>773687</v>
      </c>
      <c r="F480" s="293">
        <f>SUMIFS('7.  Persistence Report'!AY$27:AY$100000,'7.  Persistence Report'!$D$27:$D$100000,$B480,'7.  Persistence Report'!$H$27:$H$100000,$D$401,'7.  Persistence Report'!$J$27:$J$100000,"&lt;&gt;Adjustment")</f>
        <v>773687</v>
      </c>
      <c r="G480" s="293">
        <f>SUMIFS('7.  Persistence Report'!AZ$27:AZ$100000,'7.  Persistence Report'!$D$27:$D$100000,$B480,'7.  Persistence Report'!$H$27:$H$100000,$D$401,'7.  Persistence Report'!$J$27:$J$100000,"&lt;&gt;Adjustment")</f>
        <v>773687</v>
      </c>
      <c r="H480" s="293">
        <f>SUMIFS('7.  Persistence Report'!BA$27:BA$100000,'7.  Persistence Report'!$D$27:$D$100000,$B480,'7.  Persistence Report'!$H$27:$H$100000,$D$401,'7.  Persistence Report'!$J$27:$J$100000,"&lt;&gt;Adjustment")</f>
        <v>773687</v>
      </c>
      <c r="I480" s="293">
        <f>SUMIFS('7.  Persistence Report'!BB$27:BB$100000,'7.  Persistence Report'!$D$27:$D$100000,$B480,'7.  Persistence Report'!$H$27:$H$100000,$D$401,'7.  Persistence Report'!$J$27:$J$100000,"&lt;&gt;Adjustment")</f>
        <v>773687</v>
      </c>
      <c r="J480" s="293">
        <f>SUMIFS('7.  Persistence Report'!BC$27:BC$100000,'7.  Persistence Report'!$D$27:$D$100000,$B480,'7.  Persistence Report'!$H$27:$H$100000,$D$401,'7.  Persistence Report'!$J$27:$J$100000,"&lt;&gt;Adjustment")</f>
        <v>773687</v>
      </c>
      <c r="K480" s="293">
        <f>SUMIFS('7.  Persistence Report'!BD$27:BD$100000,'7.  Persistence Report'!$D$27:$D$100000,$B480,'7.  Persistence Report'!$H$27:$H$100000,$D$401,'7.  Persistence Report'!$J$27:$J$100000,"&lt;&gt;Adjustment")</f>
        <v>773687</v>
      </c>
      <c r="L480" s="293">
        <f>SUMIFS('7.  Persistence Report'!BE$27:BE$100000,'7.  Persistence Report'!$D$27:$D$100000,$B480,'7.  Persistence Report'!$H$27:$H$100000,$D$401,'7.  Persistence Report'!$J$27:$J$100000,"&lt;&gt;Adjustment")</f>
        <v>773687</v>
      </c>
      <c r="M480" s="293">
        <f>SUMIFS('7.  Persistence Report'!BF$27:BF$100000,'7.  Persistence Report'!$D$27:$D$100000,$B480,'7.  Persistence Report'!$H$27:$H$100000,$D$401,'7.  Persistence Report'!$J$27:$J$100000,"&lt;&gt;Adjustment")</f>
        <v>773199</v>
      </c>
      <c r="N480" s="293">
        <v>12</v>
      </c>
      <c r="O480" s="293">
        <f>SUMIFS('7.  Persistence Report'!R$27:R$100000,'7.  Persistence Report'!$D$27:$D$100000,$B480,'7.  Persistence Report'!$H$27:$H$100000,$O$401,'7.  Persistence Report'!$J$27:$J$100000,"&lt;&gt;Adjustment")</f>
        <v>165</v>
      </c>
      <c r="P480" s="293">
        <f>SUMIFS('7.  Persistence Report'!S$27:S$100000,'7.  Persistence Report'!$D$27:$D$100000,$B480,'7.  Persistence Report'!$H$27:$H$100000,$O$401,'7.  Persistence Report'!$J$27:$J$100000,"&lt;&gt;Adjustment")</f>
        <v>165</v>
      </c>
      <c r="Q480" s="293">
        <f>SUMIFS('7.  Persistence Report'!T$27:T$100000,'7.  Persistence Report'!$D$27:$D$100000,$B480,'7.  Persistence Report'!$H$27:$H$100000,$O$401,'7.  Persistence Report'!$J$27:$J$100000,"&lt;&gt;Adjustment")</f>
        <v>165</v>
      </c>
      <c r="R480" s="293">
        <f>SUMIFS('7.  Persistence Report'!U$27:U$100000,'7.  Persistence Report'!$D$27:$D$100000,$B480,'7.  Persistence Report'!$H$27:$H$100000,$O$401,'7.  Persistence Report'!$J$27:$J$100000,"&lt;&gt;Adjustment")</f>
        <v>165</v>
      </c>
      <c r="S480" s="293">
        <f>SUMIFS('7.  Persistence Report'!V$27:V$100000,'7.  Persistence Report'!$D$27:$D$100000,$B480,'7.  Persistence Report'!$H$27:$H$100000,$O$401,'7.  Persistence Report'!$J$27:$J$100000,"&lt;&gt;Adjustment")</f>
        <v>165</v>
      </c>
      <c r="T480" s="293">
        <f>SUMIFS('7.  Persistence Report'!W$27:W$100000,'7.  Persistence Report'!$D$27:$D$100000,$B480,'7.  Persistence Report'!$H$27:$H$100000,$O$401,'7.  Persistence Report'!$J$27:$J$100000,"&lt;&gt;Adjustment")</f>
        <v>165</v>
      </c>
      <c r="U480" s="293">
        <f>SUMIFS('7.  Persistence Report'!X$27:X$100000,'7.  Persistence Report'!$D$27:$D$100000,$B480,'7.  Persistence Report'!$H$27:$H$100000,$O$401,'7.  Persistence Report'!$J$27:$J$100000,"&lt;&gt;Adjustment")</f>
        <v>165</v>
      </c>
      <c r="V480" s="293">
        <f>SUMIFS('7.  Persistence Report'!Y$27:Y$100000,'7.  Persistence Report'!$D$27:$D$100000,$B480,'7.  Persistence Report'!$H$27:$H$100000,$O$401,'7.  Persistence Report'!$J$27:$J$100000,"&lt;&gt;Adjustment")</f>
        <v>165</v>
      </c>
      <c r="W480" s="293">
        <f>SUMIFS('7.  Persistence Report'!Z$27:Z$100000,'7.  Persistence Report'!$D$27:$D$100000,$B480,'7.  Persistence Report'!$H$27:$H$100000,$O$401,'7.  Persistence Report'!$J$27:$J$100000,"&lt;&gt;Adjustment")</f>
        <v>165</v>
      </c>
      <c r="X480" s="293">
        <f>SUMIFS('7.  Persistence Report'!AA$27:AA$100000,'7.  Persistence Report'!$D$27:$D$100000,$B480,'7.  Persistence Report'!$H$27:$H$100000,$O$401,'7.  Persistence Report'!$J$27:$J$100000,"&lt;&gt;Adjustment")</f>
        <v>164</v>
      </c>
      <c r="Y480" s="408">
        <f>VLOOKUP(B480,'3-a.  Rate Class Allocations'!$B$20:$AM$1009,28,FALSE)</f>
        <v>0.7</v>
      </c>
      <c r="Z480" s="408">
        <f>VLOOKUP(B480,'3-a.  Rate Class Allocations'!$B$20:$AM$1009,30,FALSE)</f>
        <v>0</v>
      </c>
      <c r="AA480" s="408">
        <f>VLOOKUP(B480,'3-a.  Rate Class Allocations'!$B$20:$AM$1009,32,FALSE)</f>
        <v>0.22</v>
      </c>
      <c r="AB480" s="408">
        <f>VLOOKUP(B480,'3-a.  Rate Class Allocations'!$B$20:$AM$1009,33,FALSE)</f>
        <v>0.08</v>
      </c>
      <c r="AC480" s="408">
        <f>VLOOKUP(B480,'3-a.  Rate Class Allocations'!$B$20:$AM$1009,35,FALSE)</f>
        <v>0</v>
      </c>
      <c r="AD480" s="408">
        <f>VLOOKUP(B480,'3-a.  Rate Class Allocations'!$B$20:$AM$1009,37,FALSE)</f>
        <v>0</v>
      </c>
      <c r="AE480" s="408"/>
      <c r="AF480" s="408"/>
      <c r="AG480" s="408"/>
      <c r="AH480" s="408"/>
      <c r="AI480" s="408"/>
      <c r="AJ480" s="408"/>
      <c r="AK480" s="408"/>
      <c r="AL480" s="408"/>
      <c r="AM480" s="294">
        <f>SUM(Y480:AL480)</f>
        <v>0.99999999999999989</v>
      </c>
    </row>
    <row r="481" spans="1:39" outlineLevel="1">
      <c r="A481" s="529"/>
      <c r="B481" s="429" t="s">
        <v>308</v>
      </c>
      <c r="C481" s="289" t="s">
        <v>163</v>
      </c>
      <c r="D481" s="293">
        <f>SUMIFS('7.  Persistence Report'!AW$27:AW$100000,'7.  Persistence Report'!$D$27:$D$100000,$B480,'7.  Persistence Report'!$H$27:$H$100000,$D$401,'7.  Persistence Report'!$J$27:$J$100000,"Adjustment")</f>
        <v>0</v>
      </c>
      <c r="E481" s="293">
        <f>SUMIFS('7.  Persistence Report'!AX$27:AX$100000,'7.  Persistence Report'!$D$27:$D$100000,$B480,'7.  Persistence Report'!$H$27:$H$100000,$D$401,'7.  Persistence Report'!$J$27:$J$100000,"Adjustment")</f>
        <v>0</v>
      </c>
      <c r="F481" s="293">
        <f>SUMIFS('7.  Persistence Report'!AY$27:AY$100000,'7.  Persistence Report'!$D$27:$D$100000,$B480,'7.  Persistence Report'!$H$27:$H$100000,$D$401,'7.  Persistence Report'!$J$27:$J$100000,"Adjustment")</f>
        <v>0</v>
      </c>
      <c r="G481" s="293">
        <f>SUMIFS('7.  Persistence Report'!AZ$27:AZ$100000,'7.  Persistence Report'!$D$27:$D$100000,$B480,'7.  Persistence Report'!$H$27:$H$100000,$D$401,'7.  Persistence Report'!$J$27:$J$100000,"Adjustment")</f>
        <v>0</v>
      </c>
      <c r="H481" s="293">
        <f>SUMIFS('7.  Persistence Report'!BA$27:BA$100000,'7.  Persistence Report'!$D$27:$D$100000,$B480,'7.  Persistence Report'!$H$27:$H$100000,$D$401,'7.  Persistence Report'!$J$27:$J$100000,"Adjustment")</f>
        <v>0</v>
      </c>
      <c r="I481" s="293">
        <f>SUMIFS('7.  Persistence Report'!BB$27:BB$100000,'7.  Persistence Report'!$D$27:$D$100000,$B480,'7.  Persistence Report'!$H$27:$H$100000,$D$401,'7.  Persistence Report'!$J$27:$J$100000,"Adjustment")</f>
        <v>0</v>
      </c>
      <c r="J481" s="293">
        <f>SUMIFS('7.  Persistence Report'!BC$27:BC$100000,'7.  Persistence Report'!$D$27:$D$100000,$B480,'7.  Persistence Report'!$H$27:$H$100000,$D$401,'7.  Persistence Report'!$J$27:$J$100000,"Adjustment")</f>
        <v>0</v>
      </c>
      <c r="K481" s="293">
        <f>SUMIFS('7.  Persistence Report'!BD$27:BD$100000,'7.  Persistence Report'!$D$27:$D$100000,$B480,'7.  Persistence Report'!$H$27:$H$100000,$D$401,'7.  Persistence Report'!$J$27:$J$100000,"Adjustment")</f>
        <v>0</v>
      </c>
      <c r="L481" s="293">
        <f>SUMIFS('7.  Persistence Report'!BE$27:BE$100000,'7.  Persistence Report'!$D$27:$D$100000,$B480,'7.  Persistence Report'!$H$27:$H$100000,$D$401,'7.  Persistence Report'!$J$27:$J$100000,"Adjustment")</f>
        <v>0</v>
      </c>
      <c r="M481" s="293">
        <f>SUMIFS('7.  Persistence Report'!BF$27:BF$100000,'7.  Persistence Report'!$D$27:$D$100000,$B480,'7.  Persistence Report'!$H$27:$H$100000,$D$401,'7.  Persistence Report'!$J$27:$J$100000,"Adjustment")</f>
        <v>0</v>
      </c>
      <c r="N481" s="293">
        <f>N480</f>
        <v>12</v>
      </c>
      <c r="O481" s="293">
        <f>SUMIFS('7.  Persistence Report'!R$27:R$100000,'7.  Persistence Report'!$D$27:$D$100000,$B480,'7.  Persistence Report'!$H$27:$H$100000,$O$401,'7.  Persistence Report'!$J$27:$J$100000,"Adjustment")</f>
        <v>0</v>
      </c>
      <c r="P481" s="293">
        <f>SUMIFS('7.  Persistence Report'!S$27:S$100000,'7.  Persistence Report'!$D$27:$D$100000,$B480,'7.  Persistence Report'!$H$27:$H$100000,$O$401,'7.  Persistence Report'!$J$27:$J$100000,"Adjustment")</f>
        <v>0</v>
      </c>
      <c r="Q481" s="293">
        <f>SUMIFS('7.  Persistence Report'!T$27:T$100000,'7.  Persistence Report'!$D$27:$D$100000,$B480,'7.  Persistence Report'!$H$27:$H$100000,$O$401,'7.  Persistence Report'!$J$27:$J$100000,"Adjustment")</f>
        <v>0</v>
      </c>
      <c r="R481" s="293">
        <f>SUMIFS('7.  Persistence Report'!U$27:U$100000,'7.  Persistence Report'!$D$27:$D$100000,$B480,'7.  Persistence Report'!$H$27:$H$100000,$O$401,'7.  Persistence Report'!$J$27:$J$100000,"Adjustment")</f>
        <v>0</v>
      </c>
      <c r="S481" s="293">
        <f>SUMIFS('7.  Persistence Report'!V$27:V$100000,'7.  Persistence Report'!$D$27:$D$100000,$B480,'7.  Persistence Report'!$H$27:$H$100000,$O$401,'7.  Persistence Report'!$J$27:$J$100000,"Adjustment")</f>
        <v>0</v>
      </c>
      <c r="T481" s="293">
        <f>SUMIFS('7.  Persistence Report'!W$27:W$100000,'7.  Persistence Report'!$D$27:$D$100000,$B480,'7.  Persistence Report'!$H$27:$H$100000,$O$401,'7.  Persistence Report'!$J$27:$J$100000,"Adjustment")</f>
        <v>0</v>
      </c>
      <c r="U481" s="293">
        <f>SUMIFS('7.  Persistence Report'!X$27:X$100000,'7.  Persistence Report'!$D$27:$D$100000,$B480,'7.  Persistence Report'!$H$27:$H$100000,$O$401,'7.  Persistence Report'!$J$27:$J$100000,"Adjustment")</f>
        <v>0</v>
      </c>
      <c r="V481" s="293">
        <f>SUMIFS('7.  Persistence Report'!Y$27:Y$100000,'7.  Persistence Report'!$D$27:$D$100000,$B480,'7.  Persistence Report'!$H$27:$H$100000,$O$401,'7.  Persistence Report'!$J$27:$J$100000,"Adjustment")</f>
        <v>0</v>
      </c>
      <c r="W481" s="293">
        <f>SUMIFS('7.  Persistence Report'!Z$27:Z$100000,'7.  Persistence Report'!$D$27:$D$100000,$B480,'7.  Persistence Report'!$H$27:$H$100000,$O$401,'7.  Persistence Report'!$J$27:$J$100000,"Adjustment")</f>
        <v>0</v>
      </c>
      <c r="X481" s="293">
        <f>SUMIFS('7.  Persistence Report'!AA$27:AA$100000,'7.  Persistence Report'!$D$27:$D$100000,$B480,'7.  Persistence Report'!$H$27:$H$100000,$O$401,'7.  Persistence Report'!$J$27:$J$100000,"Adjustment")</f>
        <v>0</v>
      </c>
      <c r="Y481" s="409">
        <f>Y480</f>
        <v>0.7</v>
      </c>
      <c r="Z481" s="409">
        <f t="shared" ref="Z481" si="1362">Z480</f>
        <v>0</v>
      </c>
      <c r="AA481" s="409">
        <f t="shared" ref="AA481" si="1363">AA480</f>
        <v>0.22</v>
      </c>
      <c r="AB481" s="409">
        <f t="shared" ref="AB481" si="1364">AB480</f>
        <v>0.08</v>
      </c>
      <c r="AC481" s="409">
        <f t="shared" ref="AC481" si="1365">AC480</f>
        <v>0</v>
      </c>
      <c r="AD481" s="409">
        <f t="shared" ref="AD481" si="1366">AD480</f>
        <v>0</v>
      </c>
      <c r="AE481" s="409">
        <f t="shared" ref="AE481" si="1367">AE480</f>
        <v>0</v>
      </c>
      <c r="AF481" s="409">
        <f t="shared" ref="AF481" si="1368">AF480</f>
        <v>0</v>
      </c>
      <c r="AG481" s="409">
        <f t="shared" ref="AG481" si="1369">AG480</f>
        <v>0</v>
      </c>
      <c r="AH481" s="409">
        <f t="shared" ref="AH481" si="1370">AH480</f>
        <v>0</v>
      </c>
      <c r="AI481" s="409">
        <f t="shared" ref="AI481" si="1371">AI480</f>
        <v>0</v>
      </c>
      <c r="AJ481" s="409">
        <f t="shared" ref="AJ481" si="1372">AJ480</f>
        <v>0</v>
      </c>
      <c r="AK481" s="409">
        <f t="shared" ref="AK481" si="1373">AK480</f>
        <v>0</v>
      </c>
      <c r="AL481" s="409">
        <f t="shared" ref="AL481" si="1374">AL480</f>
        <v>0</v>
      </c>
      <c r="AM481" s="304"/>
    </row>
    <row r="482" spans="1:39" s="755" customFormat="1" outlineLevel="1">
      <c r="A482" s="750"/>
      <c r="B482" s="751"/>
      <c r="C482" s="752"/>
      <c r="D482" s="752"/>
      <c r="E482" s="752"/>
      <c r="F482" s="752"/>
      <c r="G482" s="752"/>
      <c r="H482" s="752"/>
      <c r="I482" s="752"/>
      <c r="J482" s="752"/>
      <c r="K482" s="752"/>
      <c r="L482" s="752"/>
      <c r="M482" s="752"/>
      <c r="N482" s="752"/>
      <c r="O482" s="752"/>
      <c r="P482" s="752"/>
      <c r="Q482" s="752"/>
      <c r="R482" s="752"/>
      <c r="S482" s="752"/>
      <c r="T482" s="752"/>
      <c r="U482" s="752"/>
      <c r="V482" s="752"/>
      <c r="W482" s="752"/>
      <c r="X482" s="752"/>
      <c r="Y482" s="753"/>
      <c r="Z482" s="753"/>
      <c r="AA482" s="753"/>
      <c r="AB482" s="753"/>
      <c r="AC482" s="753"/>
      <c r="AD482" s="753"/>
      <c r="AE482" s="753"/>
      <c r="AF482" s="753"/>
      <c r="AG482" s="753"/>
      <c r="AH482" s="753"/>
      <c r="AI482" s="753"/>
      <c r="AJ482" s="753"/>
      <c r="AK482" s="753"/>
      <c r="AL482" s="753"/>
      <c r="AM482" s="754"/>
    </row>
    <row r="483" spans="1:39" outlineLevel="1">
      <c r="A483" s="529">
        <v>24</v>
      </c>
      <c r="B483" s="426" t="s">
        <v>708</v>
      </c>
      <c r="C483" s="289" t="s">
        <v>25</v>
      </c>
      <c r="D483" s="293">
        <f>SUMIFS('7.  Persistence Report'!AW$27:AW$100000,'7.  Persistence Report'!$D$27:$D$100000,$B483,'7.  Persistence Report'!$H$27:$H$100000,$D$401,'7.  Persistence Report'!$J$27:$J$100000,"&lt;&gt;Adjustment")</f>
        <v>68945047</v>
      </c>
      <c r="E483" s="293">
        <f>SUMIFS('7.  Persistence Report'!AX$27:AX$100000,'7.  Persistence Report'!$D$27:$D$100000,$B483,'7.  Persistence Report'!$H$27:$H$100000,$D$401,'7.  Persistence Report'!$J$27:$J$100000,"&lt;&gt;Adjustment")</f>
        <v>49929208</v>
      </c>
      <c r="F483" s="293">
        <f>SUMIFS('7.  Persistence Report'!AY$27:AY$100000,'7.  Persistence Report'!$D$27:$D$100000,$B483,'7.  Persistence Report'!$H$27:$H$100000,$D$401,'7.  Persistence Report'!$J$27:$J$100000,"&lt;&gt;Adjustment")</f>
        <v>49929208</v>
      </c>
      <c r="G483" s="293">
        <f>SUMIFS('7.  Persistence Report'!AZ$27:AZ$100000,'7.  Persistence Report'!$D$27:$D$100000,$B483,'7.  Persistence Report'!$H$27:$H$100000,$D$401,'7.  Persistence Report'!$J$27:$J$100000,"&lt;&gt;Adjustment")</f>
        <v>49929208</v>
      </c>
      <c r="H483" s="293">
        <f>SUMIFS('7.  Persistence Report'!BA$27:BA$100000,'7.  Persistence Report'!$D$27:$D$100000,$B483,'7.  Persistence Report'!$H$27:$H$100000,$D$401,'7.  Persistence Report'!$J$27:$J$100000,"&lt;&gt;Adjustment")</f>
        <v>49929208</v>
      </c>
      <c r="I483" s="293">
        <f>SUMIFS('7.  Persistence Report'!BB$27:BB$100000,'7.  Persistence Report'!$D$27:$D$100000,$B483,'7.  Persistence Report'!$H$27:$H$100000,$D$401,'7.  Persistence Report'!$J$27:$J$100000,"&lt;&gt;Adjustment")</f>
        <v>49929208</v>
      </c>
      <c r="J483" s="293">
        <f>SUMIFS('7.  Persistence Report'!BC$27:BC$100000,'7.  Persistence Report'!$D$27:$D$100000,$B483,'7.  Persistence Report'!$H$27:$H$100000,$D$401,'7.  Persistence Report'!$J$27:$J$100000,"&lt;&gt;Adjustment")</f>
        <v>49929208</v>
      </c>
      <c r="K483" s="293">
        <f>SUMIFS('7.  Persistence Report'!BD$27:BD$100000,'7.  Persistence Report'!$D$27:$D$100000,$B483,'7.  Persistence Report'!$H$27:$H$100000,$D$401,'7.  Persistence Report'!$J$27:$J$100000,"&lt;&gt;Adjustment")</f>
        <v>49928242</v>
      </c>
      <c r="L483" s="293">
        <f>SUMIFS('7.  Persistence Report'!BE$27:BE$100000,'7.  Persistence Report'!$D$27:$D$100000,$B483,'7.  Persistence Report'!$H$27:$H$100000,$D$401,'7.  Persistence Report'!$J$27:$J$100000,"&lt;&gt;Adjustment")</f>
        <v>49928242</v>
      </c>
      <c r="M483" s="293">
        <f>SUMIFS('7.  Persistence Report'!BF$27:BF$100000,'7.  Persistence Report'!$D$27:$D$100000,$B483,'7.  Persistence Report'!$H$27:$H$100000,$D$401,'7.  Persistence Report'!$J$27:$J$100000,"&lt;&gt;Adjustment")</f>
        <v>49928242</v>
      </c>
      <c r="N483" s="289"/>
      <c r="O483" s="293">
        <f>SUMIFS('7.  Persistence Report'!R$27:R$100000,'7.  Persistence Report'!$D$27:$D$100000,$B483,'7.  Persistence Report'!$H$27:$H$100000,$O$401,'7.  Persistence Report'!$J$27:$J$100000,"&lt;&gt;Adjustment")</f>
        <v>4728</v>
      </c>
      <c r="P483" s="293">
        <f>SUMIFS('7.  Persistence Report'!S$27:S$100000,'7.  Persistence Report'!$D$27:$D$100000,$B483,'7.  Persistence Report'!$H$27:$H$100000,$O$401,'7.  Persistence Report'!$J$27:$J$100000,"&lt;&gt;Adjustment")</f>
        <v>3453</v>
      </c>
      <c r="Q483" s="293">
        <f>SUMIFS('7.  Persistence Report'!T$27:T$100000,'7.  Persistence Report'!$D$27:$D$100000,$B483,'7.  Persistence Report'!$H$27:$H$100000,$O$401,'7.  Persistence Report'!$J$27:$J$100000,"&lt;&gt;Adjustment")</f>
        <v>3453</v>
      </c>
      <c r="R483" s="293">
        <f>SUMIFS('7.  Persistence Report'!U$27:U$100000,'7.  Persistence Report'!$D$27:$D$100000,$B483,'7.  Persistence Report'!$H$27:$H$100000,$O$401,'7.  Persistence Report'!$J$27:$J$100000,"&lt;&gt;Adjustment")</f>
        <v>3453</v>
      </c>
      <c r="S483" s="293">
        <f>SUMIFS('7.  Persistence Report'!V$27:V$100000,'7.  Persistence Report'!$D$27:$D$100000,$B483,'7.  Persistence Report'!$H$27:$H$100000,$O$401,'7.  Persistence Report'!$J$27:$J$100000,"&lt;&gt;Adjustment")</f>
        <v>3453</v>
      </c>
      <c r="T483" s="293">
        <f>SUMIFS('7.  Persistence Report'!W$27:W$100000,'7.  Persistence Report'!$D$27:$D$100000,$B483,'7.  Persistence Report'!$H$27:$H$100000,$O$401,'7.  Persistence Report'!$J$27:$J$100000,"&lt;&gt;Adjustment")</f>
        <v>3453</v>
      </c>
      <c r="U483" s="293">
        <f>SUMIFS('7.  Persistence Report'!X$27:X$100000,'7.  Persistence Report'!$D$27:$D$100000,$B483,'7.  Persistence Report'!$H$27:$H$100000,$O$401,'7.  Persistence Report'!$J$27:$J$100000,"&lt;&gt;Adjustment")</f>
        <v>3453</v>
      </c>
      <c r="V483" s="293">
        <f>SUMIFS('7.  Persistence Report'!Y$27:Y$100000,'7.  Persistence Report'!$D$27:$D$100000,$B483,'7.  Persistence Report'!$H$27:$H$100000,$O$401,'7.  Persistence Report'!$J$27:$J$100000,"&lt;&gt;Adjustment")</f>
        <v>3453</v>
      </c>
      <c r="W483" s="293">
        <f>SUMIFS('7.  Persistence Report'!Z$27:Z$100000,'7.  Persistence Report'!$D$27:$D$100000,$B483,'7.  Persistence Report'!$H$27:$H$100000,$O$401,'7.  Persistence Report'!$J$27:$J$100000,"&lt;&gt;Adjustment")</f>
        <v>3453</v>
      </c>
      <c r="X483" s="293">
        <f>SUMIFS('7.  Persistence Report'!AA$27:AA$100000,'7.  Persistence Report'!$D$27:$D$100000,$B483,'7.  Persistence Report'!$H$27:$H$100000,$O$401,'7.  Persistence Report'!$J$27:$J$100000,"&lt;&gt;Adjustment")</f>
        <v>3453</v>
      </c>
      <c r="Y483" s="408">
        <f>VLOOKUP(B483,'3-a.  Rate Class Allocations'!$B$20:$AM$1009,28,FALSE)</f>
        <v>0.95</v>
      </c>
      <c r="Z483" s="408">
        <f>VLOOKUP(B483,'3-a.  Rate Class Allocations'!$B$20:$AM$1009,30,FALSE)</f>
        <v>0.05</v>
      </c>
      <c r="AA483" s="408">
        <f>VLOOKUP(B483,'3-a.  Rate Class Allocations'!$B$20:$AM$1009,32,FALSE)</f>
        <v>0</v>
      </c>
      <c r="AB483" s="408">
        <f>VLOOKUP(B483,'3-a.  Rate Class Allocations'!$B$20:$AM$1009,33,FALSE)</f>
        <v>0</v>
      </c>
      <c r="AC483" s="408">
        <f>VLOOKUP(B483,'3-a.  Rate Class Allocations'!$B$20:$AM$1009,35,FALSE)</f>
        <v>0</v>
      </c>
      <c r="AD483" s="408">
        <f>VLOOKUP(B483,'3-a.  Rate Class Allocations'!$B$20:$AM$1009,37,FALSE)</f>
        <v>0</v>
      </c>
      <c r="AE483" s="408"/>
      <c r="AF483" s="408"/>
      <c r="AG483" s="408"/>
      <c r="AH483" s="408"/>
      <c r="AI483" s="408"/>
      <c r="AJ483" s="408"/>
      <c r="AK483" s="408"/>
      <c r="AL483" s="408"/>
      <c r="AM483" s="294">
        <f>SUM(Y483:AL483)</f>
        <v>1</v>
      </c>
    </row>
    <row r="484" spans="1:39" outlineLevel="1">
      <c r="A484" s="529"/>
      <c r="B484" s="429" t="s">
        <v>308</v>
      </c>
      <c r="C484" s="289" t="s">
        <v>163</v>
      </c>
      <c r="D484" s="293">
        <f>SUMIFS('7.  Persistence Report'!AW$27:AW$100000,'7.  Persistence Report'!$D$27:$D$100000,$B483,'7.  Persistence Report'!$H$27:$H$100000,$D$401,'7.  Persistence Report'!$J$27:$J$100000,"Adjustment")</f>
        <v>0</v>
      </c>
      <c r="E484" s="293">
        <f>SUMIFS('7.  Persistence Report'!AX$27:AX$100000,'7.  Persistence Report'!$D$27:$D$100000,$B483,'7.  Persistence Report'!$H$27:$H$100000,$D$401,'7.  Persistence Report'!$J$27:$J$100000,"Adjustment")</f>
        <v>0</v>
      </c>
      <c r="F484" s="293">
        <f>SUMIFS('7.  Persistence Report'!AY$27:AY$100000,'7.  Persistence Report'!$D$27:$D$100000,$B483,'7.  Persistence Report'!$H$27:$H$100000,$D$401,'7.  Persistence Report'!$J$27:$J$100000,"Adjustment")</f>
        <v>0</v>
      </c>
      <c r="G484" s="293">
        <f>SUMIFS('7.  Persistence Report'!AZ$27:AZ$100000,'7.  Persistence Report'!$D$27:$D$100000,$B483,'7.  Persistence Report'!$H$27:$H$100000,$D$401,'7.  Persistence Report'!$J$27:$J$100000,"Adjustment")</f>
        <v>0</v>
      </c>
      <c r="H484" s="293">
        <f>SUMIFS('7.  Persistence Report'!BA$27:BA$100000,'7.  Persistence Report'!$D$27:$D$100000,$B483,'7.  Persistence Report'!$H$27:$H$100000,$D$401,'7.  Persistence Report'!$J$27:$J$100000,"Adjustment")</f>
        <v>0</v>
      </c>
      <c r="I484" s="293">
        <f>SUMIFS('7.  Persistence Report'!BB$27:BB$100000,'7.  Persistence Report'!$D$27:$D$100000,$B483,'7.  Persistence Report'!$H$27:$H$100000,$D$401,'7.  Persistence Report'!$J$27:$J$100000,"Adjustment")</f>
        <v>0</v>
      </c>
      <c r="J484" s="293">
        <f>SUMIFS('7.  Persistence Report'!BC$27:BC$100000,'7.  Persistence Report'!$D$27:$D$100000,$B483,'7.  Persistence Report'!$H$27:$H$100000,$D$401,'7.  Persistence Report'!$J$27:$J$100000,"Adjustment")</f>
        <v>0</v>
      </c>
      <c r="K484" s="293">
        <f>SUMIFS('7.  Persistence Report'!BD$27:BD$100000,'7.  Persistence Report'!$D$27:$D$100000,$B483,'7.  Persistence Report'!$H$27:$H$100000,$D$401,'7.  Persistence Report'!$J$27:$J$100000,"Adjustment")</f>
        <v>0</v>
      </c>
      <c r="L484" s="293">
        <f>SUMIFS('7.  Persistence Report'!BE$27:BE$100000,'7.  Persistence Report'!$D$27:$D$100000,$B483,'7.  Persistence Report'!$H$27:$H$100000,$D$401,'7.  Persistence Report'!$J$27:$J$100000,"Adjustment")</f>
        <v>0</v>
      </c>
      <c r="M484" s="293">
        <f>SUMIFS('7.  Persistence Report'!BF$27:BF$100000,'7.  Persistence Report'!$D$27:$D$100000,$B483,'7.  Persistence Report'!$H$27:$H$100000,$D$401,'7.  Persistence Report'!$J$27:$J$100000,"Adjustment")</f>
        <v>0</v>
      </c>
      <c r="N484" s="289"/>
      <c r="O484" s="293">
        <f>SUMIFS('7.  Persistence Report'!R$27:R$100000,'7.  Persistence Report'!$D$27:$D$100000,$B483,'7.  Persistence Report'!$H$27:$H$100000,$O$401,'7.  Persistence Report'!$J$27:$J$100000,"Adjustment")</f>
        <v>0</v>
      </c>
      <c r="P484" s="293">
        <f>SUMIFS('7.  Persistence Report'!S$27:S$100000,'7.  Persistence Report'!$D$27:$D$100000,$B483,'7.  Persistence Report'!$H$27:$H$100000,$O$401,'7.  Persistence Report'!$J$27:$J$100000,"Adjustment")</f>
        <v>0</v>
      </c>
      <c r="Q484" s="293">
        <f>SUMIFS('7.  Persistence Report'!T$27:T$100000,'7.  Persistence Report'!$D$27:$D$100000,$B483,'7.  Persistence Report'!$H$27:$H$100000,$O$401,'7.  Persistence Report'!$J$27:$J$100000,"Adjustment")</f>
        <v>0</v>
      </c>
      <c r="R484" s="293">
        <f>SUMIFS('7.  Persistence Report'!U$27:U$100000,'7.  Persistence Report'!$D$27:$D$100000,$B483,'7.  Persistence Report'!$H$27:$H$100000,$O$401,'7.  Persistence Report'!$J$27:$J$100000,"Adjustment")</f>
        <v>0</v>
      </c>
      <c r="S484" s="293">
        <f>SUMIFS('7.  Persistence Report'!V$27:V$100000,'7.  Persistence Report'!$D$27:$D$100000,$B483,'7.  Persistence Report'!$H$27:$H$100000,$O$401,'7.  Persistence Report'!$J$27:$J$100000,"Adjustment")</f>
        <v>0</v>
      </c>
      <c r="T484" s="293">
        <f>SUMIFS('7.  Persistence Report'!W$27:W$100000,'7.  Persistence Report'!$D$27:$D$100000,$B483,'7.  Persistence Report'!$H$27:$H$100000,$O$401,'7.  Persistence Report'!$J$27:$J$100000,"Adjustment")</f>
        <v>0</v>
      </c>
      <c r="U484" s="293">
        <f>SUMIFS('7.  Persistence Report'!X$27:X$100000,'7.  Persistence Report'!$D$27:$D$100000,$B483,'7.  Persistence Report'!$H$27:$H$100000,$O$401,'7.  Persistence Report'!$J$27:$J$100000,"Adjustment")</f>
        <v>0</v>
      </c>
      <c r="V484" s="293">
        <f>SUMIFS('7.  Persistence Report'!Y$27:Y$100000,'7.  Persistence Report'!$D$27:$D$100000,$B483,'7.  Persistence Report'!$H$27:$H$100000,$O$401,'7.  Persistence Report'!$J$27:$J$100000,"Adjustment")</f>
        <v>0</v>
      </c>
      <c r="W484" s="293">
        <f>SUMIFS('7.  Persistence Report'!Z$27:Z$100000,'7.  Persistence Report'!$D$27:$D$100000,$B483,'7.  Persistence Report'!$H$27:$H$100000,$O$401,'7.  Persistence Report'!$J$27:$J$100000,"Adjustment")</f>
        <v>0</v>
      </c>
      <c r="X484" s="293">
        <f>SUMIFS('7.  Persistence Report'!AA$27:AA$100000,'7.  Persistence Report'!$D$27:$D$100000,$B483,'7.  Persistence Report'!$H$27:$H$100000,$O$401,'7.  Persistence Report'!$J$27:$J$100000,"Adjustment")</f>
        <v>0</v>
      </c>
      <c r="Y484" s="409">
        <f>Y483</f>
        <v>0.95</v>
      </c>
      <c r="Z484" s="409">
        <f t="shared" ref="Z484:AL484" si="1375">Z483</f>
        <v>0.05</v>
      </c>
      <c r="AA484" s="409">
        <f t="shared" si="1375"/>
        <v>0</v>
      </c>
      <c r="AB484" s="409">
        <f t="shared" si="1375"/>
        <v>0</v>
      </c>
      <c r="AC484" s="409">
        <f t="shared" si="1375"/>
        <v>0</v>
      </c>
      <c r="AD484" s="409">
        <f t="shared" si="1375"/>
        <v>0</v>
      </c>
      <c r="AE484" s="409">
        <f t="shared" si="1375"/>
        <v>0</v>
      </c>
      <c r="AF484" s="409">
        <f t="shared" si="1375"/>
        <v>0</v>
      </c>
      <c r="AG484" s="409">
        <f t="shared" si="1375"/>
        <v>0</v>
      </c>
      <c r="AH484" s="409">
        <f t="shared" si="1375"/>
        <v>0</v>
      </c>
      <c r="AI484" s="409">
        <f t="shared" si="1375"/>
        <v>0</v>
      </c>
      <c r="AJ484" s="409">
        <f t="shared" si="1375"/>
        <v>0</v>
      </c>
      <c r="AK484" s="409">
        <f t="shared" si="1375"/>
        <v>0</v>
      </c>
      <c r="AL484" s="409">
        <f t="shared" si="1375"/>
        <v>0</v>
      </c>
      <c r="AM484" s="304"/>
    </row>
    <row r="485" spans="1:39" outlineLevel="1">
      <c r="A485" s="529"/>
      <c r="B485" s="42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410"/>
      <c r="Z485" s="423"/>
      <c r="AA485" s="423"/>
      <c r="AB485" s="423"/>
      <c r="AC485" s="423"/>
      <c r="AD485" s="423"/>
      <c r="AE485" s="423"/>
      <c r="AF485" s="423"/>
      <c r="AG485" s="423"/>
      <c r="AH485" s="423"/>
      <c r="AI485" s="423"/>
      <c r="AJ485" s="423"/>
      <c r="AK485" s="423"/>
      <c r="AL485" s="423"/>
      <c r="AM485" s="304"/>
    </row>
    <row r="486" spans="1:39" ht="15.75" outlineLevel="1">
      <c r="A486" s="529"/>
      <c r="B486" s="501" t="s">
        <v>500</v>
      </c>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29">
        <v>25</v>
      </c>
      <c r="B487" s="426" t="s">
        <v>117</v>
      </c>
      <c r="C487" s="289" t="s">
        <v>25</v>
      </c>
      <c r="D487" s="293">
        <f>SUMIFS('7.  Persistence Report'!AW$27:AW$100000,'7.  Persistence Report'!$D$27:$D$100000,$B487,'7.  Persistence Report'!$H$27:$H$100000,$D$401,'7.  Persistence Report'!$J$27:$J$100000,"&lt;&gt;Adjustment")</f>
        <v>9604049</v>
      </c>
      <c r="E487" s="293">
        <f>SUMIFS('7.  Persistence Report'!AX$27:AX$100000,'7.  Persistence Report'!$D$27:$D$100000,$B487,'7.  Persistence Report'!$H$27:$H$100000,$D$401,'7.  Persistence Report'!$J$27:$J$100000,"&lt;&gt;Adjustment")</f>
        <v>9604049</v>
      </c>
      <c r="F487" s="293">
        <f>SUMIFS('7.  Persistence Report'!AY$27:AY$100000,'7.  Persistence Report'!$D$27:$D$100000,$B487,'7.  Persistence Report'!$H$27:$H$100000,$D$401,'7.  Persistence Report'!$J$27:$J$100000,"&lt;&gt;Adjustment")</f>
        <v>9604049</v>
      </c>
      <c r="G487" s="293">
        <f>SUMIFS('7.  Persistence Report'!AZ$27:AZ$100000,'7.  Persistence Report'!$D$27:$D$100000,$B487,'7.  Persistence Report'!$H$27:$H$100000,$D$401,'7.  Persistence Report'!$J$27:$J$100000,"&lt;&gt;Adjustment")</f>
        <v>9604049</v>
      </c>
      <c r="H487" s="293">
        <f>SUMIFS('7.  Persistence Report'!BA$27:BA$100000,'7.  Persistence Report'!$D$27:$D$100000,$B487,'7.  Persistence Report'!$H$27:$H$100000,$D$401,'7.  Persistence Report'!$J$27:$J$100000,"&lt;&gt;Adjustment")</f>
        <v>9604049</v>
      </c>
      <c r="I487" s="293">
        <f>SUMIFS('7.  Persistence Report'!BB$27:BB$100000,'7.  Persistence Report'!$D$27:$D$100000,$B487,'7.  Persistence Report'!$H$27:$H$100000,$D$401,'7.  Persistence Report'!$J$27:$J$100000,"&lt;&gt;Adjustment")</f>
        <v>9604049</v>
      </c>
      <c r="J487" s="293">
        <f>SUMIFS('7.  Persistence Report'!BC$27:BC$100000,'7.  Persistence Report'!$D$27:$D$100000,$B487,'7.  Persistence Report'!$H$27:$H$100000,$D$401,'7.  Persistence Report'!$J$27:$J$100000,"&lt;&gt;Adjustment")</f>
        <v>9604049</v>
      </c>
      <c r="K487" s="293">
        <f>SUMIFS('7.  Persistence Report'!BD$27:BD$100000,'7.  Persistence Report'!$D$27:$D$100000,$B487,'7.  Persistence Report'!$H$27:$H$100000,$D$401,'7.  Persistence Report'!$J$27:$J$100000,"&lt;&gt;Adjustment")</f>
        <v>9604049</v>
      </c>
      <c r="L487" s="293">
        <f>SUMIFS('7.  Persistence Report'!BE$27:BE$100000,'7.  Persistence Report'!$D$27:$D$100000,$B487,'7.  Persistence Report'!$H$27:$H$100000,$D$401,'7.  Persistence Report'!$J$27:$J$100000,"&lt;&gt;Adjustment")</f>
        <v>9604049</v>
      </c>
      <c r="M487" s="293">
        <f>SUMIFS('7.  Persistence Report'!BF$27:BF$100000,'7.  Persistence Report'!$D$27:$D$100000,$B487,'7.  Persistence Report'!$H$27:$H$100000,$D$401,'7.  Persistence Report'!$J$27:$J$100000,"&lt;&gt;Adjustment")</f>
        <v>8294829</v>
      </c>
      <c r="N487" s="293">
        <v>12</v>
      </c>
      <c r="O487" s="293">
        <f>SUMIFS('7.  Persistence Report'!R$27:R$100000,'7.  Persistence Report'!$D$27:$D$100000,$B487,'7.  Persistence Report'!$H$27:$H$100000,$O$401,'7.  Persistence Report'!$J$27:$J$100000,"&lt;&gt;Adjustment")</f>
        <v>427</v>
      </c>
      <c r="P487" s="293">
        <f>SUMIFS('7.  Persistence Report'!S$27:S$100000,'7.  Persistence Report'!$D$27:$D$100000,$B487,'7.  Persistence Report'!$H$27:$H$100000,$O$401,'7.  Persistence Report'!$J$27:$J$100000,"&lt;&gt;Adjustment")</f>
        <v>427</v>
      </c>
      <c r="Q487" s="293">
        <f>SUMIFS('7.  Persistence Report'!T$27:T$100000,'7.  Persistence Report'!$D$27:$D$100000,$B487,'7.  Persistence Report'!$H$27:$H$100000,$O$401,'7.  Persistence Report'!$J$27:$J$100000,"&lt;&gt;Adjustment")</f>
        <v>427</v>
      </c>
      <c r="R487" s="293">
        <f>SUMIFS('7.  Persistence Report'!U$27:U$100000,'7.  Persistence Report'!$D$27:$D$100000,$B487,'7.  Persistence Report'!$H$27:$H$100000,$O$401,'7.  Persistence Report'!$J$27:$J$100000,"&lt;&gt;Adjustment")</f>
        <v>427</v>
      </c>
      <c r="S487" s="293">
        <f>SUMIFS('7.  Persistence Report'!V$27:V$100000,'7.  Persistence Report'!$D$27:$D$100000,$B487,'7.  Persistence Report'!$H$27:$H$100000,$O$401,'7.  Persistence Report'!$J$27:$J$100000,"&lt;&gt;Adjustment")</f>
        <v>427</v>
      </c>
      <c r="T487" s="293">
        <f>SUMIFS('7.  Persistence Report'!W$27:W$100000,'7.  Persistence Report'!$D$27:$D$100000,$B487,'7.  Persistence Report'!$H$27:$H$100000,$O$401,'7.  Persistence Report'!$J$27:$J$100000,"&lt;&gt;Adjustment")</f>
        <v>427</v>
      </c>
      <c r="U487" s="293">
        <f>SUMIFS('7.  Persistence Report'!X$27:X$100000,'7.  Persistence Report'!$D$27:$D$100000,$B487,'7.  Persistence Report'!$H$27:$H$100000,$O$401,'7.  Persistence Report'!$J$27:$J$100000,"&lt;&gt;Adjustment")</f>
        <v>427</v>
      </c>
      <c r="V487" s="293">
        <f>SUMIFS('7.  Persistence Report'!Y$27:Y$100000,'7.  Persistence Report'!$D$27:$D$100000,$B487,'7.  Persistence Report'!$H$27:$H$100000,$O$401,'7.  Persistence Report'!$J$27:$J$100000,"&lt;&gt;Adjustment")</f>
        <v>427</v>
      </c>
      <c r="W487" s="293">
        <f>SUMIFS('7.  Persistence Report'!Z$27:Z$100000,'7.  Persistence Report'!$D$27:$D$100000,$B487,'7.  Persistence Report'!$H$27:$H$100000,$O$401,'7.  Persistence Report'!$J$27:$J$100000,"&lt;&gt;Adjustment")</f>
        <v>427</v>
      </c>
      <c r="X487" s="293">
        <f>SUMIFS('7.  Persistence Report'!AA$27:AA$100000,'7.  Persistence Report'!$D$27:$D$100000,$B487,'7.  Persistence Report'!$H$27:$H$100000,$O$401,'7.  Persistence Report'!$J$27:$J$100000,"&lt;&gt;Adjustment")</f>
        <v>368</v>
      </c>
      <c r="Y487" s="408">
        <f>VLOOKUP(B487,'3-a.  Rate Class Allocations'!$B$20:$AM$1009,28,FALSE)</f>
        <v>0</v>
      </c>
      <c r="Z487" s="408">
        <f>VLOOKUP(B487,'3-a.  Rate Class Allocations'!$B$20:$AM$1009,30,FALSE)</f>
        <v>0</v>
      </c>
      <c r="AA487" s="408">
        <f>VLOOKUP(B487,'3-a.  Rate Class Allocations'!$B$20:$AM$1009,32,FALSE)</f>
        <v>7.18232044198895E-2</v>
      </c>
      <c r="AB487" s="408">
        <f>VLOOKUP(B487,'3-a.  Rate Class Allocations'!$B$20:$AM$1009,33,FALSE)</f>
        <v>0.65193370165745856</v>
      </c>
      <c r="AC487" s="408">
        <f>VLOOKUP(B487,'3-a.  Rate Class Allocations'!$B$20:$AM$1009,35,FALSE)</f>
        <v>0.20994475138121546</v>
      </c>
      <c r="AD487" s="408">
        <f>VLOOKUP(B487,'3-a.  Rate Class Allocations'!$B$20:$AM$1009,37,FALSE)</f>
        <v>6.6298342541436461E-2</v>
      </c>
      <c r="AE487" s="408"/>
      <c r="AF487" s="413"/>
      <c r="AG487" s="413"/>
      <c r="AH487" s="413"/>
      <c r="AI487" s="413"/>
      <c r="AJ487" s="413"/>
      <c r="AK487" s="413"/>
      <c r="AL487" s="413"/>
      <c r="AM487" s="294">
        <f>SUM(Y487:AL487)</f>
        <v>1</v>
      </c>
    </row>
    <row r="488" spans="1:39" outlineLevel="1">
      <c r="A488" s="529"/>
      <c r="B488" s="429" t="s">
        <v>308</v>
      </c>
      <c r="C488" s="289" t="s">
        <v>163</v>
      </c>
      <c r="D488" s="293">
        <f>SUMIFS('7.  Persistence Report'!AW$27:AW$100000,'7.  Persistence Report'!$D$27:$D$100000,$B487,'7.  Persistence Report'!$H$27:$H$100000,$D$401,'7.  Persistence Report'!$J$27:$J$100000,"Adjustment")</f>
        <v>0</v>
      </c>
      <c r="E488" s="293">
        <f>SUMIFS('7.  Persistence Report'!AX$27:AX$100000,'7.  Persistence Report'!$D$27:$D$100000,$B487,'7.  Persistence Report'!$H$27:$H$100000,$D$401,'7.  Persistence Report'!$J$27:$J$100000,"Adjustment")</f>
        <v>0</v>
      </c>
      <c r="F488" s="293">
        <f>SUMIFS('7.  Persistence Report'!AY$27:AY$100000,'7.  Persistence Report'!$D$27:$D$100000,$B487,'7.  Persistence Report'!$H$27:$H$100000,$D$401,'7.  Persistence Report'!$J$27:$J$100000,"Adjustment")</f>
        <v>0</v>
      </c>
      <c r="G488" s="293">
        <f>SUMIFS('7.  Persistence Report'!AZ$27:AZ$100000,'7.  Persistence Report'!$D$27:$D$100000,$B487,'7.  Persistence Report'!$H$27:$H$100000,$D$401,'7.  Persistence Report'!$J$27:$J$100000,"Adjustment")</f>
        <v>0</v>
      </c>
      <c r="H488" s="293">
        <f>SUMIFS('7.  Persistence Report'!BA$27:BA$100000,'7.  Persistence Report'!$D$27:$D$100000,$B487,'7.  Persistence Report'!$H$27:$H$100000,$D$401,'7.  Persistence Report'!$J$27:$J$100000,"Adjustment")</f>
        <v>0</v>
      </c>
      <c r="I488" s="293">
        <f>SUMIFS('7.  Persistence Report'!BB$27:BB$100000,'7.  Persistence Report'!$D$27:$D$100000,$B487,'7.  Persistence Report'!$H$27:$H$100000,$D$401,'7.  Persistence Report'!$J$27:$J$100000,"Adjustment")</f>
        <v>0</v>
      </c>
      <c r="J488" s="293">
        <f>SUMIFS('7.  Persistence Report'!BC$27:BC$100000,'7.  Persistence Report'!$D$27:$D$100000,$B487,'7.  Persistence Report'!$H$27:$H$100000,$D$401,'7.  Persistence Report'!$J$27:$J$100000,"Adjustment")</f>
        <v>0</v>
      </c>
      <c r="K488" s="293">
        <f>SUMIFS('7.  Persistence Report'!BD$27:BD$100000,'7.  Persistence Report'!$D$27:$D$100000,$B487,'7.  Persistence Report'!$H$27:$H$100000,$D$401,'7.  Persistence Report'!$J$27:$J$100000,"Adjustment")</f>
        <v>0</v>
      </c>
      <c r="L488" s="293">
        <f>SUMIFS('7.  Persistence Report'!BE$27:BE$100000,'7.  Persistence Report'!$D$27:$D$100000,$B487,'7.  Persistence Report'!$H$27:$H$100000,$D$401,'7.  Persistence Report'!$J$27:$J$100000,"Adjustment")</f>
        <v>0</v>
      </c>
      <c r="M488" s="293">
        <f>SUMIFS('7.  Persistence Report'!BF$27:BF$100000,'7.  Persistence Report'!$D$27:$D$100000,$B487,'7.  Persistence Report'!$H$27:$H$100000,$D$401,'7.  Persistence Report'!$J$27:$J$100000,"Adjustment")</f>
        <v>0</v>
      </c>
      <c r="N488" s="293">
        <f>N487</f>
        <v>12</v>
      </c>
      <c r="O488" s="293">
        <f>SUMIFS('7.  Persistence Report'!R$27:R$100000,'7.  Persistence Report'!$D$27:$D$100000,$B487,'7.  Persistence Report'!$H$27:$H$100000,$O$401,'7.  Persistence Report'!$J$27:$J$100000,"Adjustment")</f>
        <v>0</v>
      </c>
      <c r="P488" s="293">
        <f>SUMIFS('7.  Persistence Report'!S$27:S$100000,'7.  Persistence Report'!$D$27:$D$100000,$B487,'7.  Persistence Report'!$H$27:$H$100000,$O$401,'7.  Persistence Report'!$J$27:$J$100000,"Adjustment")</f>
        <v>0</v>
      </c>
      <c r="Q488" s="293">
        <f>SUMIFS('7.  Persistence Report'!T$27:T$100000,'7.  Persistence Report'!$D$27:$D$100000,$B487,'7.  Persistence Report'!$H$27:$H$100000,$O$401,'7.  Persistence Report'!$J$27:$J$100000,"Adjustment")</f>
        <v>0</v>
      </c>
      <c r="R488" s="293">
        <f>SUMIFS('7.  Persistence Report'!U$27:U$100000,'7.  Persistence Report'!$D$27:$D$100000,$B487,'7.  Persistence Report'!$H$27:$H$100000,$O$401,'7.  Persistence Report'!$J$27:$J$100000,"Adjustment")</f>
        <v>0</v>
      </c>
      <c r="S488" s="293">
        <f>SUMIFS('7.  Persistence Report'!V$27:V$100000,'7.  Persistence Report'!$D$27:$D$100000,$B487,'7.  Persistence Report'!$H$27:$H$100000,$O$401,'7.  Persistence Report'!$J$27:$J$100000,"Adjustment")</f>
        <v>0</v>
      </c>
      <c r="T488" s="293">
        <f>SUMIFS('7.  Persistence Report'!W$27:W$100000,'7.  Persistence Report'!$D$27:$D$100000,$B487,'7.  Persistence Report'!$H$27:$H$100000,$O$401,'7.  Persistence Report'!$J$27:$J$100000,"Adjustment")</f>
        <v>0</v>
      </c>
      <c r="U488" s="293">
        <f>SUMIFS('7.  Persistence Report'!X$27:X$100000,'7.  Persistence Report'!$D$27:$D$100000,$B487,'7.  Persistence Report'!$H$27:$H$100000,$O$401,'7.  Persistence Report'!$J$27:$J$100000,"Adjustment")</f>
        <v>0</v>
      </c>
      <c r="V488" s="293">
        <f>SUMIFS('7.  Persistence Report'!Y$27:Y$100000,'7.  Persistence Report'!$D$27:$D$100000,$B487,'7.  Persistence Report'!$H$27:$H$100000,$O$401,'7.  Persistence Report'!$J$27:$J$100000,"Adjustment")</f>
        <v>0</v>
      </c>
      <c r="W488" s="293">
        <f>SUMIFS('7.  Persistence Report'!Z$27:Z$100000,'7.  Persistence Report'!$D$27:$D$100000,$B487,'7.  Persistence Report'!$H$27:$H$100000,$O$401,'7.  Persistence Report'!$J$27:$J$100000,"Adjustment")</f>
        <v>0</v>
      </c>
      <c r="X488" s="293">
        <f>SUMIFS('7.  Persistence Report'!AA$27:AA$100000,'7.  Persistence Report'!$D$27:$D$100000,$B487,'7.  Persistence Report'!$H$27:$H$100000,$O$401,'7.  Persistence Report'!$J$27:$J$100000,"Adjustment")</f>
        <v>0</v>
      </c>
      <c r="Y488" s="409">
        <f>Y487</f>
        <v>0</v>
      </c>
      <c r="Z488" s="409">
        <f t="shared" ref="Z488" si="1376">Z487</f>
        <v>0</v>
      </c>
      <c r="AA488" s="409">
        <f t="shared" ref="AA488" si="1377">AA487</f>
        <v>7.18232044198895E-2</v>
      </c>
      <c r="AB488" s="409">
        <f t="shared" ref="AB488" si="1378">AB487</f>
        <v>0.65193370165745856</v>
      </c>
      <c r="AC488" s="409">
        <f t="shared" ref="AC488" si="1379">AC487</f>
        <v>0.20994475138121546</v>
      </c>
      <c r="AD488" s="409">
        <f t="shared" ref="AD488" si="1380">AD487</f>
        <v>6.6298342541436461E-2</v>
      </c>
      <c r="AE488" s="409">
        <f t="shared" ref="AE488" si="1381">AE487</f>
        <v>0</v>
      </c>
      <c r="AF488" s="409">
        <f t="shared" ref="AF488" si="1382">AF487</f>
        <v>0</v>
      </c>
      <c r="AG488" s="409">
        <f t="shared" ref="AG488" si="1383">AG487</f>
        <v>0</v>
      </c>
      <c r="AH488" s="409">
        <f t="shared" ref="AH488" si="1384">AH487</f>
        <v>0</v>
      </c>
      <c r="AI488" s="409">
        <f t="shared" ref="AI488" si="1385">AI487</f>
        <v>0</v>
      </c>
      <c r="AJ488" s="409">
        <f t="shared" ref="AJ488" si="1386">AJ487</f>
        <v>0</v>
      </c>
      <c r="AK488" s="409">
        <f t="shared" ref="AK488" si="1387">AK487</f>
        <v>0</v>
      </c>
      <c r="AL488" s="409">
        <f t="shared" ref="AL488" si="1388">AL487</f>
        <v>0</v>
      </c>
      <c r="AM488" s="304"/>
    </row>
    <row r="489" spans="1:39" outlineLevel="1">
      <c r="A489" s="529"/>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outlineLevel="1">
      <c r="A490" s="529">
        <v>26</v>
      </c>
      <c r="B490" s="426" t="s">
        <v>118</v>
      </c>
      <c r="C490" s="289" t="s">
        <v>25</v>
      </c>
      <c r="D490" s="293">
        <f>SUMIFS('7.  Persistence Report'!AW$27:AW$100000,'7.  Persistence Report'!$D$27:$D$100000,$B490,'7.  Persistence Report'!$H$27:$H$100000,$D$401,'7.  Persistence Report'!$J$27:$J$100000,"&lt;&gt;Adjustment")</f>
        <v>146418548</v>
      </c>
      <c r="E490" s="293">
        <f>SUMIFS('7.  Persistence Report'!AX$27:AX$100000,'7.  Persistence Report'!$D$27:$D$100000,$B490,'7.  Persistence Report'!$H$27:$H$100000,$D$401,'7.  Persistence Report'!$J$27:$J$100000,"&lt;&gt;Adjustment")</f>
        <v>146934275</v>
      </c>
      <c r="F490" s="293">
        <f>SUMIFS('7.  Persistence Report'!AY$27:AY$100000,'7.  Persistence Report'!$D$27:$D$100000,$B490,'7.  Persistence Report'!$H$27:$H$100000,$D$401,'7.  Persistence Report'!$J$27:$J$100000,"&lt;&gt;Adjustment")</f>
        <v>146934275</v>
      </c>
      <c r="G490" s="293">
        <f>SUMIFS('7.  Persistence Report'!AZ$27:AZ$100000,'7.  Persistence Report'!$D$27:$D$100000,$B490,'7.  Persistence Report'!$H$27:$H$100000,$D$401,'7.  Persistence Report'!$J$27:$J$100000,"&lt;&gt;Adjustment")</f>
        <v>146934275</v>
      </c>
      <c r="H490" s="293">
        <f>SUMIFS('7.  Persistence Report'!BA$27:BA$100000,'7.  Persistence Report'!$D$27:$D$100000,$B490,'7.  Persistence Report'!$H$27:$H$100000,$D$401,'7.  Persistence Report'!$J$27:$J$100000,"&lt;&gt;Adjustment")</f>
        <v>146934275</v>
      </c>
      <c r="I490" s="293">
        <f>SUMIFS('7.  Persistence Report'!BB$27:BB$100000,'7.  Persistence Report'!$D$27:$D$100000,$B490,'7.  Persistence Report'!$H$27:$H$100000,$D$401,'7.  Persistence Report'!$J$27:$J$100000,"&lt;&gt;Adjustment")</f>
        <v>138991065</v>
      </c>
      <c r="J490" s="293">
        <f>SUMIFS('7.  Persistence Report'!BC$27:BC$100000,'7.  Persistence Report'!$D$27:$D$100000,$B490,'7.  Persistence Report'!$H$27:$H$100000,$D$401,'7.  Persistence Report'!$J$27:$J$100000,"&lt;&gt;Adjustment")</f>
        <v>138991065</v>
      </c>
      <c r="K490" s="293">
        <f>SUMIFS('7.  Persistence Report'!BD$27:BD$100000,'7.  Persistence Report'!$D$27:$D$100000,$B490,'7.  Persistence Report'!$H$27:$H$100000,$D$401,'7.  Persistence Report'!$J$27:$J$100000,"&lt;&gt;Adjustment")</f>
        <v>138991065</v>
      </c>
      <c r="L490" s="293">
        <f>SUMIFS('7.  Persistence Report'!BE$27:BE$100000,'7.  Persistence Report'!$D$27:$D$100000,$B490,'7.  Persistence Report'!$H$27:$H$100000,$D$401,'7.  Persistence Report'!$J$27:$J$100000,"&lt;&gt;Adjustment")</f>
        <v>138343482</v>
      </c>
      <c r="M490" s="293">
        <f>SUMIFS('7.  Persistence Report'!BF$27:BF$100000,'7.  Persistence Report'!$D$27:$D$100000,$B490,'7.  Persistence Report'!$H$27:$H$100000,$D$401,'7.  Persistence Report'!$J$27:$J$100000,"&lt;&gt;Adjustment")</f>
        <v>138343482</v>
      </c>
      <c r="N490" s="293">
        <v>12</v>
      </c>
      <c r="O490" s="293">
        <f>SUMIFS('7.  Persistence Report'!R$27:R$100000,'7.  Persistence Report'!$D$27:$D$100000,$B490,'7.  Persistence Report'!$H$27:$H$100000,$O$401,'7.  Persistence Report'!$J$27:$J$100000,"&lt;&gt;Adjustment")</f>
        <v>21105</v>
      </c>
      <c r="P490" s="293">
        <f>SUMIFS('7.  Persistence Report'!S$27:S$100000,'7.  Persistence Report'!$D$27:$D$100000,$B490,'7.  Persistence Report'!$H$27:$H$100000,$O$401,'7.  Persistence Report'!$J$27:$J$100000,"&lt;&gt;Adjustment")</f>
        <v>21213</v>
      </c>
      <c r="Q490" s="293">
        <f>SUMIFS('7.  Persistence Report'!T$27:T$100000,'7.  Persistence Report'!$D$27:$D$100000,$B490,'7.  Persistence Report'!$H$27:$H$100000,$O$401,'7.  Persistence Report'!$J$27:$J$100000,"&lt;&gt;Adjustment")</f>
        <v>21213</v>
      </c>
      <c r="R490" s="293">
        <f>SUMIFS('7.  Persistence Report'!U$27:U$100000,'7.  Persistence Report'!$D$27:$D$100000,$B490,'7.  Persistence Report'!$H$27:$H$100000,$O$401,'7.  Persistence Report'!$J$27:$J$100000,"&lt;&gt;Adjustment")</f>
        <v>21213</v>
      </c>
      <c r="S490" s="293">
        <f>SUMIFS('7.  Persistence Report'!V$27:V$100000,'7.  Persistence Report'!$D$27:$D$100000,$B490,'7.  Persistence Report'!$H$27:$H$100000,$O$401,'7.  Persistence Report'!$J$27:$J$100000,"&lt;&gt;Adjustment")</f>
        <v>21213</v>
      </c>
      <c r="T490" s="293">
        <f>SUMIFS('7.  Persistence Report'!W$27:W$100000,'7.  Persistence Report'!$D$27:$D$100000,$B490,'7.  Persistence Report'!$H$27:$H$100000,$O$401,'7.  Persistence Report'!$J$27:$J$100000,"&lt;&gt;Adjustment")</f>
        <v>19944</v>
      </c>
      <c r="U490" s="293">
        <f>SUMIFS('7.  Persistence Report'!X$27:X$100000,'7.  Persistence Report'!$D$27:$D$100000,$B490,'7.  Persistence Report'!$H$27:$H$100000,$O$401,'7.  Persistence Report'!$J$27:$J$100000,"&lt;&gt;Adjustment")</f>
        <v>19944</v>
      </c>
      <c r="V490" s="293">
        <f>SUMIFS('7.  Persistence Report'!Y$27:Y$100000,'7.  Persistence Report'!$D$27:$D$100000,$B490,'7.  Persistence Report'!$H$27:$H$100000,$O$401,'7.  Persistence Report'!$J$27:$J$100000,"&lt;&gt;Adjustment")</f>
        <v>19944</v>
      </c>
      <c r="W490" s="293">
        <f>SUMIFS('7.  Persistence Report'!Z$27:Z$100000,'7.  Persistence Report'!$D$27:$D$100000,$B490,'7.  Persistence Report'!$H$27:$H$100000,$O$401,'7.  Persistence Report'!$J$27:$J$100000,"&lt;&gt;Adjustment")</f>
        <v>19933</v>
      </c>
      <c r="X490" s="293">
        <f>SUMIFS('7.  Persistence Report'!AA$27:AA$100000,'7.  Persistence Report'!$D$27:$D$100000,$B490,'7.  Persistence Report'!$H$27:$H$100000,$O$401,'7.  Persistence Report'!$J$27:$J$100000,"&lt;&gt;Adjustment")</f>
        <v>19933</v>
      </c>
      <c r="Y490" s="408">
        <f>VLOOKUP(B490,'3-a.  Rate Class Allocations'!$B$20:$AM$1009,28,FALSE)</f>
        <v>0</v>
      </c>
      <c r="Z490" s="408">
        <f>VLOOKUP(B490,'3-a.  Rate Class Allocations'!$B$20:$AM$1009,30,FALSE)</f>
        <v>0</v>
      </c>
      <c r="AA490" s="408">
        <f>VLOOKUP(B490,'3-a.  Rate Class Allocations'!$B$20:$AM$1009,32,FALSE)</f>
        <v>4.790441940651298E-2</v>
      </c>
      <c r="AB490" s="408">
        <f>VLOOKUP(B490,'3-a.  Rate Class Allocations'!$B$20:$AM$1009,33,FALSE)</f>
        <v>0.85902185016801258</v>
      </c>
      <c r="AC490" s="408">
        <f>VLOOKUP(B490,'3-a.  Rate Class Allocations'!$B$20:$AM$1009,35,FALSE)</f>
        <v>7.6461289928051984E-2</v>
      </c>
      <c r="AD490" s="408">
        <f>VLOOKUP(B490,'3-a.  Rate Class Allocations'!$B$20:$AM$1009,37,FALSE)</f>
        <v>3.4477388292082946E-2</v>
      </c>
      <c r="AE490" s="408"/>
      <c r="AF490" s="413"/>
      <c r="AG490" s="413"/>
      <c r="AH490" s="413"/>
      <c r="AI490" s="413"/>
      <c r="AJ490" s="413"/>
      <c r="AK490" s="413"/>
      <c r="AL490" s="413"/>
      <c r="AM490" s="294">
        <f>SUM(Y490:AL490)</f>
        <v>1.0178649477946606</v>
      </c>
    </row>
    <row r="491" spans="1:39" outlineLevel="1">
      <c r="A491" s="529"/>
      <c r="B491" s="429" t="s">
        <v>308</v>
      </c>
      <c r="C491" s="289" t="s">
        <v>163</v>
      </c>
      <c r="D491" s="293">
        <f>SUMIFS('7.  Persistence Report'!AW$27:AW$100000,'7.  Persistence Report'!$D$27:$D$100000,$B490,'7.  Persistence Report'!$H$27:$H$100000,$D$401,'7.  Persistence Report'!$J$27:$J$100000,"Adjustment")</f>
        <v>0</v>
      </c>
      <c r="E491" s="293">
        <f>SUMIFS('7.  Persistence Report'!AX$27:AX$100000,'7.  Persistence Report'!$D$27:$D$100000,$B490,'7.  Persistence Report'!$H$27:$H$100000,$D$401,'7.  Persistence Report'!$J$27:$J$100000,"Adjustment")</f>
        <v>0</v>
      </c>
      <c r="F491" s="293">
        <f>SUMIFS('7.  Persistence Report'!AY$27:AY$100000,'7.  Persistence Report'!$D$27:$D$100000,$B490,'7.  Persistence Report'!$H$27:$H$100000,$D$401,'7.  Persistence Report'!$J$27:$J$100000,"Adjustment")</f>
        <v>0</v>
      </c>
      <c r="G491" s="293">
        <f>SUMIFS('7.  Persistence Report'!AZ$27:AZ$100000,'7.  Persistence Report'!$D$27:$D$100000,$B490,'7.  Persistence Report'!$H$27:$H$100000,$D$401,'7.  Persistence Report'!$J$27:$J$100000,"Adjustment")</f>
        <v>0</v>
      </c>
      <c r="H491" s="293">
        <f>SUMIFS('7.  Persistence Report'!BA$27:BA$100000,'7.  Persistence Report'!$D$27:$D$100000,$B490,'7.  Persistence Report'!$H$27:$H$100000,$D$401,'7.  Persistence Report'!$J$27:$J$100000,"Adjustment")</f>
        <v>0</v>
      </c>
      <c r="I491" s="293">
        <f>SUMIFS('7.  Persistence Report'!BB$27:BB$100000,'7.  Persistence Report'!$D$27:$D$100000,$B490,'7.  Persistence Report'!$H$27:$H$100000,$D$401,'7.  Persistence Report'!$J$27:$J$100000,"Adjustment")</f>
        <v>0</v>
      </c>
      <c r="J491" s="293">
        <f>SUMIFS('7.  Persistence Report'!BC$27:BC$100000,'7.  Persistence Report'!$D$27:$D$100000,$B490,'7.  Persistence Report'!$H$27:$H$100000,$D$401,'7.  Persistence Report'!$J$27:$J$100000,"Adjustment")</f>
        <v>0</v>
      </c>
      <c r="K491" s="293">
        <f>SUMIFS('7.  Persistence Report'!BD$27:BD$100000,'7.  Persistence Report'!$D$27:$D$100000,$B490,'7.  Persistence Report'!$H$27:$H$100000,$D$401,'7.  Persistence Report'!$J$27:$J$100000,"Adjustment")</f>
        <v>0</v>
      </c>
      <c r="L491" s="293">
        <f>SUMIFS('7.  Persistence Report'!BE$27:BE$100000,'7.  Persistence Report'!$D$27:$D$100000,$B490,'7.  Persistence Report'!$H$27:$H$100000,$D$401,'7.  Persistence Report'!$J$27:$J$100000,"Adjustment")</f>
        <v>0</v>
      </c>
      <c r="M491" s="293">
        <f>SUMIFS('7.  Persistence Report'!BF$27:BF$100000,'7.  Persistence Report'!$D$27:$D$100000,$B490,'7.  Persistence Report'!$H$27:$H$100000,$D$401,'7.  Persistence Report'!$J$27:$J$100000,"Adjustment")</f>
        <v>0</v>
      </c>
      <c r="N491" s="293">
        <f>N490</f>
        <v>12</v>
      </c>
      <c r="O491" s="293">
        <f>SUMIFS('7.  Persistence Report'!R$27:R$100000,'7.  Persistence Report'!$D$27:$D$100000,$B490,'7.  Persistence Report'!$H$27:$H$100000,$O$401,'7.  Persistence Report'!$J$27:$J$100000,"Adjustment")</f>
        <v>0</v>
      </c>
      <c r="P491" s="293">
        <f>SUMIFS('7.  Persistence Report'!S$27:S$100000,'7.  Persistence Report'!$D$27:$D$100000,$B490,'7.  Persistence Report'!$H$27:$H$100000,$O$401,'7.  Persistence Report'!$J$27:$J$100000,"Adjustment")</f>
        <v>0</v>
      </c>
      <c r="Q491" s="293">
        <f>SUMIFS('7.  Persistence Report'!T$27:T$100000,'7.  Persistence Report'!$D$27:$D$100000,$B490,'7.  Persistence Report'!$H$27:$H$100000,$O$401,'7.  Persistence Report'!$J$27:$J$100000,"Adjustment")</f>
        <v>0</v>
      </c>
      <c r="R491" s="293">
        <f>SUMIFS('7.  Persistence Report'!U$27:U$100000,'7.  Persistence Report'!$D$27:$D$100000,$B490,'7.  Persistence Report'!$H$27:$H$100000,$O$401,'7.  Persistence Report'!$J$27:$J$100000,"Adjustment")</f>
        <v>0</v>
      </c>
      <c r="S491" s="293">
        <f>SUMIFS('7.  Persistence Report'!V$27:V$100000,'7.  Persistence Report'!$D$27:$D$100000,$B490,'7.  Persistence Report'!$H$27:$H$100000,$O$401,'7.  Persistence Report'!$J$27:$J$100000,"Adjustment")</f>
        <v>0</v>
      </c>
      <c r="T491" s="293">
        <f>SUMIFS('7.  Persistence Report'!W$27:W$100000,'7.  Persistence Report'!$D$27:$D$100000,$B490,'7.  Persistence Report'!$H$27:$H$100000,$O$401,'7.  Persistence Report'!$J$27:$J$100000,"Adjustment")</f>
        <v>0</v>
      </c>
      <c r="U491" s="293">
        <f>SUMIFS('7.  Persistence Report'!X$27:X$100000,'7.  Persistence Report'!$D$27:$D$100000,$B490,'7.  Persistence Report'!$H$27:$H$100000,$O$401,'7.  Persistence Report'!$J$27:$J$100000,"Adjustment")</f>
        <v>0</v>
      </c>
      <c r="V491" s="293">
        <f>SUMIFS('7.  Persistence Report'!Y$27:Y$100000,'7.  Persistence Report'!$D$27:$D$100000,$B490,'7.  Persistence Report'!$H$27:$H$100000,$O$401,'7.  Persistence Report'!$J$27:$J$100000,"Adjustment")</f>
        <v>0</v>
      </c>
      <c r="W491" s="293">
        <f>SUMIFS('7.  Persistence Report'!Z$27:Z$100000,'7.  Persistence Report'!$D$27:$D$100000,$B490,'7.  Persistence Report'!$H$27:$H$100000,$O$401,'7.  Persistence Report'!$J$27:$J$100000,"Adjustment")</f>
        <v>0</v>
      </c>
      <c r="X491" s="293">
        <f>SUMIFS('7.  Persistence Report'!AA$27:AA$100000,'7.  Persistence Report'!$D$27:$D$100000,$B490,'7.  Persistence Report'!$H$27:$H$100000,$O$401,'7.  Persistence Report'!$J$27:$J$100000,"Adjustment")</f>
        <v>0</v>
      </c>
      <c r="Y491" s="409">
        <f>Y490</f>
        <v>0</v>
      </c>
      <c r="Z491" s="409">
        <f t="shared" ref="Z491" si="1389">Z490</f>
        <v>0</v>
      </c>
      <c r="AA491" s="409">
        <f t="shared" ref="AA491" si="1390">AA490</f>
        <v>4.790441940651298E-2</v>
      </c>
      <c r="AB491" s="409">
        <f t="shared" ref="AB491" si="1391">AB490</f>
        <v>0.85902185016801258</v>
      </c>
      <c r="AC491" s="409">
        <f t="shared" ref="AC491" si="1392">AC490</f>
        <v>7.6461289928051984E-2</v>
      </c>
      <c r="AD491" s="409">
        <f t="shared" ref="AD491" si="1393">AD490</f>
        <v>3.4477388292082946E-2</v>
      </c>
      <c r="AE491" s="409">
        <f t="shared" ref="AE491" si="1394">AE490</f>
        <v>0</v>
      </c>
      <c r="AF491" s="409">
        <f t="shared" ref="AF491" si="1395">AF490</f>
        <v>0</v>
      </c>
      <c r="AG491" s="409">
        <f t="shared" ref="AG491" si="1396">AG490</f>
        <v>0</v>
      </c>
      <c r="AH491" s="409">
        <f t="shared" ref="AH491" si="1397">AH490</f>
        <v>0</v>
      </c>
      <c r="AI491" s="409">
        <f t="shared" ref="AI491" si="1398">AI490</f>
        <v>0</v>
      </c>
      <c r="AJ491" s="409">
        <f t="shared" ref="AJ491" si="1399">AJ490</f>
        <v>0</v>
      </c>
      <c r="AK491" s="409">
        <f t="shared" ref="AK491" si="1400">AK490</f>
        <v>0</v>
      </c>
      <c r="AL491" s="409">
        <f t="shared" ref="AL491" si="1401">AL490</f>
        <v>0</v>
      </c>
      <c r="AM491" s="304"/>
    </row>
    <row r="492" spans="1:39" outlineLevel="1">
      <c r="A492" s="529"/>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29">
        <v>27</v>
      </c>
      <c r="B493" s="426" t="s">
        <v>119</v>
      </c>
      <c r="C493" s="289" t="s">
        <v>25</v>
      </c>
      <c r="D493" s="293">
        <f>SUMIFS('7.  Persistence Report'!AW$27:AW$100000,'7.  Persistence Report'!$D$27:$D$100000,$B493,'7.  Persistence Report'!$H$27:$H$100000,$D$401,'7.  Persistence Report'!$J$27:$J$100000,"&lt;&gt;Adjustment")</f>
        <v>5306383</v>
      </c>
      <c r="E493" s="293">
        <f>SUMIFS('7.  Persistence Report'!AX$27:AX$100000,'7.  Persistence Report'!$D$27:$D$100000,$B493,'7.  Persistence Report'!$H$27:$H$100000,$D$401,'7.  Persistence Report'!$J$27:$J$100000,"&lt;&gt;Adjustment")</f>
        <v>5306383</v>
      </c>
      <c r="F493" s="293">
        <f>SUMIFS('7.  Persistence Report'!AY$27:AY$100000,'7.  Persistence Report'!$D$27:$D$100000,$B493,'7.  Persistence Report'!$H$27:$H$100000,$D$401,'7.  Persistence Report'!$J$27:$J$100000,"&lt;&gt;Adjustment")</f>
        <v>5103412</v>
      </c>
      <c r="G493" s="293">
        <f>SUMIFS('7.  Persistence Report'!AZ$27:AZ$100000,'7.  Persistence Report'!$D$27:$D$100000,$B493,'7.  Persistence Report'!$H$27:$H$100000,$D$401,'7.  Persistence Report'!$J$27:$J$100000,"&lt;&gt;Adjustment")</f>
        <v>5056360</v>
      </c>
      <c r="H493" s="293">
        <f>SUMIFS('7.  Persistence Report'!BA$27:BA$100000,'7.  Persistence Report'!$D$27:$D$100000,$B493,'7.  Persistence Report'!$H$27:$H$100000,$D$401,'7.  Persistence Report'!$J$27:$J$100000,"&lt;&gt;Adjustment")</f>
        <v>4473704</v>
      </c>
      <c r="I493" s="293">
        <f>SUMIFS('7.  Persistence Report'!BB$27:BB$100000,'7.  Persistence Report'!$D$27:$D$100000,$B493,'7.  Persistence Report'!$H$27:$H$100000,$D$401,'7.  Persistence Report'!$J$27:$J$100000,"&lt;&gt;Adjustment")</f>
        <v>3596315</v>
      </c>
      <c r="J493" s="293">
        <f>SUMIFS('7.  Persistence Report'!BC$27:BC$100000,'7.  Persistence Report'!$D$27:$D$100000,$B493,'7.  Persistence Report'!$H$27:$H$100000,$D$401,'7.  Persistence Report'!$J$27:$J$100000,"&lt;&gt;Adjustment")</f>
        <v>2967259</v>
      </c>
      <c r="K493" s="293">
        <f>SUMIFS('7.  Persistence Report'!BD$27:BD$100000,'7.  Persistence Report'!$D$27:$D$100000,$B493,'7.  Persistence Report'!$H$27:$H$100000,$D$401,'7.  Persistence Report'!$J$27:$J$100000,"&lt;&gt;Adjustment")</f>
        <v>2001022</v>
      </c>
      <c r="L493" s="293">
        <f>SUMIFS('7.  Persistence Report'!BE$27:BE$100000,'7.  Persistence Report'!$D$27:$D$100000,$B493,'7.  Persistence Report'!$H$27:$H$100000,$D$401,'7.  Persistence Report'!$J$27:$J$100000,"&lt;&gt;Adjustment")</f>
        <v>1478271</v>
      </c>
      <c r="M493" s="293">
        <f>SUMIFS('7.  Persistence Report'!BF$27:BF$100000,'7.  Persistence Report'!$D$27:$D$100000,$B493,'7.  Persistence Report'!$H$27:$H$100000,$D$401,'7.  Persistence Report'!$J$27:$J$100000,"&lt;&gt;Adjustment")</f>
        <v>980161</v>
      </c>
      <c r="N493" s="293">
        <v>12</v>
      </c>
      <c r="O493" s="293">
        <f>SUMIFS('7.  Persistence Report'!R$27:R$100000,'7.  Persistence Report'!$D$27:$D$100000,$B493,'7.  Persistence Report'!$H$27:$H$100000,$O$401,'7.  Persistence Report'!$J$27:$J$100000,"&lt;&gt;Adjustment")</f>
        <v>1159</v>
      </c>
      <c r="P493" s="293">
        <f>SUMIFS('7.  Persistence Report'!S$27:S$100000,'7.  Persistence Report'!$D$27:$D$100000,$B493,'7.  Persistence Report'!$H$27:$H$100000,$O$401,'7.  Persistence Report'!$J$27:$J$100000,"&lt;&gt;Adjustment")</f>
        <v>1159</v>
      </c>
      <c r="Q493" s="293">
        <f>SUMIFS('7.  Persistence Report'!T$27:T$100000,'7.  Persistence Report'!$D$27:$D$100000,$B493,'7.  Persistence Report'!$H$27:$H$100000,$O$401,'7.  Persistence Report'!$J$27:$J$100000,"&lt;&gt;Adjustment")</f>
        <v>1140</v>
      </c>
      <c r="R493" s="293">
        <f>SUMIFS('7.  Persistence Report'!U$27:U$100000,'7.  Persistence Report'!$D$27:$D$100000,$B493,'7.  Persistence Report'!$H$27:$H$100000,$O$401,'7.  Persistence Report'!$J$27:$J$100000,"&lt;&gt;Adjustment")</f>
        <v>1135</v>
      </c>
      <c r="S493" s="293">
        <f>SUMIFS('7.  Persistence Report'!V$27:V$100000,'7.  Persistence Report'!$D$27:$D$100000,$B493,'7.  Persistence Report'!$H$27:$H$100000,$O$401,'7.  Persistence Report'!$J$27:$J$100000,"&lt;&gt;Adjustment")</f>
        <v>1052</v>
      </c>
      <c r="T493" s="293">
        <f>SUMIFS('7.  Persistence Report'!W$27:W$100000,'7.  Persistence Report'!$D$27:$D$100000,$B493,'7.  Persistence Report'!$H$27:$H$100000,$O$401,'7.  Persistence Report'!$J$27:$J$100000,"&lt;&gt;Adjustment")</f>
        <v>906</v>
      </c>
      <c r="U493" s="293">
        <f>SUMIFS('7.  Persistence Report'!X$27:X$100000,'7.  Persistence Report'!$D$27:$D$100000,$B493,'7.  Persistence Report'!$H$27:$H$100000,$O$401,'7.  Persistence Report'!$J$27:$J$100000,"&lt;&gt;Adjustment")</f>
        <v>781</v>
      </c>
      <c r="V493" s="293">
        <f>SUMIFS('7.  Persistence Report'!Y$27:Y$100000,'7.  Persistence Report'!$D$27:$D$100000,$B493,'7.  Persistence Report'!$H$27:$H$100000,$O$401,'7.  Persistence Report'!$J$27:$J$100000,"&lt;&gt;Adjustment")</f>
        <v>562</v>
      </c>
      <c r="W493" s="293">
        <f>SUMIFS('7.  Persistence Report'!Z$27:Z$100000,'7.  Persistence Report'!$D$27:$D$100000,$B493,'7.  Persistence Report'!$H$27:$H$100000,$O$401,'7.  Persistence Report'!$J$27:$J$100000,"&lt;&gt;Adjustment")</f>
        <v>430</v>
      </c>
      <c r="X493" s="293">
        <f>SUMIFS('7.  Persistence Report'!AA$27:AA$100000,'7.  Persistence Report'!$D$27:$D$100000,$B493,'7.  Persistence Report'!$H$27:$H$100000,$O$401,'7.  Persistence Report'!$J$27:$J$100000,"&lt;&gt;Adjustment")</f>
        <v>291</v>
      </c>
      <c r="Y493" s="408">
        <f>VLOOKUP(B493,'3-a.  Rate Class Allocations'!$B$20:$AM$1009,28,FALSE)</f>
        <v>0</v>
      </c>
      <c r="Z493" s="408">
        <f>VLOOKUP(B493,'3-a.  Rate Class Allocations'!$B$20:$AM$1009,30,FALSE)</f>
        <v>0</v>
      </c>
      <c r="AA493" s="408">
        <f>VLOOKUP(B493,'3-a.  Rate Class Allocations'!$B$20:$AM$1009,32,FALSE)</f>
        <v>0.89376679629547695</v>
      </c>
      <c r="AB493" s="408">
        <f>VLOOKUP(B493,'3-a.  Rate Class Allocations'!$B$20:$AM$1009,33,FALSE)</f>
        <v>7.3535819175433961E-2</v>
      </c>
      <c r="AC493" s="408">
        <f>VLOOKUP(B493,'3-a.  Rate Class Allocations'!$B$20:$AM$1009,35,FALSE)</f>
        <v>8.884592983630115E-3</v>
      </c>
      <c r="AD493" s="408">
        <f>VLOOKUP(B493,'3-a.  Rate Class Allocations'!$B$20:$AM$1009,37,FALSE)</f>
        <v>1.0193191816300476E-2</v>
      </c>
      <c r="AE493" s="408"/>
      <c r="AF493" s="413"/>
      <c r="AG493" s="413"/>
      <c r="AH493" s="413"/>
      <c r="AI493" s="413"/>
      <c r="AJ493" s="413"/>
      <c r="AK493" s="413"/>
      <c r="AL493" s="413"/>
      <c r="AM493" s="294">
        <f>SUM(Y493:AL493)</f>
        <v>0.98638040027084151</v>
      </c>
    </row>
    <row r="494" spans="1:39" outlineLevel="1">
      <c r="A494" s="529"/>
      <c r="B494" s="429" t="s">
        <v>308</v>
      </c>
      <c r="C494" s="289" t="s">
        <v>163</v>
      </c>
      <c r="D494" s="293">
        <f>SUMIFS('7.  Persistence Report'!AW$27:AW$100000,'7.  Persistence Report'!$D$27:$D$100000,$B493,'7.  Persistence Report'!$H$27:$H$100000,$D$401,'7.  Persistence Report'!$J$27:$J$100000,"Adjustment")</f>
        <v>0</v>
      </c>
      <c r="E494" s="293">
        <f>SUMIFS('7.  Persistence Report'!AX$27:AX$100000,'7.  Persistence Report'!$D$27:$D$100000,$B493,'7.  Persistence Report'!$H$27:$H$100000,$D$401,'7.  Persistence Report'!$J$27:$J$100000,"Adjustment")</f>
        <v>0</v>
      </c>
      <c r="F494" s="293">
        <f>SUMIFS('7.  Persistence Report'!AY$27:AY$100000,'7.  Persistence Report'!$D$27:$D$100000,$B493,'7.  Persistence Report'!$H$27:$H$100000,$D$401,'7.  Persistence Report'!$J$27:$J$100000,"Adjustment")</f>
        <v>0</v>
      </c>
      <c r="G494" s="293">
        <f>SUMIFS('7.  Persistence Report'!AZ$27:AZ$100000,'7.  Persistence Report'!$D$27:$D$100000,$B493,'7.  Persistence Report'!$H$27:$H$100000,$D$401,'7.  Persistence Report'!$J$27:$J$100000,"Adjustment")</f>
        <v>0</v>
      </c>
      <c r="H494" s="293">
        <f>SUMIFS('7.  Persistence Report'!BA$27:BA$100000,'7.  Persistence Report'!$D$27:$D$100000,$B493,'7.  Persistence Report'!$H$27:$H$100000,$D$401,'7.  Persistence Report'!$J$27:$J$100000,"Adjustment")</f>
        <v>0</v>
      </c>
      <c r="I494" s="293">
        <f>SUMIFS('7.  Persistence Report'!BB$27:BB$100000,'7.  Persistence Report'!$D$27:$D$100000,$B493,'7.  Persistence Report'!$H$27:$H$100000,$D$401,'7.  Persistence Report'!$J$27:$J$100000,"Adjustment")</f>
        <v>0</v>
      </c>
      <c r="J494" s="293">
        <f>SUMIFS('7.  Persistence Report'!BC$27:BC$100000,'7.  Persistence Report'!$D$27:$D$100000,$B493,'7.  Persistence Report'!$H$27:$H$100000,$D$401,'7.  Persistence Report'!$J$27:$J$100000,"Adjustment")</f>
        <v>0</v>
      </c>
      <c r="K494" s="293">
        <f>SUMIFS('7.  Persistence Report'!BD$27:BD$100000,'7.  Persistence Report'!$D$27:$D$100000,$B493,'7.  Persistence Report'!$H$27:$H$100000,$D$401,'7.  Persistence Report'!$J$27:$J$100000,"Adjustment")</f>
        <v>0</v>
      </c>
      <c r="L494" s="293">
        <f>SUMIFS('7.  Persistence Report'!BE$27:BE$100000,'7.  Persistence Report'!$D$27:$D$100000,$B493,'7.  Persistence Report'!$H$27:$H$100000,$D$401,'7.  Persistence Report'!$J$27:$J$100000,"Adjustment")</f>
        <v>0</v>
      </c>
      <c r="M494" s="293">
        <f>SUMIFS('7.  Persistence Report'!BF$27:BF$100000,'7.  Persistence Report'!$D$27:$D$100000,$B493,'7.  Persistence Report'!$H$27:$H$100000,$D$401,'7.  Persistence Report'!$J$27:$J$100000,"Adjustment")</f>
        <v>0</v>
      </c>
      <c r="N494" s="293">
        <f>N493</f>
        <v>12</v>
      </c>
      <c r="O494" s="293">
        <f>SUMIFS('7.  Persistence Report'!R$27:R$100000,'7.  Persistence Report'!$D$27:$D$100000,$B493,'7.  Persistence Report'!$H$27:$H$100000,$O$401,'7.  Persistence Report'!$J$27:$J$100000,"Adjustment")</f>
        <v>0</v>
      </c>
      <c r="P494" s="293">
        <f>SUMIFS('7.  Persistence Report'!S$27:S$100000,'7.  Persistence Report'!$D$27:$D$100000,$B493,'7.  Persistence Report'!$H$27:$H$100000,$O$401,'7.  Persistence Report'!$J$27:$J$100000,"Adjustment")</f>
        <v>0</v>
      </c>
      <c r="Q494" s="293">
        <f>SUMIFS('7.  Persistence Report'!T$27:T$100000,'7.  Persistence Report'!$D$27:$D$100000,$B493,'7.  Persistence Report'!$H$27:$H$100000,$O$401,'7.  Persistence Report'!$J$27:$J$100000,"Adjustment")</f>
        <v>0</v>
      </c>
      <c r="R494" s="293">
        <f>SUMIFS('7.  Persistence Report'!U$27:U$100000,'7.  Persistence Report'!$D$27:$D$100000,$B493,'7.  Persistence Report'!$H$27:$H$100000,$O$401,'7.  Persistence Report'!$J$27:$J$100000,"Adjustment")</f>
        <v>0</v>
      </c>
      <c r="S494" s="293">
        <f>SUMIFS('7.  Persistence Report'!V$27:V$100000,'7.  Persistence Report'!$D$27:$D$100000,$B493,'7.  Persistence Report'!$H$27:$H$100000,$O$401,'7.  Persistence Report'!$J$27:$J$100000,"Adjustment")</f>
        <v>0</v>
      </c>
      <c r="T494" s="293">
        <f>SUMIFS('7.  Persistence Report'!W$27:W$100000,'7.  Persistence Report'!$D$27:$D$100000,$B493,'7.  Persistence Report'!$H$27:$H$100000,$O$401,'7.  Persistence Report'!$J$27:$J$100000,"Adjustment")</f>
        <v>0</v>
      </c>
      <c r="U494" s="293">
        <f>SUMIFS('7.  Persistence Report'!X$27:X$100000,'7.  Persistence Report'!$D$27:$D$100000,$B493,'7.  Persistence Report'!$H$27:$H$100000,$O$401,'7.  Persistence Report'!$J$27:$J$100000,"Adjustment")</f>
        <v>0</v>
      </c>
      <c r="V494" s="293">
        <f>SUMIFS('7.  Persistence Report'!Y$27:Y$100000,'7.  Persistence Report'!$D$27:$D$100000,$B493,'7.  Persistence Report'!$H$27:$H$100000,$O$401,'7.  Persistence Report'!$J$27:$J$100000,"Adjustment")</f>
        <v>0</v>
      </c>
      <c r="W494" s="293">
        <f>SUMIFS('7.  Persistence Report'!Z$27:Z$100000,'7.  Persistence Report'!$D$27:$D$100000,$B493,'7.  Persistence Report'!$H$27:$H$100000,$O$401,'7.  Persistence Report'!$J$27:$J$100000,"Adjustment")</f>
        <v>0</v>
      </c>
      <c r="X494" s="293">
        <f>SUMIFS('7.  Persistence Report'!AA$27:AA$100000,'7.  Persistence Report'!$D$27:$D$100000,$B493,'7.  Persistence Report'!$H$27:$H$100000,$O$401,'7.  Persistence Report'!$J$27:$J$100000,"Adjustment")</f>
        <v>0</v>
      </c>
      <c r="Y494" s="409">
        <f>Y493</f>
        <v>0</v>
      </c>
      <c r="Z494" s="409">
        <f t="shared" ref="Z494" si="1402">Z493</f>
        <v>0</v>
      </c>
      <c r="AA494" s="409">
        <f t="shared" ref="AA494" si="1403">AA493</f>
        <v>0.89376679629547695</v>
      </c>
      <c r="AB494" s="409">
        <f t="shared" ref="AB494" si="1404">AB493</f>
        <v>7.3535819175433961E-2</v>
      </c>
      <c r="AC494" s="409">
        <f t="shared" ref="AC494" si="1405">AC493</f>
        <v>8.884592983630115E-3</v>
      </c>
      <c r="AD494" s="409">
        <f t="shared" ref="AD494" si="1406">AD493</f>
        <v>1.0193191816300476E-2</v>
      </c>
      <c r="AE494" s="409">
        <f t="shared" ref="AE494" si="1407">AE493</f>
        <v>0</v>
      </c>
      <c r="AF494" s="409">
        <f t="shared" ref="AF494" si="1408">AF493</f>
        <v>0</v>
      </c>
      <c r="AG494" s="409">
        <f t="shared" ref="AG494" si="1409">AG493</f>
        <v>0</v>
      </c>
      <c r="AH494" s="409">
        <f t="shared" ref="AH494" si="1410">AH493</f>
        <v>0</v>
      </c>
      <c r="AI494" s="409">
        <f t="shared" ref="AI494" si="1411">AI493</f>
        <v>0</v>
      </c>
      <c r="AJ494" s="409">
        <f t="shared" ref="AJ494" si="1412">AJ493</f>
        <v>0</v>
      </c>
      <c r="AK494" s="409">
        <f t="shared" ref="AK494" si="1413">AK493</f>
        <v>0</v>
      </c>
      <c r="AL494" s="409">
        <f t="shared" ref="AL494" si="1414">AL493</f>
        <v>0</v>
      </c>
      <c r="AM494" s="304"/>
    </row>
    <row r="495" spans="1:39" outlineLevel="1">
      <c r="A495" s="529"/>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29">
        <v>28</v>
      </c>
      <c r="B496" s="426" t="s">
        <v>120</v>
      </c>
      <c r="C496" s="289" t="s">
        <v>25</v>
      </c>
      <c r="D496" s="293">
        <f>SUMIFS('7.  Persistence Report'!AW$27:AW$100000,'7.  Persistence Report'!$D$27:$D$100000,$B496,'7.  Persistence Report'!$H$27:$H$100000,$D$401,'7.  Persistence Report'!$J$27:$J$100000,"&lt;&gt;Adjustment")</f>
        <v>2610141</v>
      </c>
      <c r="E496" s="293">
        <f>SUMIFS('7.  Persistence Report'!AX$27:AX$100000,'7.  Persistence Report'!$D$27:$D$100000,$B496,'7.  Persistence Report'!$H$27:$H$100000,$D$401,'7.  Persistence Report'!$J$27:$J$100000,"&lt;&gt;Adjustment")</f>
        <v>2610141</v>
      </c>
      <c r="F496" s="293">
        <f>SUMIFS('7.  Persistence Report'!AY$27:AY$100000,'7.  Persistence Report'!$D$27:$D$100000,$B496,'7.  Persistence Report'!$H$27:$H$100000,$D$401,'7.  Persistence Report'!$J$27:$J$100000,"&lt;&gt;Adjustment")</f>
        <v>2610141</v>
      </c>
      <c r="G496" s="293">
        <f>SUMIFS('7.  Persistence Report'!AZ$27:AZ$100000,'7.  Persistence Report'!$D$27:$D$100000,$B496,'7.  Persistence Report'!$H$27:$H$100000,$D$401,'7.  Persistence Report'!$J$27:$J$100000,"&lt;&gt;Adjustment")</f>
        <v>2610141</v>
      </c>
      <c r="H496" s="293">
        <f>SUMIFS('7.  Persistence Report'!BA$27:BA$100000,'7.  Persistence Report'!$D$27:$D$100000,$B496,'7.  Persistence Report'!$H$27:$H$100000,$D$401,'7.  Persistence Report'!$J$27:$J$100000,"&lt;&gt;Adjustment")</f>
        <v>2610141</v>
      </c>
      <c r="I496" s="293">
        <f>SUMIFS('7.  Persistence Report'!BB$27:BB$100000,'7.  Persistence Report'!$D$27:$D$100000,$B496,'7.  Persistence Report'!$H$27:$H$100000,$D$401,'7.  Persistence Report'!$J$27:$J$100000,"&lt;&gt;Adjustment")</f>
        <v>2610141</v>
      </c>
      <c r="J496" s="293">
        <f>SUMIFS('7.  Persistence Report'!BC$27:BC$100000,'7.  Persistence Report'!$D$27:$D$100000,$B496,'7.  Persistence Report'!$H$27:$H$100000,$D$401,'7.  Persistence Report'!$J$27:$J$100000,"&lt;&gt;Adjustment")</f>
        <v>2610141</v>
      </c>
      <c r="K496" s="293">
        <f>SUMIFS('7.  Persistence Report'!BD$27:BD$100000,'7.  Persistence Report'!$D$27:$D$100000,$B496,'7.  Persistence Report'!$H$27:$H$100000,$D$401,'7.  Persistence Report'!$J$27:$J$100000,"&lt;&gt;Adjustment")</f>
        <v>2610141</v>
      </c>
      <c r="L496" s="293">
        <f>SUMIFS('7.  Persistence Report'!BE$27:BE$100000,'7.  Persistence Report'!$D$27:$D$100000,$B496,'7.  Persistence Report'!$H$27:$H$100000,$D$401,'7.  Persistence Report'!$J$27:$J$100000,"&lt;&gt;Adjustment")</f>
        <v>2610141</v>
      </c>
      <c r="M496" s="293">
        <f>SUMIFS('7.  Persistence Report'!BF$27:BF$100000,'7.  Persistence Report'!$D$27:$D$100000,$B496,'7.  Persistence Report'!$H$27:$H$100000,$D$401,'7.  Persistence Report'!$J$27:$J$100000,"&lt;&gt;Adjustment")</f>
        <v>2610141</v>
      </c>
      <c r="N496" s="293">
        <v>12</v>
      </c>
      <c r="O496" s="293">
        <f>SUMIFS('7.  Persistence Report'!R$27:R$100000,'7.  Persistence Report'!$D$27:$D$100000,$B496,'7.  Persistence Report'!$H$27:$H$100000,$O$401,'7.  Persistence Report'!$J$27:$J$100000,"&lt;&gt;Adjustment")</f>
        <v>1365</v>
      </c>
      <c r="P496" s="293">
        <f>SUMIFS('7.  Persistence Report'!S$27:S$100000,'7.  Persistence Report'!$D$27:$D$100000,$B496,'7.  Persistence Report'!$H$27:$H$100000,$O$401,'7.  Persistence Report'!$J$27:$J$100000,"&lt;&gt;Adjustment")</f>
        <v>1365</v>
      </c>
      <c r="Q496" s="293">
        <f>SUMIFS('7.  Persistence Report'!T$27:T$100000,'7.  Persistence Report'!$D$27:$D$100000,$B496,'7.  Persistence Report'!$H$27:$H$100000,$O$401,'7.  Persistence Report'!$J$27:$J$100000,"&lt;&gt;Adjustment")</f>
        <v>1365</v>
      </c>
      <c r="R496" s="293">
        <f>SUMIFS('7.  Persistence Report'!U$27:U$100000,'7.  Persistence Report'!$D$27:$D$100000,$B496,'7.  Persistence Report'!$H$27:$H$100000,$O$401,'7.  Persistence Report'!$J$27:$J$100000,"&lt;&gt;Adjustment")</f>
        <v>1365</v>
      </c>
      <c r="S496" s="293">
        <f>SUMIFS('7.  Persistence Report'!V$27:V$100000,'7.  Persistence Report'!$D$27:$D$100000,$B496,'7.  Persistence Report'!$H$27:$H$100000,$O$401,'7.  Persistence Report'!$J$27:$J$100000,"&lt;&gt;Adjustment")</f>
        <v>1365</v>
      </c>
      <c r="T496" s="293">
        <f>SUMIFS('7.  Persistence Report'!W$27:W$100000,'7.  Persistence Report'!$D$27:$D$100000,$B496,'7.  Persistence Report'!$H$27:$H$100000,$O$401,'7.  Persistence Report'!$J$27:$J$100000,"&lt;&gt;Adjustment")</f>
        <v>1365</v>
      </c>
      <c r="U496" s="293">
        <f>SUMIFS('7.  Persistence Report'!X$27:X$100000,'7.  Persistence Report'!$D$27:$D$100000,$B496,'7.  Persistence Report'!$H$27:$H$100000,$O$401,'7.  Persistence Report'!$J$27:$J$100000,"&lt;&gt;Adjustment")</f>
        <v>1365</v>
      </c>
      <c r="V496" s="293">
        <f>SUMIFS('7.  Persistence Report'!Y$27:Y$100000,'7.  Persistence Report'!$D$27:$D$100000,$B496,'7.  Persistence Report'!$H$27:$H$100000,$O$401,'7.  Persistence Report'!$J$27:$J$100000,"&lt;&gt;Adjustment")</f>
        <v>1365</v>
      </c>
      <c r="W496" s="293">
        <f>SUMIFS('7.  Persistence Report'!Z$27:Z$100000,'7.  Persistence Report'!$D$27:$D$100000,$B496,'7.  Persistence Report'!$H$27:$H$100000,$O$401,'7.  Persistence Report'!$J$27:$J$100000,"&lt;&gt;Adjustment")</f>
        <v>1365</v>
      </c>
      <c r="X496" s="293">
        <f>SUMIFS('7.  Persistence Report'!AA$27:AA$100000,'7.  Persistence Report'!$D$27:$D$100000,$B496,'7.  Persistence Report'!$H$27:$H$100000,$O$401,'7.  Persistence Report'!$J$27:$J$100000,"&lt;&gt;Adjustment")</f>
        <v>1365</v>
      </c>
      <c r="Y496" s="408">
        <f>VLOOKUP(B496,'3-a.  Rate Class Allocations'!$B$20:$AM$1009,28,FALSE)</f>
        <v>0</v>
      </c>
      <c r="Z496" s="408">
        <f>VLOOKUP(B496,'3-a.  Rate Class Allocations'!$B$20:$AM$1009,30,FALSE)</f>
        <v>0</v>
      </c>
      <c r="AA496" s="408">
        <f>VLOOKUP(B496,'3-a.  Rate Class Allocations'!$B$20:$AM$1009,32,FALSE)</f>
        <v>9.277217694979624E-2</v>
      </c>
      <c r="AB496" s="408">
        <f>VLOOKUP(B496,'3-a.  Rate Class Allocations'!$B$20:$AM$1009,33,FALSE)</f>
        <v>8.7120335094403145E-2</v>
      </c>
      <c r="AC496" s="408">
        <f>VLOOKUP(B496,'3-a.  Rate Class Allocations'!$B$20:$AM$1009,35,FALSE)</f>
        <v>0.86507819571028644</v>
      </c>
      <c r="AD496" s="408">
        <f>VLOOKUP(B496,'3-a.  Rate Class Allocations'!$B$20:$AM$1009,37,FALSE)</f>
        <v>0</v>
      </c>
      <c r="AE496" s="408"/>
      <c r="AF496" s="413"/>
      <c r="AG496" s="413"/>
      <c r="AH496" s="413"/>
      <c r="AI496" s="413"/>
      <c r="AJ496" s="413"/>
      <c r="AK496" s="413"/>
      <c r="AL496" s="413"/>
      <c r="AM496" s="294">
        <f>SUM(Y496:AL496)</f>
        <v>1.0449707077544859</v>
      </c>
    </row>
    <row r="497" spans="1:39" outlineLevel="1">
      <c r="A497" s="529"/>
      <c r="B497" s="429" t="s">
        <v>308</v>
      </c>
      <c r="C497" s="289" t="s">
        <v>163</v>
      </c>
      <c r="D497" s="293">
        <f>SUMIFS('7.  Persistence Report'!AW$27:AW$100000,'7.  Persistence Report'!$D$27:$D$100000,$B496,'7.  Persistence Report'!$H$27:$H$100000,$D$401,'7.  Persistence Report'!$J$27:$J$100000,"Adjustment")</f>
        <v>0</v>
      </c>
      <c r="E497" s="293">
        <f>SUMIFS('7.  Persistence Report'!AX$27:AX$100000,'7.  Persistence Report'!$D$27:$D$100000,$B496,'7.  Persistence Report'!$H$27:$H$100000,$D$401,'7.  Persistence Report'!$J$27:$J$100000,"Adjustment")</f>
        <v>0</v>
      </c>
      <c r="F497" s="293">
        <f>SUMIFS('7.  Persistence Report'!AY$27:AY$100000,'7.  Persistence Report'!$D$27:$D$100000,$B496,'7.  Persistence Report'!$H$27:$H$100000,$D$401,'7.  Persistence Report'!$J$27:$J$100000,"Adjustment")</f>
        <v>0</v>
      </c>
      <c r="G497" s="293">
        <f>SUMIFS('7.  Persistence Report'!AZ$27:AZ$100000,'7.  Persistence Report'!$D$27:$D$100000,$B496,'7.  Persistence Report'!$H$27:$H$100000,$D$401,'7.  Persistence Report'!$J$27:$J$100000,"Adjustment")</f>
        <v>0</v>
      </c>
      <c r="H497" s="293">
        <f>SUMIFS('7.  Persistence Report'!BA$27:BA$100000,'7.  Persistence Report'!$D$27:$D$100000,$B496,'7.  Persistence Report'!$H$27:$H$100000,$D$401,'7.  Persistence Report'!$J$27:$J$100000,"Adjustment")</f>
        <v>0</v>
      </c>
      <c r="I497" s="293">
        <f>SUMIFS('7.  Persistence Report'!BB$27:BB$100000,'7.  Persistence Report'!$D$27:$D$100000,$B496,'7.  Persistence Report'!$H$27:$H$100000,$D$401,'7.  Persistence Report'!$J$27:$J$100000,"Adjustment")</f>
        <v>0</v>
      </c>
      <c r="J497" s="293">
        <f>SUMIFS('7.  Persistence Report'!BC$27:BC$100000,'7.  Persistence Report'!$D$27:$D$100000,$B496,'7.  Persistence Report'!$H$27:$H$100000,$D$401,'7.  Persistence Report'!$J$27:$J$100000,"Adjustment")</f>
        <v>0</v>
      </c>
      <c r="K497" s="293">
        <f>SUMIFS('7.  Persistence Report'!BD$27:BD$100000,'7.  Persistence Report'!$D$27:$D$100000,$B496,'7.  Persistence Report'!$H$27:$H$100000,$D$401,'7.  Persistence Report'!$J$27:$J$100000,"Adjustment")</f>
        <v>0</v>
      </c>
      <c r="L497" s="293">
        <f>SUMIFS('7.  Persistence Report'!BE$27:BE$100000,'7.  Persistence Report'!$D$27:$D$100000,$B496,'7.  Persistence Report'!$H$27:$H$100000,$D$401,'7.  Persistence Report'!$J$27:$J$100000,"Adjustment")</f>
        <v>0</v>
      </c>
      <c r="M497" s="293">
        <f>SUMIFS('7.  Persistence Report'!BF$27:BF$100000,'7.  Persistence Report'!$D$27:$D$100000,$B496,'7.  Persistence Report'!$H$27:$H$100000,$D$401,'7.  Persistence Report'!$J$27:$J$100000,"Adjustment")</f>
        <v>0</v>
      </c>
      <c r="N497" s="293">
        <f>N496</f>
        <v>12</v>
      </c>
      <c r="O497" s="293">
        <f>SUMIFS('7.  Persistence Report'!R$27:R$100000,'7.  Persistence Report'!$D$27:$D$100000,$B496,'7.  Persistence Report'!$H$27:$H$100000,$O$401,'7.  Persistence Report'!$J$27:$J$100000,"Adjustment")</f>
        <v>0</v>
      </c>
      <c r="P497" s="293">
        <f>SUMIFS('7.  Persistence Report'!S$27:S$100000,'7.  Persistence Report'!$D$27:$D$100000,$B496,'7.  Persistence Report'!$H$27:$H$100000,$O$401,'7.  Persistence Report'!$J$27:$J$100000,"Adjustment")</f>
        <v>0</v>
      </c>
      <c r="Q497" s="293">
        <f>SUMIFS('7.  Persistence Report'!T$27:T$100000,'7.  Persistence Report'!$D$27:$D$100000,$B496,'7.  Persistence Report'!$H$27:$H$100000,$O$401,'7.  Persistence Report'!$J$27:$J$100000,"Adjustment")</f>
        <v>0</v>
      </c>
      <c r="R497" s="293">
        <f>SUMIFS('7.  Persistence Report'!U$27:U$100000,'7.  Persistence Report'!$D$27:$D$100000,$B496,'7.  Persistence Report'!$H$27:$H$100000,$O$401,'7.  Persistence Report'!$J$27:$J$100000,"Adjustment")</f>
        <v>0</v>
      </c>
      <c r="S497" s="293">
        <f>SUMIFS('7.  Persistence Report'!V$27:V$100000,'7.  Persistence Report'!$D$27:$D$100000,$B496,'7.  Persistence Report'!$H$27:$H$100000,$O$401,'7.  Persistence Report'!$J$27:$J$100000,"Adjustment")</f>
        <v>0</v>
      </c>
      <c r="T497" s="293">
        <f>SUMIFS('7.  Persistence Report'!W$27:W$100000,'7.  Persistence Report'!$D$27:$D$100000,$B496,'7.  Persistence Report'!$H$27:$H$100000,$O$401,'7.  Persistence Report'!$J$27:$J$100000,"Adjustment")</f>
        <v>0</v>
      </c>
      <c r="U497" s="293">
        <f>SUMIFS('7.  Persistence Report'!X$27:X$100000,'7.  Persistence Report'!$D$27:$D$100000,$B496,'7.  Persistence Report'!$H$27:$H$100000,$O$401,'7.  Persistence Report'!$J$27:$J$100000,"Adjustment")</f>
        <v>0</v>
      </c>
      <c r="V497" s="293">
        <f>SUMIFS('7.  Persistence Report'!Y$27:Y$100000,'7.  Persistence Report'!$D$27:$D$100000,$B496,'7.  Persistence Report'!$H$27:$H$100000,$O$401,'7.  Persistence Report'!$J$27:$J$100000,"Adjustment")</f>
        <v>0</v>
      </c>
      <c r="W497" s="293">
        <f>SUMIFS('7.  Persistence Report'!Z$27:Z$100000,'7.  Persistence Report'!$D$27:$D$100000,$B496,'7.  Persistence Report'!$H$27:$H$100000,$O$401,'7.  Persistence Report'!$J$27:$J$100000,"Adjustment")</f>
        <v>0</v>
      </c>
      <c r="X497" s="293">
        <f>SUMIFS('7.  Persistence Report'!AA$27:AA$100000,'7.  Persistence Report'!$D$27:$D$100000,$B496,'7.  Persistence Report'!$H$27:$H$100000,$O$401,'7.  Persistence Report'!$J$27:$J$100000,"Adjustment")</f>
        <v>0</v>
      </c>
      <c r="Y497" s="409">
        <f>Y496</f>
        <v>0</v>
      </c>
      <c r="Z497" s="409">
        <f t="shared" ref="Z497" si="1415">Z496</f>
        <v>0</v>
      </c>
      <c r="AA497" s="409">
        <f t="shared" ref="AA497" si="1416">AA496</f>
        <v>9.277217694979624E-2</v>
      </c>
      <c r="AB497" s="409">
        <f t="shared" ref="AB497" si="1417">AB496</f>
        <v>8.7120335094403145E-2</v>
      </c>
      <c r="AC497" s="409">
        <f t="shared" ref="AC497" si="1418">AC496</f>
        <v>0.86507819571028644</v>
      </c>
      <c r="AD497" s="409">
        <f t="shared" ref="AD497" si="1419">AD496</f>
        <v>0</v>
      </c>
      <c r="AE497" s="409">
        <f t="shared" ref="AE497" si="1420">AE496</f>
        <v>0</v>
      </c>
      <c r="AF497" s="409">
        <f t="shared" ref="AF497" si="1421">AF496</f>
        <v>0</v>
      </c>
      <c r="AG497" s="409">
        <f t="shared" ref="AG497" si="1422">AG496</f>
        <v>0</v>
      </c>
      <c r="AH497" s="409">
        <f t="shared" ref="AH497" si="1423">AH496</f>
        <v>0</v>
      </c>
      <c r="AI497" s="409">
        <f t="shared" ref="AI497" si="1424">AI496</f>
        <v>0</v>
      </c>
      <c r="AJ497" s="409">
        <f t="shared" ref="AJ497" si="1425">AJ496</f>
        <v>0</v>
      </c>
      <c r="AK497" s="409">
        <f t="shared" ref="AK497" si="1426">AK496</f>
        <v>0</v>
      </c>
      <c r="AL497" s="409">
        <f t="shared" ref="AL497" si="1427">AL496</f>
        <v>0</v>
      </c>
      <c r="AM497" s="304"/>
    </row>
    <row r="498" spans="1:39" outlineLevel="1">
      <c r="A498" s="529"/>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29">
        <v>29</v>
      </c>
      <c r="B499" s="426" t="s">
        <v>121</v>
      </c>
      <c r="C499" s="289" t="s">
        <v>25</v>
      </c>
      <c r="D499" s="293">
        <f>SUMIFS('7.  Persistence Report'!AW$27:AW$100000,'7.  Persistence Report'!$D$27:$D$100000,$B499,'7.  Persistence Report'!$H$27:$H$100000,$D$401,'7.  Persistence Report'!$J$27:$J$100000,"&lt;&gt;Adjustment")</f>
        <v>788072</v>
      </c>
      <c r="E499" s="293">
        <f>SUMIFS('7.  Persistence Report'!AX$27:AX$100000,'7.  Persistence Report'!$D$27:$D$100000,$B499,'7.  Persistence Report'!$H$27:$H$100000,$D$401,'7.  Persistence Report'!$J$27:$J$100000,"&lt;&gt;Adjustment")</f>
        <v>788072</v>
      </c>
      <c r="F499" s="293">
        <f>SUMIFS('7.  Persistence Report'!AY$27:AY$100000,'7.  Persistence Report'!$D$27:$D$100000,$B499,'7.  Persistence Report'!$H$27:$H$100000,$D$401,'7.  Persistence Report'!$J$27:$J$100000,"&lt;&gt;Adjustment")</f>
        <v>788072</v>
      </c>
      <c r="G499" s="293">
        <f>SUMIFS('7.  Persistence Report'!AZ$27:AZ$100000,'7.  Persistence Report'!$D$27:$D$100000,$B499,'7.  Persistence Report'!$H$27:$H$100000,$D$401,'7.  Persistence Report'!$J$27:$J$100000,"&lt;&gt;Adjustment")</f>
        <v>788072</v>
      </c>
      <c r="H499" s="293">
        <f>SUMIFS('7.  Persistence Report'!BA$27:BA$100000,'7.  Persistence Report'!$D$27:$D$100000,$B499,'7.  Persistence Report'!$H$27:$H$100000,$D$401,'7.  Persistence Report'!$J$27:$J$100000,"&lt;&gt;Adjustment")</f>
        <v>788072</v>
      </c>
      <c r="I499" s="293">
        <f>SUMIFS('7.  Persistence Report'!BB$27:BB$100000,'7.  Persistence Report'!$D$27:$D$100000,$B499,'7.  Persistence Report'!$H$27:$H$100000,$D$401,'7.  Persistence Report'!$J$27:$J$100000,"&lt;&gt;Adjustment")</f>
        <v>0</v>
      </c>
      <c r="J499" s="293">
        <f>SUMIFS('7.  Persistence Report'!BC$27:BC$100000,'7.  Persistence Report'!$D$27:$D$100000,$B499,'7.  Persistence Report'!$H$27:$H$100000,$D$401,'7.  Persistence Report'!$J$27:$J$100000,"&lt;&gt;Adjustment")</f>
        <v>0</v>
      </c>
      <c r="K499" s="293">
        <f>SUMIFS('7.  Persistence Report'!BD$27:BD$100000,'7.  Persistence Report'!$D$27:$D$100000,$B499,'7.  Persistence Report'!$H$27:$H$100000,$D$401,'7.  Persistence Report'!$J$27:$J$100000,"&lt;&gt;Adjustment")</f>
        <v>0</v>
      </c>
      <c r="L499" s="293">
        <f>SUMIFS('7.  Persistence Report'!BE$27:BE$100000,'7.  Persistence Report'!$D$27:$D$100000,$B499,'7.  Persistence Report'!$H$27:$H$100000,$D$401,'7.  Persistence Report'!$J$27:$J$100000,"&lt;&gt;Adjustment")</f>
        <v>0</v>
      </c>
      <c r="M499" s="293">
        <f>SUMIFS('7.  Persistence Report'!BF$27:BF$100000,'7.  Persistence Report'!$D$27:$D$100000,$B499,'7.  Persistence Report'!$H$27:$H$100000,$D$401,'7.  Persistence Report'!$J$27:$J$100000,"&lt;&gt;Adjustment")</f>
        <v>0</v>
      </c>
      <c r="N499" s="293">
        <v>3</v>
      </c>
      <c r="O499" s="293">
        <f>SUMIFS('7.  Persistence Report'!R$27:R$100000,'7.  Persistence Report'!$D$27:$D$100000,$B499,'7.  Persistence Report'!$H$27:$H$100000,$O$401,'7.  Persistence Report'!$J$27:$J$100000,"&lt;&gt;Adjustment")</f>
        <v>62</v>
      </c>
      <c r="P499" s="293">
        <f>SUMIFS('7.  Persistence Report'!S$27:S$100000,'7.  Persistence Report'!$D$27:$D$100000,$B499,'7.  Persistence Report'!$H$27:$H$100000,$O$401,'7.  Persistence Report'!$J$27:$J$100000,"&lt;&gt;Adjustment")</f>
        <v>62</v>
      </c>
      <c r="Q499" s="293">
        <f>SUMIFS('7.  Persistence Report'!T$27:T$100000,'7.  Persistence Report'!$D$27:$D$100000,$B499,'7.  Persistence Report'!$H$27:$H$100000,$O$401,'7.  Persistence Report'!$J$27:$J$100000,"&lt;&gt;Adjustment")</f>
        <v>62</v>
      </c>
      <c r="R499" s="293">
        <f>SUMIFS('7.  Persistence Report'!U$27:U$100000,'7.  Persistence Report'!$D$27:$D$100000,$B499,'7.  Persistence Report'!$H$27:$H$100000,$O$401,'7.  Persistence Report'!$J$27:$J$100000,"&lt;&gt;Adjustment")</f>
        <v>62</v>
      </c>
      <c r="S499" s="293">
        <f>SUMIFS('7.  Persistence Report'!V$27:V$100000,'7.  Persistence Report'!$D$27:$D$100000,$B499,'7.  Persistence Report'!$H$27:$H$100000,$O$401,'7.  Persistence Report'!$J$27:$J$100000,"&lt;&gt;Adjustment")</f>
        <v>62</v>
      </c>
      <c r="T499" s="293">
        <f>SUMIFS('7.  Persistence Report'!W$27:W$100000,'7.  Persistence Report'!$D$27:$D$100000,$B499,'7.  Persistence Report'!$H$27:$H$100000,$O$401,'7.  Persistence Report'!$J$27:$J$100000,"&lt;&gt;Adjustment")</f>
        <v>0</v>
      </c>
      <c r="U499" s="293">
        <f>SUMIFS('7.  Persistence Report'!X$27:X$100000,'7.  Persistence Report'!$D$27:$D$100000,$B499,'7.  Persistence Report'!$H$27:$H$100000,$O$401,'7.  Persistence Report'!$J$27:$J$100000,"&lt;&gt;Adjustment")</f>
        <v>0</v>
      </c>
      <c r="V499" s="293">
        <f>SUMIFS('7.  Persistence Report'!Y$27:Y$100000,'7.  Persistence Report'!$D$27:$D$100000,$B499,'7.  Persistence Report'!$H$27:$H$100000,$O$401,'7.  Persistence Report'!$J$27:$J$100000,"&lt;&gt;Adjustment")</f>
        <v>0</v>
      </c>
      <c r="W499" s="293">
        <f>SUMIFS('7.  Persistence Report'!Z$27:Z$100000,'7.  Persistence Report'!$D$27:$D$100000,$B499,'7.  Persistence Report'!$H$27:$H$100000,$O$401,'7.  Persistence Report'!$J$27:$J$100000,"&lt;&gt;Adjustment")</f>
        <v>0</v>
      </c>
      <c r="X499" s="293">
        <f>SUMIFS('7.  Persistence Report'!AA$27:AA$100000,'7.  Persistence Report'!$D$27:$D$100000,$B499,'7.  Persistence Report'!$H$27:$H$100000,$O$401,'7.  Persistence Report'!$J$27:$J$100000,"&lt;&gt;Adjustment")</f>
        <v>0</v>
      </c>
      <c r="Y499" s="408">
        <f>VLOOKUP(B499,'3-a.  Rate Class Allocations'!$B$20:$AM$1009,28,FALSE)</f>
        <v>0</v>
      </c>
      <c r="Z499" s="408">
        <f>VLOOKUP(B499,'3-a.  Rate Class Allocations'!$B$20:$AM$1009,30,FALSE)</f>
        <v>0</v>
      </c>
      <c r="AA499" s="408">
        <f>VLOOKUP(B499,'3-a.  Rate Class Allocations'!$B$20:$AM$1009,32,FALSE)</f>
        <v>0</v>
      </c>
      <c r="AB499" s="408">
        <f>VLOOKUP(B499,'3-a.  Rate Class Allocations'!$B$20:$AM$1009,33,FALSE)</f>
        <v>1.946902654867257E-2</v>
      </c>
      <c r="AC499" s="408">
        <f>VLOOKUP(B499,'3-a.  Rate Class Allocations'!$B$20:$AM$1009,35,FALSE)</f>
        <v>0.98053097345132745</v>
      </c>
      <c r="AD499" s="408">
        <f>VLOOKUP(B499,'3-a.  Rate Class Allocations'!$B$20:$AM$1009,37,FALSE)</f>
        <v>0</v>
      </c>
      <c r="AE499" s="408"/>
      <c r="AF499" s="413"/>
      <c r="AG499" s="413"/>
      <c r="AH499" s="413"/>
      <c r="AI499" s="413"/>
      <c r="AJ499" s="413"/>
      <c r="AK499" s="413"/>
      <c r="AL499" s="413"/>
      <c r="AM499" s="294">
        <f>SUM(Y499:AL499)</f>
        <v>1</v>
      </c>
    </row>
    <row r="500" spans="1:39" outlineLevel="1">
      <c r="A500" s="529"/>
      <c r="B500" s="429" t="s">
        <v>308</v>
      </c>
      <c r="C500" s="289" t="s">
        <v>163</v>
      </c>
      <c r="D500" s="293">
        <f>SUMIFS('7.  Persistence Report'!AW$27:AW$100000,'7.  Persistence Report'!$D$27:$D$100000,$B499,'7.  Persistence Report'!$H$27:$H$100000,$D$401,'7.  Persistence Report'!$J$27:$J$100000,"Adjustment")</f>
        <v>0</v>
      </c>
      <c r="E500" s="293">
        <f>SUMIFS('7.  Persistence Report'!AX$27:AX$100000,'7.  Persistence Report'!$D$27:$D$100000,$B499,'7.  Persistence Report'!$H$27:$H$100000,$D$401,'7.  Persistence Report'!$J$27:$J$100000,"Adjustment")</f>
        <v>0</v>
      </c>
      <c r="F500" s="293">
        <f>SUMIFS('7.  Persistence Report'!AY$27:AY$100000,'7.  Persistence Report'!$D$27:$D$100000,$B499,'7.  Persistence Report'!$H$27:$H$100000,$D$401,'7.  Persistence Report'!$J$27:$J$100000,"Adjustment")</f>
        <v>0</v>
      </c>
      <c r="G500" s="293">
        <f>SUMIFS('7.  Persistence Report'!AZ$27:AZ$100000,'7.  Persistence Report'!$D$27:$D$100000,$B499,'7.  Persistence Report'!$H$27:$H$100000,$D$401,'7.  Persistence Report'!$J$27:$J$100000,"Adjustment")</f>
        <v>0</v>
      </c>
      <c r="H500" s="293">
        <f>SUMIFS('7.  Persistence Report'!BA$27:BA$100000,'7.  Persistence Report'!$D$27:$D$100000,$B499,'7.  Persistence Report'!$H$27:$H$100000,$D$401,'7.  Persistence Report'!$J$27:$J$100000,"Adjustment")</f>
        <v>0</v>
      </c>
      <c r="I500" s="293">
        <f>SUMIFS('7.  Persistence Report'!BB$27:BB$100000,'7.  Persistence Report'!$D$27:$D$100000,$B499,'7.  Persistence Report'!$H$27:$H$100000,$D$401,'7.  Persistence Report'!$J$27:$J$100000,"Adjustment")</f>
        <v>0</v>
      </c>
      <c r="J500" s="293">
        <f>SUMIFS('7.  Persistence Report'!BC$27:BC$100000,'7.  Persistence Report'!$D$27:$D$100000,$B499,'7.  Persistence Report'!$H$27:$H$100000,$D$401,'7.  Persistence Report'!$J$27:$J$100000,"Adjustment")</f>
        <v>0</v>
      </c>
      <c r="K500" s="293">
        <f>SUMIFS('7.  Persistence Report'!BD$27:BD$100000,'7.  Persistence Report'!$D$27:$D$100000,$B499,'7.  Persistence Report'!$H$27:$H$100000,$D$401,'7.  Persistence Report'!$J$27:$J$100000,"Adjustment")</f>
        <v>0</v>
      </c>
      <c r="L500" s="293">
        <f>SUMIFS('7.  Persistence Report'!BE$27:BE$100000,'7.  Persistence Report'!$D$27:$D$100000,$B499,'7.  Persistence Report'!$H$27:$H$100000,$D$401,'7.  Persistence Report'!$J$27:$J$100000,"Adjustment")</f>
        <v>0</v>
      </c>
      <c r="M500" s="293">
        <f>SUMIFS('7.  Persistence Report'!BF$27:BF$100000,'7.  Persistence Report'!$D$27:$D$100000,$B499,'7.  Persistence Report'!$H$27:$H$100000,$D$401,'7.  Persistence Report'!$J$27:$J$100000,"Adjustment")</f>
        <v>0</v>
      </c>
      <c r="N500" s="293">
        <f>N499</f>
        <v>3</v>
      </c>
      <c r="O500" s="293">
        <f>SUMIFS('7.  Persistence Report'!R$27:R$100000,'7.  Persistence Report'!$D$27:$D$100000,$B499,'7.  Persistence Report'!$H$27:$H$100000,$O$401,'7.  Persistence Report'!$J$27:$J$100000,"Adjustment")</f>
        <v>0</v>
      </c>
      <c r="P500" s="293">
        <f>SUMIFS('7.  Persistence Report'!S$27:S$100000,'7.  Persistence Report'!$D$27:$D$100000,$B499,'7.  Persistence Report'!$H$27:$H$100000,$O$401,'7.  Persistence Report'!$J$27:$J$100000,"Adjustment")</f>
        <v>0</v>
      </c>
      <c r="Q500" s="293">
        <f>SUMIFS('7.  Persistence Report'!T$27:T$100000,'7.  Persistence Report'!$D$27:$D$100000,$B499,'7.  Persistence Report'!$H$27:$H$100000,$O$401,'7.  Persistence Report'!$J$27:$J$100000,"Adjustment")</f>
        <v>0</v>
      </c>
      <c r="R500" s="293">
        <f>SUMIFS('7.  Persistence Report'!U$27:U$100000,'7.  Persistence Report'!$D$27:$D$100000,$B499,'7.  Persistence Report'!$H$27:$H$100000,$O$401,'7.  Persistence Report'!$J$27:$J$100000,"Adjustment")</f>
        <v>0</v>
      </c>
      <c r="S500" s="293">
        <f>SUMIFS('7.  Persistence Report'!V$27:V$100000,'7.  Persistence Report'!$D$27:$D$100000,$B499,'7.  Persistence Report'!$H$27:$H$100000,$O$401,'7.  Persistence Report'!$J$27:$J$100000,"Adjustment")</f>
        <v>0</v>
      </c>
      <c r="T500" s="293">
        <f>SUMIFS('7.  Persistence Report'!W$27:W$100000,'7.  Persistence Report'!$D$27:$D$100000,$B499,'7.  Persistence Report'!$H$27:$H$100000,$O$401,'7.  Persistence Report'!$J$27:$J$100000,"Adjustment")</f>
        <v>0</v>
      </c>
      <c r="U500" s="293">
        <f>SUMIFS('7.  Persistence Report'!X$27:X$100000,'7.  Persistence Report'!$D$27:$D$100000,$B499,'7.  Persistence Report'!$H$27:$H$100000,$O$401,'7.  Persistence Report'!$J$27:$J$100000,"Adjustment")</f>
        <v>0</v>
      </c>
      <c r="V500" s="293">
        <f>SUMIFS('7.  Persistence Report'!Y$27:Y$100000,'7.  Persistence Report'!$D$27:$D$100000,$B499,'7.  Persistence Report'!$H$27:$H$100000,$O$401,'7.  Persistence Report'!$J$27:$J$100000,"Adjustment")</f>
        <v>0</v>
      </c>
      <c r="W500" s="293">
        <f>SUMIFS('7.  Persistence Report'!Z$27:Z$100000,'7.  Persistence Report'!$D$27:$D$100000,$B499,'7.  Persistence Report'!$H$27:$H$100000,$O$401,'7.  Persistence Report'!$J$27:$J$100000,"Adjustment")</f>
        <v>0</v>
      </c>
      <c r="X500" s="293">
        <f>SUMIFS('7.  Persistence Report'!AA$27:AA$100000,'7.  Persistence Report'!$D$27:$D$100000,$B499,'7.  Persistence Report'!$H$27:$H$100000,$O$401,'7.  Persistence Report'!$J$27:$J$100000,"Adjustment")</f>
        <v>0</v>
      </c>
      <c r="Y500" s="409">
        <f>Y499</f>
        <v>0</v>
      </c>
      <c r="Z500" s="409">
        <f t="shared" ref="Z500" si="1428">Z499</f>
        <v>0</v>
      </c>
      <c r="AA500" s="409">
        <f t="shared" ref="AA500" si="1429">AA499</f>
        <v>0</v>
      </c>
      <c r="AB500" s="409">
        <f t="shared" ref="AB500" si="1430">AB499</f>
        <v>1.946902654867257E-2</v>
      </c>
      <c r="AC500" s="409">
        <f t="shared" ref="AC500" si="1431">AC499</f>
        <v>0.98053097345132745</v>
      </c>
      <c r="AD500" s="409">
        <f t="shared" ref="AD500" si="1432">AD499</f>
        <v>0</v>
      </c>
      <c r="AE500" s="409">
        <f t="shared" ref="AE500" si="1433">AE499</f>
        <v>0</v>
      </c>
      <c r="AF500" s="409">
        <f t="shared" ref="AF500" si="1434">AF499</f>
        <v>0</v>
      </c>
      <c r="AG500" s="409">
        <f t="shared" ref="AG500" si="1435">AG499</f>
        <v>0</v>
      </c>
      <c r="AH500" s="409">
        <f t="shared" ref="AH500" si="1436">AH499</f>
        <v>0</v>
      </c>
      <c r="AI500" s="409">
        <f t="shared" ref="AI500" si="1437">AI499</f>
        <v>0</v>
      </c>
      <c r="AJ500" s="409">
        <f t="shared" ref="AJ500" si="1438">AJ499</f>
        <v>0</v>
      </c>
      <c r="AK500" s="409">
        <f t="shared" ref="AK500" si="1439">AK499</f>
        <v>0</v>
      </c>
      <c r="AL500" s="409">
        <f t="shared" ref="AL500" si="1440">AL499</f>
        <v>0</v>
      </c>
      <c r="AM500" s="304"/>
    </row>
    <row r="501" spans="1:39" outlineLevel="1">
      <c r="A501" s="529"/>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29">
        <v>30</v>
      </c>
      <c r="B502" s="426" t="s">
        <v>122</v>
      </c>
      <c r="C502" s="289" t="s">
        <v>25</v>
      </c>
      <c r="D502" s="293">
        <f>SUMIFS('7.  Persistence Report'!AW$27:AW$100000,'7.  Persistence Report'!$D$27:$D$100000,$B502,'7.  Persistence Report'!$H$27:$H$100000,$D$401,'7.  Persistence Report'!$J$27:$J$100000,"&lt;&gt;Adjustment")</f>
        <v>2544428</v>
      </c>
      <c r="E502" s="293">
        <f>SUMIFS('7.  Persistence Report'!AX$27:AX$100000,'7.  Persistence Report'!$D$27:$D$100000,$B502,'7.  Persistence Report'!$H$27:$H$100000,$D$401,'7.  Persistence Report'!$J$27:$J$100000,"&lt;&gt;Adjustment")</f>
        <v>2544428</v>
      </c>
      <c r="F502" s="293">
        <f>SUMIFS('7.  Persistence Report'!AY$27:AY$100000,'7.  Persistence Report'!$D$27:$D$100000,$B502,'7.  Persistence Report'!$H$27:$H$100000,$D$401,'7.  Persistence Report'!$J$27:$J$100000,"&lt;&gt;Adjustment")</f>
        <v>2544428</v>
      </c>
      <c r="G502" s="293">
        <f>SUMIFS('7.  Persistence Report'!AZ$27:AZ$100000,'7.  Persistence Report'!$D$27:$D$100000,$B502,'7.  Persistence Report'!$H$27:$H$100000,$D$401,'7.  Persistence Report'!$J$27:$J$100000,"&lt;&gt;Adjustment")</f>
        <v>2544428</v>
      </c>
      <c r="H502" s="293">
        <f>SUMIFS('7.  Persistence Report'!BA$27:BA$100000,'7.  Persistence Report'!$D$27:$D$100000,$B502,'7.  Persistence Report'!$H$27:$H$100000,$D$401,'7.  Persistence Report'!$J$27:$J$100000,"&lt;&gt;Adjustment")</f>
        <v>2544428</v>
      </c>
      <c r="I502" s="293">
        <f>SUMIFS('7.  Persistence Report'!BB$27:BB$100000,'7.  Persistence Report'!$D$27:$D$100000,$B502,'7.  Persistence Report'!$H$27:$H$100000,$D$401,'7.  Persistence Report'!$J$27:$J$100000,"&lt;&gt;Adjustment")</f>
        <v>2544428</v>
      </c>
      <c r="J502" s="293">
        <f>SUMIFS('7.  Persistence Report'!BC$27:BC$100000,'7.  Persistence Report'!$D$27:$D$100000,$B502,'7.  Persistence Report'!$H$27:$H$100000,$D$401,'7.  Persistence Report'!$J$27:$J$100000,"&lt;&gt;Adjustment")</f>
        <v>2544428</v>
      </c>
      <c r="K502" s="293">
        <f>SUMIFS('7.  Persistence Report'!BD$27:BD$100000,'7.  Persistence Report'!$D$27:$D$100000,$B502,'7.  Persistence Report'!$H$27:$H$100000,$D$401,'7.  Persistence Report'!$J$27:$J$100000,"&lt;&gt;Adjustment")</f>
        <v>2544428</v>
      </c>
      <c r="L502" s="293">
        <f>SUMIFS('7.  Persistence Report'!BE$27:BE$100000,'7.  Persistence Report'!$D$27:$D$100000,$B502,'7.  Persistence Report'!$H$27:$H$100000,$D$401,'7.  Persistence Report'!$J$27:$J$100000,"&lt;&gt;Adjustment")</f>
        <v>2544428</v>
      </c>
      <c r="M502" s="293">
        <f>SUMIFS('7.  Persistence Report'!BF$27:BF$100000,'7.  Persistence Report'!$D$27:$D$100000,$B502,'7.  Persistence Report'!$H$27:$H$100000,$D$401,'7.  Persistence Report'!$J$27:$J$100000,"&lt;&gt;Adjustment")</f>
        <v>2544428</v>
      </c>
      <c r="N502" s="293">
        <v>12</v>
      </c>
      <c r="O502" s="293">
        <f>SUMIFS('7.  Persistence Report'!R$27:R$100000,'7.  Persistence Report'!$D$27:$D$100000,$B502,'7.  Persistence Report'!$H$27:$H$100000,$O$401,'7.  Persistence Report'!$J$27:$J$100000,"&lt;&gt;Adjustment")</f>
        <v>704</v>
      </c>
      <c r="P502" s="293">
        <f>SUMIFS('7.  Persistence Report'!S$27:S$100000,'7.  Persistence Report'!$D$27:$D$100000,$B502,'7.  Persistence Report'!$H$27:$H$100000,$O$401,'7.  Persistence Report'!$J$27:$J$100000,"&lt;&gt;Adjustment")</f>
        <v>704</v>
      </c>
      <c r="Q502" s="293">
        <f>SUMIFS('7.  Persistence Report'!T$27:T$100000,'7.  Persistence Report'!$D$27:$D$100000,$B502,'7.  Persistence Report'!$H$27:$H$100000,$O$401,'7.  Persistence Report'!$J$27:$J$100000,"&lt;&gt;Adjustment")</f>
        <v>704</v>
      </c>
      <c r="R502" s="293">
        <f>SUMIFS('7.  Persistence Report'!U$27:U$100000,'7.  Persistence Report'!$D$27:$D$100000,$B502,'7.  Persistence Report'!$H$27:$H$100000,$O$401,'7.  Persistence Report'!$J$27:$J$100000,"&lt;&gt;Adjustment")</f>
        <v>704</v>
      </c>
      <c r="S502" s="293">
        <f>SUMIFS('7.  Persistence Report'!V$27:V$100000,'7.  Persistence Report'!$D$27:$D$100000,$B502,'7.  Persistence Report'!$H$27:$H$100000,$O$401,'7.  Persistence Report'!$J$27:$J$100000,"&lt;&gt;Adjustment")</f>
        <v>704</v>
      </c>
      <c r="T502" s="293">
        <f>SUMIFS('7.  Persistence Report'!W$27:W$100000,'7.  Persistence Report'!$D$27:$D$100000,$B502,'7.  Persistence Report'!$H$27:$H$100000,$O$401,'7.  Persistence Report'!$J$27:$J$100000,"&lt;&gt;Adjustment")</f>
        <v>704</v>
      </c>
      <c r="U502" s="293">
        <f>SUMIFS('7.  Persistence Report'!X$27:X$100000,'7.  Persistence Report'!$D$27:$D$100000,$B502,'7.  Persistence Report'!$H$27:$H$100000,$O$401,'7.  Persistence Report'!$J$27:$J$100000,"&lt;&gt;Adjustment")</f>
        <v>704</v>
      </c>
      <c r="V502" s="293">
        <f>SUMIFS('7.  Persistence Report'!Y$27:Y$100000,'7.  Persistence Report'!$D$27:$D$100000,$B502,'7.  Persistence Report'!$H$27:$H$100000,$O$401,'7.  Persistence Report'!$J$27:$J$100000,"&lt;&gt;Adjustment")</f>
        <v>704</v>
      </c>
      <c r="W502" s="293">
        <f>SUMIFS('7.  Persistence Report'!Z$27:Z$100000,'7.  Persistence Report'!$D$27:$D$100000,$B502,'7.  Persistence Report'!$H$27:$H$100000,$O$401,'7.  Persistence Report'!$J$27:$J$100000,"&lt;&gt;Adjustment")</f>
        <v>704</v>
      </c>
      <c r="X502" s="293">
        <f>SUMIFS('7.  Persistence Report'!AA$27:AA$100000,'7.  Persistence Report'!$D$27:$D$100000,$B502,'7.  Persistence Report'!$H$27:$H$100000,$O$401,'7.  Persistence Report'!$J$27:$J$100000,"&lt;&gt;Adjustment")</f>
        <v>704</v>
      </c>
      <c r="Y502" s="408">
        <f>VLOOKUP(B502,'3-a.  Rate Class Allocations'!$B$20:$AM$1009,28,FALSE)</f>
        <v>0</v>
      </c>
      <c r="Z502" s="408">
        <f>VLOOKUP(B502,'3-a.  Rate Class Allocations'!$B$20:$AM$1009,30,FALSE)</f>
        <v>0</v>
      </c>
      <c r="AA502" s="408">
        <f>VLOOKUP(B502,'3-a.  Rate Class Allocations'!$B$20:$AM$1009,32,FALSE)</f>
        <v>0</v>
      </c>
      <c r="AB502" s="408">
        <f>VLOOKUP(B502,'3-a.  Rate Class Allocations'!$B$20:$AM$1009,33,FALSE)</f>
        <v>0</v>
      </c>
      <c r="AC502" s="408">
        <f>VLOOKUP(B502,'3-a.  Rate Class Allocations'!$B$20:$AM$1009,35,FALSE)</f>
        <v>0.65487681027354872</v>
      </c>
      <c r="AD502" s="408">
        <f>VLOOKUP(B502,'3-a.  Rate Class Allocations'!$B$20:$AM$1009,37,FALSE)</f>
        <v>0.34512318972645123</v>
      </c>
      <c r="AE502" s="408"/>
      <c r="AF502" s="413"/>
      <c r="AG502" s="413"/>
      <c r="AH502" s="413"/>
      <c r="AI502" s="413"/>
      <c r="AJ502" s="413"/>
      <c r="AK502" s="413"/>
      <c r="AL502" s="413"/>
      <c r="AM502" s="294">
        <f>SUM(Y502:AL502)</f>
        <v>1</v>
      </c>
    </row>
    <row r="503" spans="1:39" outlineLevel="1">
      <c r="A503" s="529"/>
      <c r="B503" s="429" t="s">
        <v>308</v>
      </c>
      <c r="C503" s="289" t="s">
        <v>163</v>
      </c>
      <c r="D503" s="293">
        <f>SUMIFS('7.  Persistence Report'!AW$27:AW$100000,'7.  Persistence Report'!$D$27:$D$100000,$B502,'7.  Persistence Report'!$H$27:$H$100000,$D$401,'7.  Persistence Report'!$J$27:$J$100000,"Adjustment")</f>
        <v>0</v>
      </c>
      <c r="E503" s="293">
        <f>SUMIFS('7.  Persistence Report'!AX$27:AX$100000,'7.  Persistence Report'!$D$27:$D$100000,$B502,'7.  Persistence Report'!$H$27:$H$100000,$D$401,'7.  Persistence Report'!$J$27:$J$100000,"Adjustment")</f>
        <v>0</v>
      </c>
      <c r="F503" s="293">
        <f>SUMIFS('7.  Persistence Report'!AY$27:AY$100000,'7.  Persistence Report'!$D$27:$D$100000,$B502,'7.  Persistence Report'!$H$27:$H$100000,$D$401,'7.  Persistence Report'!$J$27:$J$100000,"Adjustment")</f>
        <v>0</v>
      </c>
      <c r="G503" s="293">
        <f>SUMIFS('7.  Persistence Report'!AZ$27:AZ$100000,'7.  Persistence Report'!$D$27:$D$100000,$B502,'7.  Persistence Report'!$H$27:$H$100000,$D$401,'7.  Persistence Report'!$J$27:$J$100000,"Adjustment")</f>
        <v>0</v>
      </c>
      <c r="H503" s="293">
        <f>SUMIFS('7.  Persistence Report'!BA$27:BA$100000,'7.  Persistence Report'!$D$27:$D$100000,$B502,'7.  Persistence Report'!$H$27:$H$100000,$D$401,'7.  Persistence Report'!$J$27:$J$100000,"Adjustment")</f>
        <v>0</v>
      </c>
      <c r="I503" s="293">
        <f>SUMIFS('7.  Persistence Report'!BB$27:BB$100000,'7.  Persistence Report'!$D$27:$D$100000,$B502,'7.  Persistence Report'!$H$27:$H$100000,$D$401,'7.  Persistence Report'!$J$27:$J$100000,"Adjustment")</f>
        <v>0</v>
      </c>
      <c r="J503" s="293">
        <f>SUMIFS('7.  Persistence Report'!BC$27:BC$100000,'7.  Persistence Report'!$D$27:$D$100000,$B502,'7.  Persistence Report'!$H$27:$H$100000,$D$401,'7.  Persistence Report'!$J$27:$J$100000,"Adjustment")</f>
        <v>0</v>
      </c>
      <c r="K503" s="293">
        <f>SUMIFS('7.  Persistence Report'!BD$27:BD$100000,'7.  Persistence Report'!$D$27:$D$100000,$B502,'7.  Persistence Report'!$H$27:$H$100000,$D$401,'7.  Persistence Report'!$J$27:$J$100000,"Adjustment")</f>
        <v>0</v>
      </c>
      <c r="L503" s="293">
        <f>SUMIFS('7.  Persistence Report'!BE$27:BE$100000,'7.  Persistence Report'!$D$27:$D$100000,$B502,'7.  Persistence Report'!$H$27:$H$100000,$D$401,'7.  Persistence Report'!$J$27:$J$100000,"Adjustment")</f>
        <v>0</v>
      </c>
      <c r="M503" s="293">
        <f>SUMIFS('7.  Persistence Report'!BF$27:BF$100000,'7.  Persistence Report'!$D$27:$D$100000,$B502,'7.  Persistence Report'!$H$27:$H$100000,$D$401,'7.  Persistence Report'!$J$27:$J$100000,"Adjustment")</f>
        <v>0</v>
      </c>
      <c r="N503" s="293">
        <f>N502</f>
        <v>12</v>
      </c>
      <c r="O503" s="293">
        <f>SUMIFS('7.  Persistence Report'!R$27:R$100000,'7.  Persistence Report'!$D$27:$D$100000,$B502,'7.  Persistence Report'!$H$27:$H$100000,$O$401,'7.  Persistence Report'!$J$27:$J$100000,"Adjustment")</f>
        <v>0</v>
      </c>
      <c r="P503" s="293">
        <f>SUMIFS('7.  Persistence Report'!S$27:S$100000,'7.  Persistence Report'!$D$27:$D$100000,$B502,'7.  Persistence Report'!$H$27:$H$100000,$O$401,'7.  Persistence Report'!$J$27:$J$100000,"Adjustment")</f>
        <v>0</v>
      </c>
      <c r="Q503" s="293">
        <f>SUMIFS('7.  Persistence Report'!T$27:T$100000,'7.  Persistence Report'!$D$27:$D$100000,$B502,'7.  Persistence Report'!$H$27:$H$100000,$O$401,'7.  Persistence Report'!$J$27:$J$100000,"Adjustment")</f>
        <v>0</v>
      </c>
      <c r="R503" s="293">
        <f>SUMIFS('7.  Persistence Report'!U$27:U$100000,'7.  Persistence Report'!$D$27:$D$100000,$B502,'7.  Persistence Report'!$H$27:$H$100000,$O$401,'7.  Persistence Report'!$J$27:$J$100000,"Adjustment")</f>
        <v>0</v>
      </c>
      <c r="S503" s="293">
        <f>SUMIFS('7.  Persistence Report'!V$27:V$100000,'7.  Persistence Report'!$D$27:$D$100000,$B502,'7.  Persistence Report'!$H$27:$H$100000,$O$401,'7.  Persistence Report'!$J$27:$J$100000,"Adjustment")</f>
        <v>0</v>
      </c>
      <c r="T503" s="293">
        <f>SUMIFS('7.  Persistence Report'!W$27:W$100000,'7.  Persistence Report'!$D$27:$D$100000,$B502,'7.  Persistence Report'!$H$27:$H$100000,$O$401,'7.  Persistence Report'!$J$27:$J$100000,"Adjustment")</f>
        <v>0</v>
      </c>
      <c r="U503" s="293">
        <f>SUMIFS('7.  Persistence Report'!X$27:X$100000,'7.  Persistence Report'!$D$27:$D$100000,$B502,'7.  Persistence Report'!$H$27:$H$100000,$O$401,'7.  Persistence Report'!$J$27:$J$100000,"Adjustment")</f>
        <v>0</v>
      </c>
      <c r="V503" s="293">
        <f>SUMIFS('7.  Persistence Report'!Y$27:Y$100000,'7.  Persistence Report'!$D$27:$D$100000,$B502,'7.  Persistence Report'!$H$27:$H$100000,$O$401,'7.  Persistence Report'!$J$27:$J$100000,"Adjustment")</f>
        <v>0</v>
      </c>
      <c r="W503" s="293">
        <f>SUMIFS('7.  Persistence Report'!Z$27:Z$100000,'7.  Persistence Report'!$D$27:$D$100000,$B502,'7.  Persistence Report'!$H$27:$H$100000,$O$401,'7.  Persistence Report'!$J$27:$J$100000,"Adjustment")</f>
        <v>0</v>
      </c>
      <c r="X503" s="293">
        <f>SUMIFS('7.  Persistence Report'!AA$27:AA$100000,'7.  Persistence Report'!$D$27:$D$100000,$B502,'7.  Persistence Report'!$H$27:$H$100000,$O$401,'7.  Persistence Report'!$J$27:$J$100000,"Adjustment")</f>
        <v>0</v>
      </c>
      <c r="Y503" s="409">
        <f>Y502</f>
        <v>0</v>
      </c>
      <c r="Z503" s="409">
        <f t="shared" ref="Z503" si="1441">Z502</f>
        <v>0</v>
      </c>
      <c r="AA503" s="409">
        <f t="shared" ref="AA503" si="1442">AA502</f>
        <v>0</v>
      </c>
      <c r="AB503" s="409">
        <f t="shared" ref="AB503" si="1443">AB502</f>
        <v>0</v>
      </c>
      <c r="AC503" s="409">
        <f t="shared" ref="AC503" si="1444">AC502</f>
        <v>0.65487681027354872</v>
      </c>
      <c r="AD503" s="409">
        <f t="shared" ref="AD503" si="1445">AD502</f>
        <v>0.34512318972645123</v>
      </c>
      <c r="AE503" s="409">
        <f t="shared" ref="AE503" si="1446">AE502</f>
        <v>0</v>
      </c>
      <c r="AF503" s="409">
        <f t="shared" ref="AF503" si="1447">AF502</f>
        <v>0</v>
      </c>
      <c r="AG503" s="409">
        <f t="shared" ref="AG503" si="1448">AG502</f>
        <v>0</v>
      </c>
      <c r="AH503" s="409">
        <f t="shared" ref="AH503" si="1449">AH502</f>
        <v>0</v>
      </c>
      <c r="AI503" s="409">
        <f t="shared" ref="AI503" si="1450">AI502</f>
        <v>0</v>
      </c>
      <c r="AJ503" s="409">
        <f t="shared" ref="AJ503" si="1451">AJ502</f>
        <v>0</v>
      </c>
      <c r="AK503" s="409">
        <f t="shared" ref="AK503" si="1452">AK502</f>
        <v>0</v>
      </c>
      <c r="AL503" s="409">
        <f t="shared" ref="AL503" si="1453">AL502</f>
        <v>0</v>
      </c>
      <c r="AM503" s="304"/>
    </row>
    <row r="504" spans="1:39" s="755" customFormat="1" outlineLevel="1">
      <c r="A504" s="750"/>
      <c r="B504" s="751"/>
      <c r="C504" s="752"/>
      <c r="D504" s="752"/>
      <c r="E504" s="752"/>
      <c r="F504" s="752"/>
      <c r="G504" s="752"/>
      <c r="H504" s="752"/>
      <c r="I504" s="752"/>
      <c r="J504" s="752"/>
      <c r="K504" s="752"/>
      <c r="L504" s="752"/>
      <c r="M504" s="752"/>
      <c r="N504" s="752"/>
      <c r="O504" s="752"/>
      <c r="P504" s="752"/>
      <c r="Q504" s="752"/>
      <c r="R504" s="752"/>
      <c r="S504" s="752"/>
      <c r="T504" s="752"/>
      <c r="U504" s="752"/>
      <c r="V504" s="752"/>
      <c r="W504" s="752"/>
      <c r="X504" s="752"/>
      <c r="Y504" s="753"/>
      <c r="Z504" s="753"/>
      <c r="AA504" s="753"/>
      <c r="AB504" s="753"/>
      <c r="AC504" s="753"/>
      <c r="AD504" s="753"/>
      <c r="AE504" s="753"/>
      <c r="AF504" s="753"/>
      <c r="AG504" s="753"/>
      <c r="AH504" s="753"/>
      <c r="AI504" s="753"/>
      <c r="AJ504" s="753"/>
      <c r="AK504" s="753"/>
      <c r="AL504" s="753"/>
      <c r="AM504" s="754"/>
    </row>
    <row r="505" spans="1:39" ht="30" outlineLevel="1">
      <c r="A505" s="529">
        <v>30</v>
      </c>
      <c r="B505" s="426" t="s">
        <v>751</v>
      </c>
      <c r="C505" s="289" t="s">
        <v>25</v>
      </c>
      <c r="D505" s="293">
        <f>SUMIFS('7.  Persistence Report'!AW$27:AW$100000,'7.  Persistence Report'!$D$27:$D$100000,$B505,'7.  Persistence Report'!$H$27:$H$100000,$D$401,'7.  Persistence Report'!$J$27:$J$100000,"&lt;&gt;Adjustment")</f>
        <v>1724912</v>
      </c>
      <c r="E505" s="293">
        <f>SUMIFS('7.  Persistence Report'!AX$27:AX$100000,'7.  Persistence Report'!$D$27:$D$100000,$B505,'7.  Persistence Report'!$H$27:$H$100000,$D$401,'7.  Persistence Report'!$J$27:$J$100000,"&lt;&gt;Adjustment")</f>
        <v>1724912</v>
      </c>
      <c r="F505" s="293">
        <f>SUMIFS('7.  Persistence Report'!AY$27:AY$100000,'7.  Persistence Report'!$D$27:$D$100000,$B505,'7.  Persistence Report'!$H$27:$H$100000,$D$401,'7.  Persistence Report'!$J$27:$J$100000,"&lt;&gt;Adjustment")</f>
        <v>1724912</v>
      </c>
      <c r="G505" s="293">
        <f>SUMIFS('7.  Persistence Report'!AZ$27:AZ$100000,'7.  Persistence Report'!$D$27:$D$100000,$B505,'7.  Persistence Report'!$H$27:$H$100000,$D$401,'7.  Persistence Report'!$J$27:$J$100000,"&lt;&gt;Adjustment")</f>
        <v>1724912</v>
      </c>
      <c r="H505" s="293">
        <f>SUMIFS('7.  Persistence Report'!BA$27:BA$100000,'7.  Persistence Report'!$D$27:$D$100000,$B505,'7.  Persistence Report'!$H$27:$H$100000,$D$401,'7.  Persistence Report'!$J$27:$J$100000,"&lt;&gt;Adjustment")</f>
        <v>1724912</v>
      </c>
      <c r="I505" s="293">
        <f>SUMIFS('7.  Persistence Report'!BB$27:BB$100000,'7.  Persistence Report'!$D$27:$D$100000,$B505,'7.  Persistence Report'!$H$27:$H$100000,$D$401,'7.  Persistence Report'!$J$27:$J$100000,"&lt;&gt;Adjustment")</f>
        <v>1272658</v>
      </c>
      <c r="J505" s="293">
        <f>SUMIFS('7.  Persistence Report'!BC$27:BC$100000,'7.  Persistence Report'!$D$27:$D$100000,$B505,'7.  Persistence Report'!$H$27:$H$100000,$D$401,'7.  Persistence Report'!$J$27:$J$100000,"&lt;&gt;Adjustment")</f>
        <v>479263</v>
      </c>
      <c r="K505" s="293">
        <f>SUMIFS('7.  Persistence Report'!BD$27:BD$100000,'7.  Persistence Report'!$D$27:$D$100000,$B505,'7.  Persistence Report'!$H$27:$H$100000,$D$401,'7.  Persistence Report'!$J$27:$J$100000,"&lt;&gt;Adjustment")</f>
        <v>479263</v>
      </c>
      <c r="L505" s="293">
        <f>SUMIFS('7.  Persistence Report'!BE$27:BE$100000,'7.  Persistence Report'!$D$27:$D$100000,$B505,'7.  Persistence Report'!$H$27:$H$100000,$D$401,'7.  Persistence Report'!$J$27:$J$100000,"&lt;&gt;Adjustment")</f>
        <v>338665</v>
      </c>
      <c r="M505" s="293">
        <f>SUMIFS('7.  Persistence Report'!BF$27:BF$100000,'7.  Persistence Report'!$D$27:$D$100000,$B505,'7.  Persistence Report'!$H$27:$H$100000,$D$401,'7.  Persistence Report'!$J$27:$J$100000,"&lt;&gt;Adjustment")</f>
        <v>0</v>
      </c>
      <c r="N505" s="293">
        <v>12</v>
      </c>
      <c r="O505" s="293">
        <f>SUMIFS('7.  Persistence Report'!R$27:R$100000,'7.  Persistence Report'!$D$27:$D$100000,$B505,'7.  Persistence Report'!$H$27:$H$100000,$O$401,'7.  Persistence Report'!$J$27:$J$100000,"&lt;&gt;Adjustment")</f>
        <v>0</v>
      </c>
      <c r="P505" s="293">
        <f>SUMIFS('7.  Persistence Report'!S$27:S$100000,'7.  Persistence Report'!$D$27:$D$100000,$B505,'7.  Persistence Report'!$H$27:$H$100000,$O$401,'7.  Persistence Report'!$J$27:$J$100000,"&lt;&gt;Adjustment")</f>
        <v>0</v>
      </c>
      <c r="Q505" s="293">
        <f>SUMIFS('7.  Persistence Report'!T$27:T$100000,'7.  Persistence Report'!$D$27:$D$100000,$B505,'7.  Persistence Report'!$H$27:$H$100000,$O$401,'7.  Persistence Report'!$J$27:$J$100000,"&lt;&gt;Adjustment")</f>
        <v>0</v>
      </c>
      <c r="R505" s="293">
        <f>SUMIFS('7.  Persistence Report'!U$27:U$100000,'7.  Persistence Report'!$D$27:$D$100000,$B505,'7.  Persistence Report'!$H$27:$H$100000,$O$401,'7.  Persistence Report'!$J$27:$J$100000,"&lt;&gt;Adjustment")</f>
        <v>0</v>
      </c>
      <c r="S505" s="293">
        <f>SUMIFS('7.  Persistence Report'!V$27:V$100000,'7.  Persistence Report'!$D$27:$D$100000,$B505,'7.  Persistence Report'!$H$27:$H$100000,$O$401,'7.  Persistence Report'!$J$27:$J$100000,"&lt;&gt;Adjustment")</f>
        <v>0</v>
      </c>
      <c r="T505" s="293">
        <f>SUMIFS('7.  Persistence Report'!W$27:W$100000,'7.  Persistence Report'!$D$27:$D$100000,$B505,'7.  Persistence Report'!$H$27:$H$100000,$O$401,'7.  Persistence Report'!$J$27:$J$100000,"&lt;&gt;Adjustment")</f>
        <v>0</v>
      </c>
      <c r="U505" s="293">
        <f>SUMIFS('7.  Persistence Report'!X$27:X$100000,'7.  Persistence Report'!$D$27:$D$100000,$B505,'7.  Persistence Report'!$H$27:$H$100000,$O$401,'7.  Persistence Report'!$J$27:$J$100000,"&lt;&gt;Adjustment")</f>
        <v>0</v>
      </c>
      <c r="V505" s="293">
        <f>SUMIFS('7.  Persistence Report'!Y$27:Y$100000,'7.  Persistence Report'!$D$27:$D$100000,$B505,'7.  Persistence Report'!$H$27:$H$100000,$O$401,'7.  Persistence Report'!$J$27:$J$100000,"&lt;&gt;Adjustment")</f>
        <v>0</v>
      </c>
      <c r="W505" s="293">
        <f>SUMIFS('7.  Persistence Report'!Z$27:Z$100000,'7.  Persistence Report'!$D$27:$D$100000,$B505,'7.  Persistence Report'!$H$27:$H$100000,$O$401,'7.  Persistence Report'!$J$27:$J$100000,"&lt;&gt;Adjustment")</f>
        <v>0</v>
      </c>
      <c r="X505" s="293">
        <f>SUMIFS('7.  Persistence Report'!AA$27:AA$100000,'7.  Persistence Report'!$D$27:$D$100000,$B505,'7.  Persistence Report'!$H$27:$H$100000,$O$401,'7.  Persistence Report'!$J$27:$J$100000,"&lt;&gt;Adjustment")</f>
        <v>0</v>
      </c>
      <c r="Y505" s="408">
        <f>VLOOKUP(B505,'3-a.  Rate Class Allocations'!$B$20:$AM$1009,28,FALSE)</f>
        <v>0</v>
      </c>
      <c r="Z505" s="408">
        <f>VLOOKUP(B505,'3-a.  Rate Class Allocations'!$B$20:$AM$1009,30,FALSE)</f>
        <v>0</v>
      </c>
      <c r="AA505" s="408">
        <f>VLOOKUP(B505,'3-a.  Rate Class Allocations'!$B$20:$AM$1009,32,FALSE)</f>
        <v>0</v>
      </c>
      <c r="AB505" s="408">
        <f>VLOOKUP(B505,'3-a.  Rate Class Allocations'!$B$20:$AM$1009,33,FALSE)</f>
        <v>1</v>
      </c>
      <c r="AC505" s="408">
        <f>VLOOKUP(B505,'3-a.  Rate Class Allocations'!$B$20:$AM$1009,35,FALSE)</f>
        <v>0</v>
      </c>
      <c r="AD505" s="408">
        <f>VLOOKUP(B505,'3-a.  Rate Class Allocations'!$B$20:$AM$1009,37,FALSE)</f>
        <v>0</v>
      </c>
      <c r="AE505" s="408"/>
      <c r="AF505" s="413"/>
      <c r="AG505" s="413"/>
      <c r="AH505" s="413"/>
      <c r="AI505" s="413"/>
      <c r="AJ505" s="413"/>
      <c r="AK505" s="413"/>
      <c r="AL505" s="413"/>
      <c r="AM505" s="294">
        <f>SUM(Y505:AL505)</f>
        <v>1</v>
      </c>
    </row>
    <row r="506" spans="1:39" outlineLevel="1">
      <c r="A506" s="529"/>
      <c r="B506" s="429" t="s">
        <v>308</v>
      </c>
      <c r="C506" s="289" t="s">
        <v>163</v>
      </c>
      <c r="D506" s="293">
        <f>SUMIFS('7.  Persistence Report'!AW$27:AW$100000,'7.  Persistence Report'!$D$27:$D$100000,$B505,'7.  Persistence Report'!$H$27:$H$100000,$D$401,'7.  Persistence Report'!$J$27:$J$100000,"Adjustment")</f>
        <v>0</v>
      </c>
      <c r="E506" s="293">
        <f>SUMIFS('7.  Persistence Report'!AX$27:AX$100000,'7.  Persistence Report'!$D$27:$D$100000,$B505,'7.  Persistence Report'!$H$27:$H$100000,$D$401,'7.  Persistence Report'!$J$27:$J$100000,"Adjustment")</f>
        <v>0</v>
      </c>
      <c r="F506" s="293">
        <f>SUMIFS('7.  Persistence Report'!AY$27:AY$100000,'7.  Persistence Report'!$D$27:$D$100000,$B505,'7.  Persistence Report'!$H$27:$H$100000,$D$401,'7.  Persistence Report'!$J$27:$J$100000,"Adjustment")</f>
        <v>0</v>
      </c>
      <c r="G506" s="293">
        <f>SUMIFS('7.  Persistence Report'!AZ$27:AZ$100000,'7.  Persistence Report'!$D$27:$D$100000,$B505,'7.  Persistence Report'!$H$27:$H$100000,$D$401,'7.  Persistence Report'!$J$27:$J$100000,"Adjustment")</f>
        <v>0</v>
      </c>
      <c r="H506" s="293">
        <f>SUMIFS('7.  Persistence Report'!BA$27:BA$100000,'7.  Persistence Report'!$D$27:$D$100000,$B505,'7.  Persistence Report'!$H$27:$H$100000,$D$401,'7.  Persistence Report'!$J$27:$J$100000,"Adjustment")</f>
        <v>0</v>
      </c>
      <c r="I506" s="293">
        <f>SUMIFS('7.  Persistence Report'!BB$27:BB$100000,'7.  Persistence Report'!$D$27:$D$100000,$B505,'7.  Persistence Report'!$H$27:$H$100000,$D$401,'7.  Persistence Report'!$J$27:$J$100000,"Adjustment")</f>
        <v>0</v>
      </c>
      <c r="J506" s="293">
        <f>SUMIFS('7.  Persistence Report'!BC$27:BC$100000,'7.  Persistence Report'!$D$27:$D$100000,$B505,'7.  Persistence Report'!$H$27:$H$100000,$D$401,'7.  Persistence Report'!$J$27:$J$100000,"Adjustment")</f>
        <v>0</v>
      </c>
      <c r="K506" s="293">
        <f>SUMIFS('7.  Persistence Report'!BD$27:BD$100000,'7.  Persistence Report'!$D$27:$D$100000,$B505,'7.  Persistence Report'!$H$27:$H$100000,$D$401,'7.  Persistence Report'!$J$27:$J$100000,"Adjustment")</f>
        <v>0</v>
      </c>
      <c r="L506" s="293">
        <f>SUMIFS('7.  Persistence Report'!BE$27:BE$100000,'7.  Persistence Report'!$D$27:$D$100000,$B505,'7.  Persistence Report'!$H$27:$H$100000,$D$401,'7.  Persistence Report'!$J$27:$J$100000,"Adjustment")</f>
        <v>0</v>
      </c>
      <c r="M506" s="293">
        <f>SUMIFS('7.  Persistence Report'!BF$27:BF$100000,'7.  Persistence Report'!$D$27:$D$100000,$B505,'7.  Persistence Report'!$H$27:$H$100000,$D$401,'7.  Persistence Report'!$J$27:$J$100000,"Adjustment")</f>
        <v>0</v>
      </c>
      <c r="N506" s="293">
        <f>N505</f>
        <v>12</v>
      </c>
      <c r="O506" s="293">
        <f>SUMIFS('7.  Persistence Report'!R$27:R$100000,'7.  Persistence Report'!$D$27:$D$100000,$B505,'7.  Persistence Report'!$H$27:$H$100000,$O$401,'7.  Persistence Report'!$J$27:$J$100000,"Adjustment")</f>
        <v>0</v>
      </c>
      <c r="P506" s="293">
        <f>SUMIFS('7.  Persistence Report'!S$27:S$100000,'7.  Persistence Report'!$D$27:$D$100000,$B505,'7.  Persistence Report'!$H$27:$H$100000,$O$401,'7.  Persistence Report'!$J$27:$J$100000,"Adjustment")</f>
        <v>0</v>
      </c>
      <c r="Q506" s="293">
        <f>SUMIFS('7.  Persistence Report'!T$27:T$100000,'7.  Persistence Report'!$D$27:$D$100000,$B505,'7.  Persistence Report'!$H$27:$H$100000,$O$401,'7.  Persistence Report'!$J$27:$J$100000,"Adjustment")</f>
        <v>0</v>
      </c>
      <c r="R506" s="293">
        <f>SUMIFS('7.  Persistence Report'!U$27:U$100000,'7.  Persistence Report'!$D$27:$D$100000,$B505,'7.  Persistence Report'!$H$27:$H$100000,$O$401,'7.  Persistence Report'!$J$27:$J$100000,"Adjustment")</f>
        <v>0</v>
      </c>
      <c r="S506" s="293">
        <f>SUMIFS('7.  Persistence Report'!V$27:V$100000,'7.  Persistence Report'!$D$27:$D$100000,$B505,'7.  Persistence Report'!$H$27:$H$100000,$O$401,'7.  Persistence Report'!$J$27:$J$100000,"Adjustment")</f>
        <v>0</v>
      </c>
      <c r="T506" s="293">
        <f>SUMIFS('7.  Persistence Report'!W$27:W$100000,'7.  Persistence Report'!$D$27:$D$100000,$B505,'7.  Persistence Report'!$H$27:$H$100000,$O$401,'7.  Persistence Report'!$J$27:$J$100000,"Adjustment")</f>
        <v>0</v>
      </c>
      <c r="U506" s="293">
        <f>SUMIFS('7.  Persistence Report'!X$27:X$100000,'7.  Persistence Report'!$D$27:$D$100000,$B505,'7.  Persistence Report'!$H$27:$H$100000,$O$401,'7.  Persistence Report'!$J$27:$J$100000,"Adjustment")</f>
        <v>0</v>
      </c>
      <c r="V506" s="293">
        <f>SUMIFS('7.  Persistence Report'!Y$27:Y$100000,'7.  Persistence Report'!$D$27:$D$100000,$B505,'7.  Persistence Report'!$H$27:$H$100000,$O$401,'7.  Persistence Report'!$J$27:$J$100000,"Adjustment")</f>
        <v>0</v>
      </c>
      <c r="W506" s="293">
        <f>SUMIFS('7.  Persistence Report'!Z$27:Z$100000,'7.  Persistence Report'!$D$27:$D$100000,$B505,'7.  Persistence Report'!$H$27:$H$100000,$O$401,'7.  Persistence Report'!$J$27:$J$100000,"Adjustment")</f>
        <v>0</v>
      </c>
      <c r="X506" s="293">
        <f>SUMIFS('7.  Persistence Report'!AA$27:AA$100000,'7.  Persistence Report'!$D$27:$D$100000,$B505,'7.  Persistence Report'!$H$27:$H$100000,$O$401,'7.  Persistence Report'!$J$27:$J$100000,"Adjustment")</f>
        <v>0</v>
      </c>
      <c r="Y506" s="409">
        <f>Y505</f>
        <v>0</v>
      </c>
      <c r="Z506" s="409">
        <f t="shared" ref="Z506:AL506" si="1454">Z505</f>
        <v>0</v>
      </c>
      <c r="AA506" s="409">
        <f t="shared" si="1454"/>
        <v>0</v>
      </c>
      <c r="AB506" s="409">
        <f t="shared" si="1454"/>
        <v>1</v>
      </c>
      <c r="AC506" s="409">
        <f t="shared" si="1454"/>
        <v>0</v>
      </c>
      <c r="AD506" s="409">
        <f t="shared" si="1454"/>
        <v>0</v>
      </c>
      <c r="AE506" s="409">
        <f t="shared" si="1454"/>
        <v>0</v>
      </c>
      <c r="AF506" s="409">
        <f t="shared" si="1454"/>
        <v>0</v>
      </c>
      <c r="AG506" s="409">
        <f t="shared" si="1454"/>
        <v>0</v>
      </c>
      <c r="AH506" s="409">
        <f t="shared" si="1454"/>
        <v>0</v>
      </c>
      <c r="AI506" s="409">
        <f t="shared" si="1454"/>
        <v>0</v>
      </c>
      <c r="AJ506" s="409">
        <f t="shared" si="1454"/>
        <v>0</v>
      </c>
      <c r="AK506" s="409">
        <f t="shared" si="1454"/>
        <v>0</v>
      </c>
      <c r="AL506" s="409">
        <f t="shared" si="1454"/>
        <v>0</v>
      </c>
      <c r="AM506" s="304"/>
    </row>
    <row r="507" spans="1:39" outlineLevel="1">
      <c r="A507" s="529"/>
      <c r="B507" s="42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30" outlineLevel="1">
      <c r="A508" s="529">
        <v>31</v>
      </c>
      <c r="B508" s="426" t="s">
        <v>123</v>
      </c>
      <c r="C508" s="289" t="s">
        <v>25</v>
      </c>
      <c r="D508" s="293">
        <f>SUMIFS('7.  Persistence Report'!AW$27:AW$100000,'7.  Persistence Report'!$D$27:$D$100000,$B508,'7.  Persistence Report'!$H$27:$H$100000,$D$401,'7.  Persistence Report'!$J$27:$J$100000,"&lt;&gt;Adjustment")</f>
        <v>0</v>
      </c>
      <c r="E508" s="293">
        <f>SUMIFS('7.  Persistence Report'!AX$27:AX$100000,'7.  Persistence Report'!$D$27:$D$100000,$B508,'7.  Persistence Report'!$H$27:$H$100000,$D$401,'7.  Persistence Report'!$J$27:$J$100000,"&lt;&gt;Adjustment")</f>
        <v>0</v>
      </c>
      <c r="F508" s="293">
        <f>SUMIFS('7.  Persistence Report'!AY$27:AY$100000,'7.  Persistence Report'!$D$27:$D$100000,$B508,'7.  Persistence Report'!$H$27:$H$100000,$D$401,'7.  Persistence Report'!$J$27:$J$100000,"&lt;&gt;Adjustment")</f>
        <v>0</v>
      </c>
      <c r="G508" s="293">
        <f>SUMIFS('7.  Persistence Report'!AZ$27:AZ$100000,'7.  Persistence Report'!$D$27:$D$100000,$B508,'7.  Persistence Report'!$H$27:$H$100000,$D$401,'7.  Persistence Report'!$J$27:$J$100000,"&lt;&gt;Adjustment")</f>
        <v>0</v>
      </c>
      <c r="H508" s="293">
        <f>SUMIFS('7.  Persistence Report'!BA$27:BA$100000,'7.  Persistence Report'!$D$27:$D$100000,$B508,'7.  Persistence Report'!$H$27:$H$100000,$D$401,'7.  Persistence Report'!$J$27:$J$100000,"&lt;&gt;Adjustment")</f>
        <v>0</v>
      </c>
      <c r="I508" s="293">
        <f>SUMIFS('7.  Persistence Report'!BB$27:BB$100000,'7.  Persistence Report'!$D$27:$D$100000,$B508,'7.  Persistence Report'!$H$27:$H$100000,$D$401,'7.  Persistence Report'!$J$27:$J$100000,"&lt;&gt;Adjustment")</f>
        <v>0</v>
      </c>
      <c r="J508" s="293">
        <f>SUMIFS('7.  Persistence Report'!BC$27:BC$100000,'7.  Persistence Report'!$D$27:$D$100000,$B508,'7.  Persistence Report'!$H$27:$H$100000,$D$401,'7.  Persistence Report'!$J$27:$J$100000,"&lt;&gt;Adjustment")</f>
        <v>0</v>
      </c>
      <c r="K508" s="293">
        <f>SUMIFS('7.  Persistence Report'!BD$27:BD$100000,'7.  Persistence Report'!$D$27:$D$100000,$B508,'7.  Persistence Report'!$H$27:$H$100000,$D$401,'7.  Persistence Report'!$J$27:$J$100000,"&lt;&gt;Adjustment")</f>
        <v>0</v>
      </c>
      <c r="L508" s="293">
        <f>SUMIFS('7.  Persistence Report'!BE$27:BE$100000,'7.  Persistence Report'!$D$27:$D$100000,$B508,'7.  Persistence Report'!$H$27:$H$100000,$D$401,'7.  Persistence Report'!$J$27:$J$100000,"&lt;&gt;Adjustment")</f>
        <v>0</v>
      </c>
      <c r="M508" s="293">
        <f>SUMIFS('7.  Persistence Report'!BF$27:BF$100000,'7.  Persistence Report'!$D$27:$D$100000,$B508,'7.  Persistence Report'!$H$27:$H$100000,$D$401,'7.  Persistence Report'!$J$27:$J$100000,"&lt;&gt;Adjustment")</f>
        <v>0</v>
      </c>
      <c r="N508" s="293">
        <v>12</v>
      </c>
      <c r="O508" s="293">
        <f>SUMIFS('7.  Persistence Report'!R$27:R$100000,'7.  Persistence Report'!$D$27:$D$100000,$B508,'7.  Persistence Report'!$H$27:$H$100000,$O$401,'7.  Persistence Report'!$J$27:$J$100000,"&lt;&gt;Adjustment")</f>
        <v>0</v>
      </c>
      <c r="P508" s="293">
        <f>SUMIFS('7.  Persistence Report'!S$27:S$100000,'7.  Persistence Report'!$D$27:$D$100000,$B508,'7.  Persistence Report'!$H$27:$H$100000,$O$401,'7.  Persistence Report'!$J$27:$J$100000,"&lt;&gt;Adjustment")</f>
        <v>0</v>
      </c>
      <c r="Q508" s="293">
        <f>SUMIFS('7.  Persistence Report'!T$27:T$100000,'7.  Persistence Report'!$D$27:$D$100000,$B508,'7.  Persistence Report'!$H$27:$H$100000,$O$401,'7.  Persistence Report'!$J$27:$J$100000,"&lt;&gt;Adjustment")</f>
        <v>0</v>
      </c>
      <c r="R508" s="293">
        <f>SUMIFS('7.  Persistence Report'!U$27:U$100000,'7.  Persistence Report'!$D$27:$D$100000,$B508,'7.  Persistence Report'!$H$27:$H$100000,$O$401,'7.  Persistence Report'!$J$27:$J$100000,"&lt;&gt;Adjustment")</f>
        <v>0</v>
      </c>
      <c r="S508" s="293">
        <f>SUMIFS('7.  Persistence Report'!V$27:V$100000,'7.  Persistence Report'!$D$27:$D$100000,$B508,'7.  Persistence Report'!$H$27:$H$100000,$O$401,'7.  Persistence Report'!$J$27:$J$100000,"&lt;&gt;Adjustment")</f>
        <v>0</v>
      </c>
      <c r="T508" s="293">
        <f>SUMIFS('7.  Persistence Report'!W$27:W$100000,'7.  Persistence Report'!$D$27:$D$100000,$B508,'7.  Persistence Report'!$H$27:$H$100000,$O$401,'7.  Persistence Report'!$J$27:$J$100000,"&lt;&gt;Adjustment")</f>
        <v>0</v>
      </c>
      <c r="U508" s="293">
        <f>SUMIFS('7.  Persistence Report'!X$27:X$100000,'7.  Persistence Report'!$D$27:$D$100000,$B508,'7.  Persistence Report'!$H$27:$H$100000,$O$401,'7.  Persistence Report'!$J$27:$J$100000,"&lt;&gt;Adjustment")</f>
        <v>0</v>
      </c>
      <c r="V508" s="293">
        <f>SUMIFS('7.  Persistence Report'!Y$27:Y$100000,'7.  Persistence Report'!$D$27:$D$100000,$B508,'7.  Persistence Report'!$H$27:$H$100000,$O$401,'7.  Persistence Report'!$J$27:$J$100000,"&lt;&gt;Adjustment")</f>
        <v>0</v>
      </c>
      <c r="W508" s="293">
        <f>SUMIFS('7.  Persistence Report'!Z$27:Z$100000,'7.  Persistence Report'!$D$27:$D$100000,$B508,'7.  Persistence Report'!$H$27:$H$100000,$O$401,'7.  Persistence Report'!$J$27:$J$100000,"&lt;&gt;Adjustment")</f>
        <v>0</v>
      </c>
      <c r="X508" s="293">
        <f>SUMIFS('7.  Persistence Report'!AA$27:AA$100000,'7.  Persistence Report'!$D$27:$D$100000,$B508,'7.  Persistence Report'!$H$27:$H$100000,$O$401,'7.  Persistence Report'!$J$27:$J$100000,"&lt;&gt;Adjustment")</f>
        <v>0</v>
      </c>
      <c r="Y508" s="408">
        <f>VLOOKUP(B508,'3-a.  Rate Class Allocations'!$B$20:$AM$1009,28,FALSE)</f>
        <v>0</v>
      </c>
      <c r="Z508" s="408">
        <f>VLOOKUP(B508,'3-a.  Rate Class Allocations'!$B$20:$AM$1009,30,FALSE)</f>
        <v>0</v>
      </c>
      <c r="AA508" s="408">
        <f>VLOOKUP(B508,'3-a.  Rate Class Allocations'!$B$20:$AM$1009,32,FALSE)</f>
        <v>0</v>
      </c>
      <c r="AB508" s="408">
        <f>VLOOKUP(B508,'3-a.  Rate Class Allocations'!$B$20:$AM$1009,33,FALSE)</f>
        <v>0</v>
      </c>
      <c r="AC508" s="408">
        <f>VLOOKUP(B508,'3-a.  Rate Class Allocations'!$B$20:$AM$1009,35,FALSE)</f>
        <v>0</v>
      </c>
      <c r="AD508" s="408">
        <f>VLOOKUP(B508,'3-a.  Rate Class Allocations'!$B$20:$AM$1009,37,FALSE)</f>
        <v>0</v>
      </c>
      <c r="AE508" s="408"/>
      <c r="AF508" s="413"/>
      <c r="AG508" s="413"/>
      <c r="AH508" s="413"/>
      <c r="AI508" s="413"/>
      <c r="AJ508" s="413"/>
      <c r="AK508" s="413"/>
      <c r="AL508" s="413"/>
      <c r="AM508" s="294">
        <f>SUM(Y508:AL508)</f>
        <v>0</v>
      </c>
    </row>
    <row r="509" spans="1:39" outlineLevel="1">
      <c r="A509" s="529"/>
      <c r="B509" s="429" t="s">
        <v>308</v>
      </c>
      <c r="C509" s="289" t="s">
        <v>163</v>
      </c>
      <c r="D509" s="293">
        <f>SUMIFS('7.  Persistence Report'!AW$27:AW$100000,'7.  Persistence Report'!$D$27:$D$100000,$B508,'7.  Persistence Report'!$H$27:$H$100000,$D$401,'7.  Persistence Report'!$J$27:$J$100000,"Adjustment")</f>
        <v>0</v>
      </c>
      <c r="E509" s="293">
        <f>SUMIFS('7.  Persistence Report'!AX$27:AX$100000,'7.  Persistence Report'!$D$27:$D$100000,$B508,'7.  Persistence Report'!$H$27:$H$100000,$D$401,'7.  Persistence Report'!$J$27:$J$100000,"Adjustment")</f>
        <v>0</v>
      </c>
      <c r="F509" s="293">
        <f>SUMIFS('7.  Persistence Report'!AY$27:AY$100000,'7.  Persistence Report'!$D$27:$D$100000,$B508,'7.  Persistence Report'!$H$27:$H$100000,$D$401,'7.  Persistence Report'!$J$27:$J$100000,"Adjustment")</f>
        <v>0</v>
      </c>
      <c r="G509" s="293">
        <f>SUMIFS('7.  Persistence Report'!AZ$27:AZ$100000,'7.  Persistence Report'!$D$27:$D$100000,$B508,'7.  Persistence Report'!$H$27:$H$100000,$D$401,'7.  Persistence Report'!$J$27:$J$100000,"Adjustment")</f>
        <v>0</v>
      </c>
      <c r="H509" s="293">
        <f>SUMIFS('7.  Persistence Report'!BA$27:BA$100000,'7.  Persistence Report'!$D$27:$D$100000,$B508,'7.  Persistence Report'!$H$27:$H$100000,$D$401,'7.  Persistence Report'!$J$27:$J$100000,"Adjustment")</f>
        <v>0</v>
      </c>
      <c r="I509" s="293">
        <f>SUMIFS('7.  Persistence Report'!BB$27:BB$100000,'7.  Persistence Report'!$D$27:$D$100000,$B508,'7.  Persistence Report'!$H$27:$H$100000,$D$401,'7.  Persistence Report'!$J$27:$J$100000,"Adjustment")</f>
        <v>0</v>
      </c>
      <c r="J509" s="293">
        <f>SUMIFS('7.  Persistence Report'!BC$27:BC$100000,'7.  Persistence Report'!$D$27:$D$100000,$B508,'7.  Persistence Report'!$H$27:$H$100000,$D$401,'7.  Persistence Report'!$J$27:$J$100000,"Adjustment")</f>
        <v>0</v>
      </c>
      <c r="K509" s="293">
        <f>SUMIFS('7.  Persistence Report'!BD$27:BD$100000,'7.  Persistence Report'!$D$27:$D$100000,$B508,'7.  Persistence Report'!$H$27:$H$100000,$D$401,'7.  Persistence Report'!$J$27:$J$100000,"Adjustment")</f>
        <v>0</v>
      </c>
      <c r="L509" s="293">
        <f>SUMIFS('7.  Persistence Report'!BE$27:BE$100000,'7.  Persistence Report'!$D$27:$D$100000,$B508,'7.  Persistence Report'!$H$27:$H$100000,$D$401,'7.  Persistence Report'!$J$27:$J$100000,"Adjustment")</f>
        <v>0</v>
      </c>
      <c r="M509" s="293">
        <f>SUMIFS('7.  Persistence Report'!BF$27:BF$100000,'7.  Persistence Report'!$D$27:$D$100000,$B508,'7.  Persistence Report'!$H$27:$H$100000,$D$401,'7.  Persistence Report'!$J$27:$J$100000,"Adjustment")</f>
        <v>0</v>
      </c>
      <c r="N509" s="293">
        <f>N508</f>
        <v>12</v>
      </c>
      <c r="O509" s="293">
        <f>SUMIFS('7.  Persistence Report'!R$27:R$100000,'7.  Persistence Report'!$D$27:$D$100000,$B508,'7.  Persistence Report'!$H$27:$H$100000,$O$401,'7.  Persistence Report'!$J$27:$J$100000,"Adjustment")</f>
        <v>0</v>
      </c>
      <c r="P509" s="293">
        <f>SUMIFS('7.  Persistence Report'!S$27:S$100000,'7.  Persistence Report'!$D$27:$D$100000,$B508,'7.  Persistence Report'!$H$27:$H$100000,$O$401,'7.  Persistence Report'!$J$27:$J$100000,"Adjustment")</f>
        <v>0</v>
      </c>
      <c r="Q509" s="293">
        <f>SUMIFS('7.  Persistence Report'!T$27:T$100000,'7.  Persistence Report'!$D$27:$D$100000,$B508,'7.  Persistence Report'!$H$27:$H$100000,$O$401,'7.  Persistence Report'!$J$27:$J$100000,"Adjustment")</f>
        <v>0</v>
      </c>
      <c r="R509" s="293">
        <f>SUMIFS('7.  Persistence Report'!U$27:U$100000,'7.  Persistence Report'!$D$27:$D$100000,$B508,'7.  Persistence Report'!$H$27:$H$100000,$O$401,'7.  Persistence Report'!$J$27:$J$100000,"Adjustment")</f>
        <v>0</v>
      </c>
      <c r="S509" s="293">
        <f>SUMIFS('7.  Persistence Report'!V$27:V$100000,'7.  Persistence Report'!$D$27:$D$100000,$B508,'7.  Persistence Report'!$H$27:$H$100000,$O$401,'7.  Persistence Report'!$J$27:$J$100000,"Adjustment")</f>
        <v>0</v>
      </c>
      <c r="T509" s="293">
        <f>SUMIFS('7.  Persistence Report'!W$27:W$100000,'7.  Persistence Report'!$D$27:$D$100000,$B508,'7.  Persistence Report'!$H$27:$H$100000,$O$401,'7.  Persistence Report'!$J$27:$J$100000,"Adjustment")</f>
        <v>0</v>
      </c>
      <c r="U509" s="293">
        <f>SUMIFS('7.  Persistence Report'!X$27:X$100000,'7.  Persistence Report'!$D$27:$D$100000,$B508,'7.  Persistence Report'!$H$27:$H$100000,$O$401,'7.  Persistence Report'!$J$27:$J$100000,"Adjustment")</f>
        <v>0</v>
      </c>
      <c r="V509" s="293">
        <f>SUMIFS('7.  Persistence Report'!Y$27:Y$100000,'7.  Persistence Report'!$D$27:$D$100000,$B508,'7.  Persistence Report'!$H$27:$H$100000,$O$401,'7.  Persistence Report'!$J$27:$J$100000,"Adjustment")</f>
        <v>0</v>
      </c>
      <c r="W509" s="293">
        <f>SUMIFS('7.  Persistence Report'!Z$27:Z$100000,'7.  Persistence Report'!$D$27:$D$100000,$B508,'7.  Persistence Report'!$H$27:$H$100000,$O$401,'7.  Persistence Report'!$J$27:$J$100000,"Adjustment")</f>
        <v>0</v>
      </c>
      <c r="X509" s="293">
        <f>SUMIFS('7.  Persistence Report'!AA$27:AA$100000,'7.  Persistence Report'!$D$27:$D$100000,$B508,'7.  Persistence Report'!$H$27:$H$100000,$O$401,'7.  Persistence Report'!$J$27:$J$100000,"Adjustment")</f>
        <v>0</v>
      </c>
      <c r="Y509" s="409">
        <f>Y508</f>
        <v>0</v>
      </c>
      <c r="Z509" s="409">
        <f t="shared" ref="Z509" si="1455">Z508</f>
        <v>0</v>
      </c>
      <c r="AA509" s="409">
        <f t="shared" ref="AA509" si="1456">AA508</f>
        <v>0</v>
      </c>
      <c r="AB509" s="409">
        <f t="shared" ref="AB509" si="1457">AB508</f>
        <v>0</v>
      </c>
      <c r="AC509" s="409">
        <f t="shared" ref="AC509" si="1458">AC508</f>
        <v>0</v>
      </c>
      <c r="AD509" s="409">
        <f t="shared" ref="AD509" si="1459">AD508</f>
        <v>0</v>
      </c>
      <c r="AE509" s="409">
        <f t="shared" ref="AE509" si="1460">AE508</f>
        <v>0</v>
      </c>
      <c r="AF509" s="409">
        <f t="shared" ref="AF509" si="1461">AF508</f>
        <v>0</v>
      </c>
      <c r="AG509" s="409">
        <f t="shared" ref="AG509" si="1462">AG508</f>
        <v>0</v>
      </c>
      <c r="AH509" s="409">
        <f t="shared" ref="AH509" si="1463">AH508</f>
        <v>0</v>
      </c>
      <c r="AI509" s="409">
        <f t="shared" ref="AI509" si="1464">AI508</f>
        <v>0</v>
      </c>
      <c r="AJ509" s="409">
        <f t="shared" ref="AJ509" si="1465">AJ508</f>
        <v>0</v>
      </c>
      <c r="AK509" s="409">
        <f t="shared" ref="AK509" si="1466">AK508</f>
        <v>0</v>
      </c>
      <c r="AL509" s="409">
        <f t="shared" ref="AL509" si="1467">AL508</f>
        <v>0</v>
      </c>
      <c r="AM509" s="304"/>
    </row>
    <row r="510" spans="1:39" outlineLevel="1">
      <c r="A510" s="529"/>
      <c r="B510" s="426"/>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410"/>
      <c r="Z510" s="423"/>
      <c r="AA510" s="423"/>
      <c r="AB510" s="423"/>
      <c r="AC510" s="423"/>
      <c r="AD510" s="423"/>
      <c r="AE510" s="423"/>
      <c r="AF510" s="423"/>
      <c r="AG510" s="423"/>
      <c r="AH510" s="423"/>
      <c r="AI510" s="423"/>
      <c r="AJ510" s="423"/>
      <c r="AK510" s="423"/>
      <c r="AL510" s="423"/>
      <c r="AM510" s="304"/>
    </row>
    <row r="511" spans="1:39" ht="30" outlineLevel="1">
      <c r="A511" s="529">
        <v>32</v>
      </c>
      <c r="B511" s="426" t="s">
        <v>124</v>
      </c>
      <c r="C511" s="289" t="s">
        <v>25</v>
      </c>
      <c r="D511" s="293">
        <f>SUMIFS('7.  Persistence Report'!AW$27:AW$100000,'7.  Persistence Report'!$D$27:$D$100000,$B511,'7.  Persistence Report'!$H$27:$H$100000,$D$401,'7.  Persistence Report'!$J$27:$J$100000,"&lt;&gt;Adjustment")</f>
        <v>6776413</v>
      </c>
      <c r="E511" s="293">
        <f>SUMIFS('7.  Persistence Report'!AX$27:AX$100000,'7.  Persistence Report'!$D$27:$D$100000,$B511,'7.  Persistence Report'!$H$27:$H$100000,$D$401,'7.  Persistence Report'!$J$27:$J$100000,"&lt;&gt;Adjustment")</f>
        <v>5723635</v>
      </c>
      <c r="F511" s="293">
        <f>SUMIFS('7.  Persistence Report'!AY$27:AY$100000,'7.  Persistence Report'!$D$27:$D$100000,$B511,'7.  Persistence Report'!$H$27:$H$100000,$D$401,'7.  Persistence Report'!$J$27:$J$100000,"&lt;&gt;Adjustment")</f>
        <v>5488564</v>
      </c>
      <c r="G511" s="293">
        <f>SUMIFS('7.  Persistence Report'!AZ$27:AZ$100000,'7.  Persistence Report'!$D$27:$D$100000,$B511,'7.  Persistence Report'!$H$27:$H$100000,$D$401,'7.  Persistence Report'!$J$27:$J$100000,"&lt;&gt;Adjustment")</f>
        <v>4700813</v>
      </c>
      <c r="H511" s="293">
        <f>SUMIFS('7.  Persistence Report'!BA$27:BA$100000,'7.  Persistence Report'!$D$27:$D$100000,$B511,'7.  Persistence Report'!$H$27:$H$100000,$D$401,'7.  Persistence Report'!$J$27:$J$100000,"&lt;&gt;Adjustment")</f>
        <v>4700813</v>
      </c>
      <c r="I511" s="293">
        <f>SUMIFS('7.  Persistence Report'!BB$27:BB$100000,'7.  Persistence Report'!$D$27:$D$100000,$B511,'7.  Persistence Report'!$H$27:$H$100000,$D$401,'7.  Persistence Report'!$J$27:$J$100000,"&lt;&gt;Adjustment")</f>
        <v>3722531</v>
      </c>
      <c r="J511" s="293">
        <f>SUMIFS('7.  Persistence Report'!BC$27:BC$100000,'7.  Persistence Report'!$D$27:$D$100000,$B511,'7.  Persistence Report'!$H$27:$H$100000,$D$401,'7.  Persistence Report'!$J$27:$J$100000,"&lt;&gt;Adjustment")</f>
        <v>3160330</v>
      </c>
      <c r="K511" s="293">
        <f>SUMIFS('7.  Persistence Report'!BD$27:BD$100000,'7.  Persistence Report'!$D$27:$D$100000,$B511,'7.  Persistence Report'!$H$27:$H$100000,$D$401,'7.  Persistence Report'!$J$27:$J$100000,"&lt;&gt;Adjustment")</f>
        <v>3160330</v>
      </c>
      <c r="L511" s="293">
        <f>SUMIFS('7.  Persistence Report'!BE$27:BE$100000,'7.  Persistence Report'!$D$27:$D$100000,$B511,'7.  Persistence Report'!$H$27:$H$100000,$D$401,'7.  Persistence Report'!$J$27:$J$100000,"&lt;&gt;Adjustment")</f>
        <v>3160330</v>
      </c>
      <c r="M511" s="293">
        <f>SUMIFS('7.  Persistence Report'!BF$27:BF$100000,'7.  Persistence Report'!$D$27:$D$100000,$B511,'7.  Persistence Report'!$H$27:$H$100000,$D$401,'7.  Persistence Report'!$J$27:$J$100000,"&lt;&gt;Adjustment")</f>
        <v>3160330</v>
      </c>
      <c r="N511" s="293">
        <v>12</v>
      </c>
      <c r="O511" s="293">
        <f>SUMIFS('7.  Persistence Report'!R$27:R$100000,'7.  Persistence Report'!$D$27:$D$100000,$B511,'7.  Persistence Report'!$H$27:$H$100000,$O$401,'7.  Persistence Report'!$J$27:$J$100000,"&lt;&gt;Adjustment")</f>
        <v>341</v>
      </c>
      <c r="P511" s="293">
        <f>SUMIFS('7.  Persistence Report'!S$27:S$100000,'7.  Persistence Report'!$D$27:$D$100000,$B511,'7.  Persistence Report'!$H$27:$H$100000,$O$401,'7.  Persistence Report'!$J$27:$J$100000,"&lt;&gt;Adjustment")</f>
        <v>329</v>
      </c>
      <c r="Q511" s="293">
        <f>SUMIFS('7.  Persistence Report'!T$27:T$100000,'7.  Persistence Report'!$D$27:$D$100000,$B511,'7.  Persistence Report'!$H$27:$H$100000,$O$401,'7.  Persistence Report'!$J$27:$J$100000,"&lt;&gt;Adjustment")</f>
        <v>329</v>
      </c>
      <c r="R511" s="293">
        <f>SUMIFS('7.  Persistence Report'!U$27:U$100000,'7.  Persistence Report'!$D$27:$D$100000,$B511,'7.  Persistence Report'!$H$27:$H$100000,$O$401,'7.  Persistence Report'!$J$27:$J$100000,"&lt;&gt;Adjustment")</f>
        <v>329</v>
      </c>
      <c r="S511" s="293">
        <f>SUMIFS('7.  Persistence Report'!V$27:V$100000,'7.  Persistence Report'!$D$27:$D$100000,$B511,'7.  Persistence Report'!$H$27:$H$100000,$O$401,'7.  Persistence Report'!$J$27:$J$100000,"&lt;&gt;Adjustment")</f>
        <v>329</v>
      </c>
      <c r="T511" s="293">
        <f>SUMIFS('7.  Persistence Report'!W$27:W$100000,'7.  Persistence Report'!$D$27:$D$100000,$B511,'7.  Persistence Report'!$H$27:$H$100000,$O$401,'7.  Persistence Report'!$J$27:$J$100000,"&lt;&gt;Adjustment")</f>
        <v>265</v>
      </c>
      <c r="U511" s="293">
        <f>SUMIFS('7.  Persistence Report'!X$27:X$100000,'7.  Persistence Report'!$D$27:$D$100000,$B511,'7.  Persistence Report'!$H$27:$H$100000,$O$401,'7.  Persistence Report'!$J$27:$J$100000,"&lt;&gt;Adjustment")</f>
        <v>168</v>
      </c>
      <c r="V511" s="293">
        <f>SUMIFS('7.  Persistence Report'!Y$27:Y$100000,'7.  Persistence Report'!$D$27:$D$100000,$B511,'7.  Persistence Report'!$H$27:$H$100000,$O$401,'7.  Persistence Report'!$J$27:$J$100000,"&lt;&gt;Adjustment")</f>
        <v>168</v>
      </c>
      <c r="W511" s="293">
        <f>SUMIFS('7.  Persistence Report'!Z$27:Z$100000,'7.  Persistence Report'!$D$27:$D$100000,$B511,'7.  Persistence Report'!$H$27:$H$100000,$O$401,'7.  Persistence Report'!$J$27:$J$100000,"&lt;&gt;Adjustment")</f>
        <v>168</v>
      </c>
      <c r="X511" s="293">
        <f>SUMIFS('7.  Persistence Report'!AA$27:AA$100000,'7.  Persistence Report'!$D$27:$D$100000,$B511,'7.  Persistence Report'!$H$27:$H$100000,$O$401,'7.  Persistence Report'!$J$27:$J$100000,"&lt;&gt;Adjustment")</f>
        <v>168</v>
      </c>
      <c r="Y511" s="408">
        <f>VLOOKUP(B511,'3-a.  Rate Class Allocations'!$B$20:$AM$1009,28,FALSE)</f>
        <v>0</v>
      </c>
      <c r="Z511" s="408">
        <f>VLOOKUP(B511,'3-a.  Rate Class Allocations'!$B$20:$AM$1009,30,FALSE)</f>
        <v>0</v>
      </c>
      <c r="AA511" s="408">
        <f>VLOOKUP(B511,'3-a.  Rate Class Allocations'!$B$20:$AM$1009,32,FALSE)</f>
        <v>3.5311036690968975E-3</v>
      </c>
      <c r="AB511" s="408">
        <f>VLOOKUP(B511,'3-a.  Rate Class Allocations'!$B$20:$AM$1009,33,FALSE)</f>
        <v>9.2629817190479066E-2</v>
      </c>
      <c r="AC511" s="408">
        <f>VLOOKUP(B511,'3-a.  Rate Class Allocations'!$B$20:$AM$1009,35,FALSE)</f>
        <v>2.9332344085650441E-2</v>
      </c>
      <c r="AD511" s="408">
        <f>VLOOKUP(B511,'3-a.  Rate Class Allocations'!$B$20:$AM$1009,37,FALSE)</f>
        <v>0.85462372641550122</v>
      </c>
      <c r="AE511" s="408"/>
      <c r="AF511" s="413"/>
      <c r="AG511" s="413"/>
      <c r="AH511" s="413"/>
      <c r="AI511" s="413"/>
      <c r="AJ511" s="413"/>
      <c r="AK511" s="413"/>
      <c r="AL511" s="413"/>
      <c r="AM511" s="294">
        <f>SUM(Y511:AL511)</f>
        <v>0.98011699136072761</v>
      </c>
    </row>
    <row r="512" spans="1:39" outlineLevel="1">
      <c r="A512" s="529"/>
      <c r="B512" s="429" t="s">
        <v>308</v>
      </c>
      <c r="C512" s="289" t="s">
        <v>163</v>
      </c>
      <c r="D512" s="293">
        <f>SUMIFS('7.  Persistence Report'!AW$27:AW$100000,'7.  Persistence Report'!$D$27:$D$100000,$B511,'7.  Persistence Report'!$H$27:$H$100000,$D$401,'7.  Persistence Report'!$J$27:$J$100000,"Adjustment")</f>
        <v>0</v>
      </c>
      <c r="E512" s="293">
        <f>SUMIFS('7.  Persistence Report'!AX$27:AX$100000,'7.  Persistence Report'!$D$27:$D$100000,$B511,'7.  Persistence Report'!$H$27:$H$100000,$D$401,'7.  Persistence Report'!$J$27:$J$100000,"Adjustment")</f>
        <v>0</v>
      </c>
      <c r="F512" s="293">
        <f>SUMIFS('7.  Persistence Report'!AY$27:AY$100000,'7.  Persistence Report'!$D$27:$D$100000,$B511,'7.  Persistence Report'!$H$27:$H$100000,$D$401,'7.  Persistence Report'!$J$27:$J$100000,"Adjustment")</f>
        <v>0</v>
      </c>
      <c r="G512" s="293">
        <f>SUMIFS('7.  Persistence Report'!AZ$27:AZ$100000,'7.  Persistence Report'!$D$27:$D$100000,$B511,'7.  Persistence Report'!$H$27:$H$100000,$D$401,'7.  Persistence Report'!$J$27:$J$100000,"Adjustment")</f>
        <v>0</v>
      </c>
      <c r="H512" s="293">
        <f>SUMIFS('7.  Persistence Report'!BA$27:BA$100000,'7.  Persistence Report'!$D$27:$D$100000,$B511,'7.  Persistence Report'!$H$27:$H$100000,$D$401,'7.  Persistence Report'!$J$27:$J$100000,"Adjustment")</f>
        <v>0</v>
      </c>
      <c r="I512" s="293">
        <f>SUMIFS('7.  Persistence Report'!BB$27:BB$100000,'7.  Persistence Report'!$D$27:$D$100000,$B511,'7.  Persistence Report'!$H$27:$H$100000,$D$401,'7.  Persistence Report'!$J$27:$J$100000,"Adjustment")</f>
        <v>0</v>
      </c>
      <c r="J512" s="293">
        <f>SUMIFS('7.  Persistence Report'!BC$27:BC$100000,'7.  Persistence Report'!$D$27:$D$100000,$B511,'7.  Persistence Report'!$H$27:$H$100000,$D$401,'7.  Persistence Report'!$J$27:$J$100000,"Adjustment")</f>
        <v>0</v>
      </c>
      <c r="K512" s="293">
        <f>SUMIFS('7.  Persistence Report'!BD$27:BD$100000,'7.  Persistence Report'!$D$27:$D$100000,$B511,'7.  Persistence Report'!$H$27:$H$100000,$D$401,'7.  Persistence Report'!$J$27:$J$100000,"Adjustment")</f>
        <v>0</v>
      </c>
      <c r="L512" s="293">
        <f>SUMIFS('7.  Persistence Report'!BE$27:BE$100000,'7.  Persistence Report'!$D$27:$D$100000,$B511,'7.  Persistence Report'!$H$27:$H$100000,$D$401,'7.  Persistence Report'!$J$27:$J$100000,"Adjustment")</f>
        <v>0</v>
      </c>
      <c r="M512" s="293">
        <f>SUMIFS('7.  Persistence Report'!BF$27:BF$100000,'7.  Persistence Report'!$D$27:$D$100000,$B511,'7.  Persistence Report'!$H$27:$H$100000,$D$401,'7.  Persistence Report'!$J$27:$J$100000,"Adjustment")</f>
        <v>0</v>
      </c>
      <c r="N512" s="293">
        <f>N511</f>
        <v>12</v>
      </c>
      <c r="O512" s="293">
        <f>SUMIFS('7.  Persistence Report'!R$27:R$100000,'7.  Persistence Report'!$D$27:$D$100000,$B511,'7.  Persistence Report'!$H$27:$H$100000,$O$401,'7.  Persistence Report'!$J$27:$J$100000,"Adjustment")</f>
        <v>0</v>
      </c>
      <c r="P512" s="293">
        <f>SUMIFS('7.  Persistence Report'!S$27:S$100000,'7.  Persistence Report'!$D$27:$D$100000,$B511,'7.  Persistence Report'!$H$27:$H$100000,$O$401,'7.  Persistence Report'!$J$27:$J$100000,"Adjustment")</f>
        <v>0</v>
      </c>
      <c r="Q512" s="293">
        <f>SUMIFS('7.  Persistence Report'!T$27:T$100000,'7.  Persistence Report'!$D$27:$D$100000,$B511,'7.  Persistence Report'!$H$27:$H$100000,$O$401,'7.  Persistence Report'!$J$27:$J$100000,"Adjustment")</f>
        <v>0</v>
      </c>
      <c r="R512" s="293">
        <f>SUMIFS('7.  Persistence Report'!U$27:U$100000,'7.  Persistence Report'!$D$27:$D$100000,$B511,'7.  Persistence Report'!$H$27:$H$100000,$O$401,'7.  Persistence Report'!$J$27:$J$100000,"Adjustment")</f>
        <v>0</v>
      </c>
      <c r="S512" s="293">
        <f>SUMIFS('7.  Persistence Report'!V$27:V$100000,'7.  Persistence Report'!$D$27:$D$100000,$B511,'7.  Persistence Report'!$H$27:$H$100000,$O$401,'7.  Persistence Report'!$J$27:$J$100000,"Adjustment")</f>
        <v>0</v>
      </c>
      <c r="T512" s="293">
        <f>SUMIFS('7.  Persistence Report'!W$27:W$100000,'7.  Persistence Report'!$D$27:$D$100000,$B511,'7.  Persistence Report'!$H$27:$H$100000,$O$401,'7.  Persistence Report'!$J$27:$J$100000,"Adjustment")</f>
        <v>0</v>
      </c>
      <c r="U512" s="293">
        <f>SUMIFS('7.  Persistence Report'!X$27:X$100000,'7.  Persistence Report'!$D$27:$D$100000,$B511,'7.  Persistence Report'!$H$27:$H$100000,$O$401,'7.  Persistence Report'!$J$27:$J$100000,"Adjustment")</f>
        <v>0</v>
      </c>
      <c r="V512" s="293">
        <f>SUMIFS('7.  Persistence Report'!Y$27:Y$100000,'7.  Persistence Report'!$D$27:$D$100000,$B511,'7.  Persistence Report'!$H$27:$H$100000,$O$401,'7.  Persistence Report'!$J$27:$J$100000,"Adjustment")</f>
        <v>0</v>
      </c>
      <c r="W512" s="293">
        <f>SUMIFS('7.  Persistence Report'!Z$27:Z$100000,'7.  Persistence Report'!$D$27:$D$100000,$B511,'7.  Persistence Report'!$H$27:$H$100000,$O$401,'7.  Persistence Report'!$J$27:$J$100000,"Adjustment")</f>
        <v>0</v>
      </c>
      <c r="X512" s="293">
        <f>SUMIFS('7.  Persistence Report'!AA$27:AA$100000,'7.  Persistence Report'!$D$27:$D$100000,$B511,'7.  Persistence Report'!$H$27:$H$100000,$O$401,'7.  Persistence Report'!$J$27:$J$100000,"Adjustment")</f>
        <v>0</v>
      </c>
      <c r="Y512" s="409">
        <f>Y511</f>
        <v>0</v>
      </c>
      <c r="Z512" s="409">
        <f t="shared" ref="Z512" si="1468">Z511</f>
        <v>0</v>
      </c>
      <c r="AA512" s="409">
        <f t="shared" ref="AA512" si="1469">AA511</f>
        <v>3.5311036690968975E-3</v>
      </c>
      <c r="AB512" s="409">
        <f t="shared" ref="AB512" si="1470">AB511</f>
        <v>9.2629817190479066E-2</v>
      </c>
      <c r="AC512" s="409">
        <f t="shared" ref="AC512" si="1471">AC511</f>
        <v>2.9332344085650441E-2</v>
      </c>
      <c r="AD512" s="409">
        <f t="shared" ref="AD512" si="1472">AD511</f>
        <v>0.85462372641550122</v>
      </c>
      <c r="AE512" s="409">
        <f t="shared" ref="AE512" si="1473">AE511</f>
        <v>0</v>
      </c>
      <c r="AF512" s="409">
        <f t="shared" ref="AF512" si="1474">AF511</f>
        <v>0</v>
      </c>
      <c r="AG512" s="409">
        <f t="shared" ref="AG512" si="1475">AG511</f>
        <v>0</v>
      </c>
      <c r="AH512" s="409">
        <f t="shared" ref="AH512" si="1476">AH511</f>
        <v>0</v>
      </c>
      <c r="AI512" s="409">
        <f t="shared" ref="AI512" si="1477">AI511</f>
        <v>0</v>
      </c>
      <c r="AJ512" s="409">
        <f t="shared" ref="AJ512" si="1478">AJ511</f>
        <v>0</v>
      </c>
      <c r="AK512" s="409">
        <f t="shared" ref="AK512" si="1479">AK511</f>
        <v>0</v>
      </c>
      <c r="AL512" s="409">
        <f t="shared" ref="AL512" si="1480">AL511</f>
        <v>0</v>
      </c>
      <c r="AM512" s="304"/>
    </row>
    <row r="513" spans="1:39" s="755" customFormat="1" outlineLevel="1">
      <c r="A513" s="750"/>
      <c r="B513" s="751"/>
      <c r="C513" s="752"/>
      <c r="D513" s="752"/>
      <c r="E513" s="752"/>
      <c r="F513" s="752"/>
      <c r="G513" s="752"/>
      <c r="H513" s="752"/>
      <c r="I513" s="752"/>
      <c r="J513" s="752"/>
      <c r="K513" s="752"/>
      <c r="L513" s="752"/>
      <c r="M513" s="752"/>
      <c r="N513" s="752"/>
      <c r="O513" s="752"/>
      <c r="P513" s="752"/>
      <c r="Q513" s="752"/>
      <c r="R513" s="752"/>
      <c r="S513" s="752"/>
      <c r="T513" s="752"/>
      <c r="U513" s="752"/>
      <c r="V513" s="752"/>
      <c r="W513" s="752"/>
      <c r="X513" s="752"/>
      <c r="Y513" s="753"/>
      <c r="Z513" s="753"/>
      <c r="AA513" s="753"/>
      <c r="AB513" s="753"/>
      <c r="AC513" s="753"/>
      <c r="AD513" s="753"/>
      <c r="AE513" s="753"/>
      <c r="AF513" s="753"/>
      <c r="AG513" s="753"/>
      <c r="AH513" s="753"/>
      <c r="AI513" s="753"/>
      <c r="AJ513" s="753"/>
      <c r="AK513" s="753"/>
      <c r="AL513" s="753"/>
      <c r="AM513" s="754"/>
    </row>
    <row r="514" spans="1:39" ht="30" outlineLevel="1">
      <c r="A514" s="529">
        <v>33</v>
      </c>
      <c r="B514" s="426" t="s">
        <v>713</v>
      </c>
      <c r="C514" s="289" t="s">
        <v>25</v>
      </c>
      <c r="D514" s="293">
        <f>SUMIFS('7.  Persistence Report'!AW$27:AW$100000,'7.  Persistence Report'!$D$27:$D$100000,$B514,'7.  Persistence Report'!$H$27:$H$100000,$D$401,'7.  Persistence Report'!$J$27:$J$100000,"&lt;&gt;Adjustment")</f>
        <v>3480662</v>
      </c>
      <c r="E514" s="293">
        <f>SUMIFS('7.  Persistence Report'!AX$27:AX$100000,'7.  Persistence Report'!$D$27:$D$100000,$B514,'7.  Persistence Report'!$H$27:$H$100000,$D$401,'7.  Persistence Report'!$J$27:$J$100000,"&lt;&gt;Adjustment")</f>
        <v>3480662</v>
      </c>
      <c r="F514" s="293">
        <f>SUMIFS('7.  Persistence Report'!AY$27:AY$100000,'7.  Persistence Report'!$D$27:$D$100000,$B514,'7.  Persistence Report'!$H$27:$H$100000,$D$401,'7.  Persistence Report'!$J$27:$J$100000,"&lt;&gt;Adjustment")</f>
        <v>3480662</v>
      </c>
      <c r="G514" s="293">
        <f>SUMIFS('7.  Persistence Report'!AZ$27:AZ$100000,'7.  Persistence Report'!$D$27:$D$100000,$B514,'7.  Persistence Report'!$H$27:$H$100000,$D$401,'7.  Persistence Report'!$J$27:$J$100000,"&lt;&gt;Adjustment")</f>
        <v>3102160</v>
      </c>
      <c r="H514" s="293">
        <f>SUMIFS('7.  Persistence Report'!BA$27:BA$100000,'7.  Persistence Report'!$D$27:$D$100000,$B514,'7.  Persistence Report'!$H$27:$H$100000,$D$401,'7.  Persistence Report'!$J$27:$J$100000,"&lt;&gt;Adjustment")</f>
        <v>2774799</v>
      </c>
      <c r="I514" s="293">
        <f>SUMIFS('7.  Persistence Report'!BB$27:BB$100000,'7.  Persistence Report'!$D$27:$D$100000,$B514,'7.  Persistence Report'!$H$27:$H$100000,$D$401,'7.  Persistence Report'!$J$27:$J$100000,"&lt;&gt;Adjustment")</f>
        <v>2718568</v>
      </c>
      <c r="J514" s="293">
        <f>SUMIFS('7.  Persistence Report'!BC$27:BC$100000,'7.  Persistence Report'!$D$27:$D$100000,$B514,'7.  Persistence Report'!$H$27:$H$100000,$D$401,'7.  Persistence Report'!$J$27:$J$100000,"&lt;&gt;Adjustment")</f>
        <v>2718568</v>
      </c>
      <c r="K514" s="293">
        <f>SUMIFS('7.  Persistence Report'!BD$27:BD$100000,'7.  Persistence Report'!$D$27:$D$100000,$B514,'7.  Persistence Report'!$H$27:$H$100000,$D$401,'7.  Persistence Report'!$J$27:$J$100000,"&lt;&gt;Adjustment")</f>
        <v>2718568</v>
      </c>
      <c r="L514" s="293">
        <f>SUMIFS('7.  Persistence Report'!BE$27:BE$100000,'7.  Persistence Report'!$D$27:$D$100000,$B514,'7.  Persistence Report'!$H$27:$H$100000,$D$401,'7.  Persistence Report'!$J$27:$J$100000,"&lt;&gt;Adjustment")</f>
        <v>2718568</v>
      </c>
      <c r="M514" s="293">
        <f>SUMIFS('7.  Persistence Report'!BF$27:BF$100000,'7.  Persistence Report'!$D$27:$D$100000,$B514,'7.  Persistence Report'!$H$27:$H$100000,$D$401,'7.  Persistence Report'!$J$27:$J$100000,"&lt;&gt;Adjustment")</f>
        <v>2718568</v>
      </c>
      <c r="N514" s="293">
        <v>12</v>
      </c>
      <c r="O514" s="293">
        <f>SUMIFS('7.  Persistence Report'!R$27:R$100000,'7.  Persistence Report'!$D$27:$D$100000,$B514,'7.  Persistence Report'!$H$27:$H$100000,$O$401,'7.  Persistence Report'!$J$27:$J$100000,"&lt;&gt;Adjustment")</f>
        <v>478</v>
      </c>
      <c r="P514" s="293">
        <f>SUMIFS('7.  Persistence Report'!S$27:S$100000,'7.  Persistence Report'!$D$27:$D$100000,$B514,'7.  Persistence Report'!$H$27:$H$100000,$O$401,'7.  Persistence Report'!$J$27:$J$100000,"&lt;&gt;Adjustment")</f>
        <v>478</v>
      </c>
      <c r="Q514" s="293">
        <f>SUMIFS('7.  Persistence Report'!T$27:T$100000,'7.  Persistence Report'!$D$27:$D$100000,$B514,'7.  Persistence Report'!$H$27:$H$100000,$O$401,'7.  Persistence Report'!$J$27:$J$100000,"&lt;&gt;Adjustment")</f>
        <v>478</v>
      </c>
      <c r="R514" s="293">
        <f>SUMIFS('7.  Persistence Report'!U$27:U$100000,'7.  Persistence Report'!$D$27:$D$100000,$B514,'7.  Persistence Report'!$H$27:$H$100000,$O$401,'7.  Persistence Report'!$J$27:$J$100000,"&lt;&gt;Adjustment")</f>
        <v>410</v>
      </c>
      <c r="S514" s="293">
        <f>SUMIFS('7.  Persistence Report'!V$27:V$100000,'7.  Persistence Report'!$D$27:$D$100000,$B514,'7.  Persistence Report'!$H$27:$H$100000,$O$401,'7.  Persistence Report'!$J$27:$J$100000,"&lt;&gt;Adjustment")</f>
        <v>351</v>
      </c>
      <c r="T514" s="293">
        <f>SUMIFS('7.  Persistence Report'!W$27:W$100000,'7.  Persistence Report'!$D$27:$D$100000,$B514,'7.  Persistence Report'!$H$27:$H$100000,$O$401,'7.  Persistence Report'!$J$27:$J$100000,"&lt;&gt;Adjustment")</f>
        <v>351</v>
      </c>
      <c r="U514" s="293">
        <f>SUMIFS('7.  Persistence Report'!X$27:X$100000,'7.  Persistence Report'!$D$27:$D$100000,$B514,'7.  Persistence Report'!$H$27:$H$100000,$O$401,'7.  Persistence Report'!$J$27:$J$100000,"&lt;&gt;Adjustment")</f>
        <v>351</v>
      </c>
      <c r="V514" s="293">
        <f>SUMIFS('7.  Persistence Report'!Y$27:Y$100000,'7.  Persistence Report'!$D$27:$D$100000,$B514,'7.  Persistence Report'!$H$27:$H$100000,$O$401,'7.  Persistence Report'!$J$27:$J$100000,"&lt;&gt;Adjustment")</f>
        <v>351</v>
      </c>
      <c r="W514" s="293">
        <f>SUMIFS('7.  Persistence Report'!Z$27:Z$100000,'7.  Persistence Report'!$D$27:$D$100000,$B514,'7.  Persistence Report'!$H$27:$H$100000,$O$401,'7.  Persistence Report'!$J$27:$J$100000,"&lt;&gt;Adjustment")</f>
        <v>351</v>
      </c>
      <c r="X514" s="293">
        <f>SUMIFS('7.  Persistence Report'!AA$27:AA$100000,'7.  Persistence Report'!$D$27:$D$100000,$B514,'7.  Persistence Report'!$H$27:$H$100000,$O$401,'7.  Persistence Report'!$J$27:$J$100000,"&lt;&gt;Adjustment")</f>
        <v>351</v>
      </c>
      <c r="Y514" s="408">
        <f>VLOOKUP(B514,'3-a.  Rate Class Allocations'!$B$20:$AM$1009,28,FALSE)</f>
        <v>0</v>
      </c>
      <c r="Z514" s="408">
        <f>VLOOKUP(B514,'3-a.  Rate Class Allocations'!$B$20:$AM$1009,30,FALSE)</f>
        <v>0</v>
      </c>
      <c r="AA514" s="408">
        <f>VLOOKUP(B514,'3-a.  Rate Class Allocations'!$B$20:$AM$1009,32,FALSE)</f>
        <v>0.77736449675518293</v>
      </c>
      <c r="AB514" s="408">
        <f>VLOOKUP(B514,'3-a.  Rate Class Allocations'!$B$20:$AM$1009,33,FALSE)</f>
        <v>0.17346938775510209</v>
      </c>
      <c r="AC514" s="408">
        <f>VLOOKUP(B514,'3-a.  Rate Class Allocations'!$B$20:$AM$1009,35,FALSE)</f>
        <v>4.1763296227581972E-2</v>
      </c>
      <c r="AD514" s="408">
        <f>VLOOKUP(B514,'3-a.  Rate Class Allocations'!$B$20:$AM$1009,37,FALSE)</f>
        <v>1.2929035250463829E-2</v>
      </c>
      <c r="AE514" s="408"/>
      <c r="AF514" s="413"/>
      <c r="AG514" s="413"/>
      <c r="AH514" s="413"/>
      <c r="AI514" s="413"/>
      <c r="AJ514" s="413"/>
      <c r="AK514" s="413"/>
      <c r="AL514" s="413"/>
      <c r="AM514" s="294">
        <f>SUM(Y514:AL514)</f>
        <v>1.0055262159883309</v>
      </c>
    </row>
    <row r="515" spans="1:39" outlineLevel="1">
      <c r="A515" s="529"/>
      <c r="B515" s="429" t="s">
        <v>308</v>
      </c>
      <c r="C515" s="289" t="s">
        <v>163</v>
      </c>
      <c r="D515" s="293">
        <f>SUMIFS('7.  Persistence Report'!AW$27:AW$100000,'7.  Persistence Report'!$D$27:$D$100000,$B514,'7.  Persistence Report'!$H$27:$H$100000,$D$401,'7.  Persistence Report'!$J$27:$J$100000,"Adjustment")</f>
        <v>0</v>
      </c>
      <c r="E515" s="293">
        <f>SUMIFS('7.  Persistence Report'!AX$27:AX$100000,'7.  Persistence Report'!$D$27:$D$100000,$B514,'7.  Persistence Report'!$H$27:$H$100000,$D$401,'7.  Persistence Report'!$J$27:$J$100000,"Adjustment")</f>
        <v>0</v>
      </c>
      <c r="F515" s="293">
        <f>SUMIFS('7.  Persistence Report'!AY$27:AY$100000,'7.  Persistence Report'!$D$27:$D$100000,$B514,'7.  Persistence Report'!$H$27:$H$100000,$D$401,'7.  Persistence Report'!$J$27:$J$100000,"Adjustment")</f>
        <v>0</v>
      </c>
      <c r="G515" s="293">
        <f>SUMIFS('7.  Persistence Report'!AZ$27:AZ$100000,'7.  Persistence Report'!$D$27:$D$100000,$B514,'7.  Persistence Report'!$H$27:$H$100000,$D$401,'7.  Persistence Report'!$J$27:$J$100000,"Adjustment")</f>
        <v>0</v>
      </c>
      <c r="H515" s="293">
        <f>SUMIFS('7.  Persistence Report'!BA$27:BA$100000,'7.  Persistence Report'!$D$27:$D$100000,$B514,'7.  Persistence Report'!$H$27:$H$100000,$D$401,'7.  Persistence Report'!$J$27:$J$100000,"Adjustment")</f>
        <v>0</v>
      </c>
      <c r="I515" s="293">
        <f>SUMIFS('7.  Persistence Report'!BB$27:BB$100000,'7.  Persistence Report'!$D$27:$D$100000,$B514,'7.  Persistence Report'!$H$27:$H$100000,$D$401,'7.  Persistence Report'!$J$27:$J$100000,"Adjustment")</f>
        <v>0</v>
      </c>
      <c r="J515" s="293">
        <f>SUMIFS('7.  Persistence Report'!BC$27:BC$100000,'7.  Persistence Report'!$D$27:$D$100000,$B514,'7.  Persistence Report'!$H$27:$H$100000,$D$401,'7.  Persistence Report'!$J$27:$J$100000,"Adjustment")</f>
        <v>0</v>
      </c>
      <c r="K515" s="293">
        <f>SUMIFS('7.  Persistence Report'!BD$27:BD$100000,'7.  Persistence Report'!$D$27:$D$100000,$B514,'7.  Persistence Report'!$H$27:$H$100000,$D$401,'7.  Persistence Report'!$J$27:$J$100000,"Adjustment")</f>
        <v>0</v>
      </c>
      <c r="L515" s="293">
        <f>SUMIFS('7.  Persistence Report'!BE$27:BE$100000,'7.  Persistence Report'!$D$27:$D$100000,$B514,'7.  Persistence Report'!$H$27:$H$100000,$D$401,'7.  Persistence Report'!$J$27:$J$100000,"Adjustment")</f>
        <v>0</v>
      </c>
      <c r="M515" s="293">
        <f>SUMIFS('7.  Persistence Report'!BF$27:BF$100000,'7.  Persistence Report'!$D$27:$D$100000,$B514,'7.  Persistence Report'!$H$27:$H$100000,$D$401,'7.  Persistence Report'!$J$27:$J$100000,"Adjustment")</f>
        <v>0</v>
      </c>
      <c r="N515" s="293">
        <f>N514</f>
        <v>12</v>
      </c>
      <c r="O515" s="293">
        <f>SUMIFS('7.  Persistence Report'!R$27:R$100000,'7.  Persistence Report'!$D$27:$D$100000,$B514,'7.  Persistence Report'!$H$27:$H$100000,$O$401,'7.  Persistence Report'!$J$27:$J$100000,"Adjustment")</f>
        <v>0</v>
      </c>
      <c r="P515" s="293">
        <f>SUMIFS('7.  Persistence Report'!S$27:S$100000,'7.  Persistence Report'!$D$27:$D$100000,$B514,'7.  Persistence Report'!$H$27:$H$100000,$O$401,'7.  Persistence Report'!$J$27:$J$100000,"Adjustment")</f>
        <v>0</v>
      </c>
      <c r="Q515" s="293">
        <f>SUMIFS('7.  Persistence Report'!T$27:T$100000,'7.  Persistence Report'!$D$27:$D$100000,$B514,'7.  Persistence Report'!$H$27:$H$100000,$O$401,'7.  Persistence Report'!$J$27:$J$100000,"Adjustment")</f>
        <v>0</v>
      </c>
      <c r="R515" s="293">
        <f>SUMIFS('7.  Persistence Report'!U$27:U$100000,'7.  Persistence Report'!$D$27:$D$100000,$B514,'7.  Persistence Report'!$H$27:$H$100000,$O$401,'7.  Persistence Report'!$J$27:$J$100000,"Adjustment")</f>
        <v>0</v>
      </c>
      <c r="S515" s="293">
        <f>SUMIFS('7.  Persistence Report'!V$27:V$100000,'7.  Persistence Report'!$D$27:$D$100000,$B514,'7.  Persistence Report'!$H$27:$H$100000,$O$401,'7.  Persistence Report'!$J$27:$J$100000,"Adjustment")</f>
        <v>0</v>
      </c>
      <c r="T515" s="293">
        <f>SUMIFS('7.  Persistence Report'!W$27:W$100000,'7.  Persistence Report'!$D$27:$D$100000,$B514,'7.  Persistence Report'!$H$27:$H$100000,$O$401,'7.  Persistence Report'!$J$27:$J$100000,"Adjustment")</f>
        <v>0</v>
      </c>
      <c r="U515" s="293">
        <f>SUMIFS('7.  Persistence Report'!X$27:X$100000,'7.  Persistence Report'!$D$27:$D$100000,$B514,'7.  Persistence Report'!$H$27:$H$100000,$O$401,'7.  Persistence Report'!$J$27:$J$100000,"Adjustment")</f>
        <v>0</v>
      </c>
      <c r="V515" s="293">
        <f>SUMIFS('7.  Persistence Report'!Y$27:Y$100000,'7.  Persistence Report'!$D$27:$D$100000,$B514,'7.  Persistence Report'!$H$27:$H$100000,$O$401,'7.  Persistence Report'!$J$27:$J$100000,"Adjustment")</f>
        <v>0</v>
      </c>
      <c r="W515" s="293">
        <f>SUMIFS('7.  Persistence Report'!Z$27:Z$100000,'7.  Persistence Report'!$D$27:$D$100000,$B514,'7.  Persistence Report'!$H$27:$H$100000,$O$401,'7.  Persistence Report'!$J$27:$J$100000,"Adjustment")</f>
        <v>0</v>
      </c>
      <c r="X515" s="293">
        <f>SUMIFS('7.  Persistence Report'!AA$27:AA$100000,'7.  Persistence Report'!$D$27:$D$100000,$B514,'7.  Persistence Report'!$H$27:$H$100000,$O$401,'7.  Persistence Report'!$J$27:$J$100000,"Adjustment")</f>
        <v>0</v>
      </c>
      <c r="Y515" s="409">
        <f>Y514</f>
        <v>0</v>
      </c>
      <c r="Z515" s="409">
        <f t="shared" ref="Z515:AL515" si="1481">Z514</f>
        <v>0</v>
      </c>
      <c r="AA515" s="409">
        <f t="shared" si="1481"/>
        <v>0.77736449675518293</v>
      </c>
      <c r="AB515" s="409">
        <f t="shared" si="1481"/>
        <v>0.17346938775510209</v>
      </c>
      <c r="AC515" s="409">
        <f t="shared" si="1481"/>
        <v>4.1763296227581972E-2</v>
      </c>
      <c r="AD515" s="409">
        <f t="shared" si="1481"/>
        <v>1.2929035250463829E-2</v>
      </c>
      <c r="AE515" s="409">
        <f t="shared" si="1481"/>
        <v>0</v>
      </c>
      <c r="AF515" s="409">
        <f t="shared" si="1481"/>
        <v>0</v>
      </c>
      <c r="AG515" s="409">
        <f t="shared" si="1481"/>
        <v>0</v>
      </c>
      <c r="AH515" s="409">
        <f t="shared" si="1481"/>
        <v>0</v>
      </c>
      <c r="AI515" s="409">
        <f t="shared" si="1481"/>
        <v>0</v>
      </c>
      <c r="AJ515" s="409">
        <f t="shared" si="1481"/>
        <v>0</v>
      </c>
      <c r="AK515" s="409">
        <f t="shared" si="1481"/>
        <v>0</v>
      </c>
      <c r="AL515" s="409">
        <f t="shared" si="1481"/>
        <v>0</v>
      </c>
      <c r="AM515" s="304"/>
    </row>
    <row r="516" spans="1:39" outlineLevel="1">
      <c r="A516" s="529"/>
      <c r="B516" s="426"/>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410"/>
      <c r="Z516" s="423"/>
      <c r="AA516" s="423"/>
      <c r="AB516" s="423"/>
      <c r="AC516" s="423"/>
      <c r="AD516" s="423"/>
      <c r="AE516" s="423"/>
      <c r="AF516" s="423"/>
      <c r="AG516" s="423"/>
      <c r="AH516" s="423"/>
      <c r="AI516" s="423"/>
      <c r="AJ516" s="423"/>
      <c r="AK516" s="423"/>
      <c r="AL516" s="423"/>
      <c r="AM516" s="304"/>
    </row>
    <row r="517" spans="1:39" ht="15.75" outlineLevel="1">
      <c r="A517" s="529"/>
      <c r="B517" s="501" t="s">
        <v>501</v>
      </c>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outlineLevel="1">
      <c r="A518" s="529">
        <v>34</v>
      </c>
      <c r="B518" s="426" t="s">
        <v>725</v>
      </c>
      <c r="C518" s="289" t="s">
        <v>25</v>
      </c>
      <c r="D518" s="293">
        <f>SUMIFS('7.  Persistence Report'!AW$27:AW$100000,'7.  Persistence Report'!$D$27:$D$100000,$B518,'7.  Persistence Report'!$H$27:$H$100000,$D$401,'7.  Persistence Report'!$J$27:$J$100000,"&lt;&gt;Adjustment")</f>
        <v>15568700</v>
      </c>
      <c r="E518" s="293">
        <f>SUMIFS('7.  Persistence Report'!AX$27:AX$100000,'7.  Persistence Report'!$D$27:$D$100000,$B518,'7.  Persistence Report'!$H$27:$H$100000,$D$401,'7.  Persistence Report'!$J$27:$J$100000,"&lt;&gt;Adjustment")</f>
        <v>15568700</v>
      </c>
      <c r="F518" s="293">
        <f>SUMIFS('7.  Persistence Report'!AY$27:AY$100000,'7.  Persistence Report'!$D$27:$D$100000,$B518,'7.  Persistence Report'!$H$27:$H$100000,$D$401,'7.  Persistence Report'!$J$27:$J$100000,"&lt;&gt;Adjustment")</f>
        <v>15568700</v>
      </c>
      <c r="G518" s="293">
        <f>SUMIFS('7.  Persistence Report'!AZ$27:AZ$100000,'7.  Persistence Report'!$D$27:$D$100000,$B518,'7.  Persistence Report'!$H$27:$H$100000,$D$401,'7.  Persistence Report'!$J$27:$J$100000,"&lt;&gt;Adjustment")</f>
        <v>15568700</v>
      </c>
      <c r="H518" s="293">
        <f>SUMIFS('7.  Persistence Report'!BA$27:BA$100000,'7.  Persistence Report'!$D$27:$D$100000,$B518,'7.  Persistence Report'!$H$27:$H$100000,$D$401,'7.  Persistence Report'!$J$27:$J$100000,"&lt;&gt;Adjustment")</f>
        <v>15568700</v>
      </c>
      <c r="I518" s="293">
        <f>SUMIFS('7.  Persistence Report'!BB$27:BB$100000,'7.  Persistence Report'!$D$27:$D$100000,$B518,'7.  Persistence Report'!$H$27:$H$100000,$D$401,'7.  Persistence Report'!$J$27:$J$100000,"&lt;&gt;Adjustment")</f>
        <v>15568700</v>
      </c>
      <c r="J518" s="293">
        <f>SUMIFS('7.  Persistence Report'!BC$27:BC$100000,'7.  Persistence Report'!$D$27:$D$100000,$B518,'7.  Persistence Report'!$H$27:$H$100000,$D$401,'7.  Persistence Report'!$J$27:$J$100000,"&lt;&gt;Adjustment")</f>
        <v>15568700</v>
      </c>
      <c r="K518" s="293">
        <f>SUMIFS('7.  Persistence Report'!BD$27:BD$100000,'7.  Persistence Report'!$D$27:$D$100000,$B518,'7.  Persistence Report'!$H$27:$H$100000,$D$401,'7.  Persistence Report'!$J$27:$J$100000,"&lt;&gt;Adjustment")</f>
        <v>15568700</v>
      </c>
      <c r="L518" s="293">
        <f>SUMIFS('7.  Persistence Report'!BE$27:BE$100000,'7.  Persistence Report'!$D$27:$D$100000,$B518,'7.  Persistence Report'!$H$27:$H$100000,$D$401,'7.  Persistence Report'!$J$27:$J$100000,"&lt;&gt;Adjustment")</f>
        <v>15568700</v>
      </c>
      <c r="M518" s="293">
        <f>SUMIFS('7.  Persistence Report'!BF$27:BF$100000,'7.  Persistence Report'!$D$27:$D$100000,$B518,'7.  Persistence Report'!$H$27:$H$100000,$D$401,'7.  Persistence Report'!$J$27:$J$100000,"&lt;&gt;Adjustment")</f>
        <v>15568700</v>
      </c>
      <c r="N518" s="293">
        <v>12</v>
      </c>
      <c r="O518" s="293">
        <f>SUMIFS('7.  Persistence Report'!R$27:R$100000,'7.  Persistence Report'!$D$27:$D$100000,$B518,'7.  Persistence Report'!$H$27:$H$100000,$O$401,'7.  Persistence Report'!$J$27:$J$100000,"&lt;&gt;Adjustment")</f>
        <v>2001</v>
      </c>
      <c r="P518" s="293">
        <f>SUMIFS('7.  Persistence Report'!S$27:S$100000,'7.  Persistence Report'!$D$27:$D$100000,$B518,'7.  Persistence Report'!$H$27:$H$100000,$O$401,'7.  Persistence Report'!$J$27:$J$100000,"&lt;&gt;Adjustment")</f>
        <v>2001</v>
      </c>
      <c r="Q518" s="293">
        <f>SUMIFS('7.  Persistence Report'!T$27:T$100000,'7.  Persistence Report'!$D$27:$D$100000,$B518,'7.  Persistence Report'!$H$27:$H$100000,$O$401,'7.  Persistence Report'!$J$27:$J$100000,"&lt;&gt;Adjustment")</f>
        <v>2001</v>
      </c>
      <c r="R518" s="293">
        <f>SUMIFS('7.  Persistence Report'!U$27:U$100000,'7.  Persistence Report'!$D$27:$D$100000,$B518,'7.  Persistence Report'!$H$27:$H$100000,$O$401,'7.  Persistence Report'!$J$27:$J$100000,"&lt;&gt;Adjustment")</f>
        <v>2001</v>
      </c>
      <c r="S518" s="293">
        <f>SUMIFS('7.  Persistence Report'!V$27:V$100000,'7.  Persistence Report'!$D$27:$D$100000,$B518,'7.  Persistence Report'!$H$27:$H$100000,$O$401,'7.  Persistence Report'!$J$27:$J$100000,"&lt;&gt;Adjustment")</f>
        <v>2001</v>
      </c>
      <c r="T518" s="293">
        <f>SUMIFS('7.  Persistence Report'!W$27:W$100000,'7.  Persistence Report'!$D$27:$D$100000,$B518,'7.  Persistence Report'!$H$27:$H$100000,$O$401,'7.  Persistence Report'!$J$27:$J$100000,"&lt;&gt;Adjustment")</f>
        <v>2001</v>
      </c>
      <c r="U518" s="293">
        <f>SUMIFS('7.  Persistence Report'!X$27:X$100000,'7.  Persistence Report'!$D$27:$D$100000,$B518,'7.  Persistence Report'!$H$27:$H$100000,$O$401,'7.  Persistence Report'!$J$27:$J$100000,"&lt;&gt;Adjustment")</f>
        <v>2001</v>
      </c>
      <c r="V518" s="293">
        <f>SUMIFS('7.  Persistence Report'!Y$27:Y$100000,'7.  Persistence Report'!$D$27:$D$100000,$B518,'7.  Persistence Report'!$H$27:$H$100000,$O$401,'7.  Persistence Report'!$J$27:$J$100000,"&lt;&gt;Adjustment")</f>
        <v>2001</v>
      </c>
      <c r="W518" s="293">
        <f>SUMIFS('7.  Persistence Report'!Z$27:Z$100000,'7.  Persistence Report'!$D$27:$D$100000,$B518,'7.  Persistence Report'!$H$27:$H$100000,$O$401,'7.  Persistence Report'!$J$27:$J$100000,"&lt;&gt;Adjustment")</f>
        <v>2001</v>
      </c>
      <c r="X518" s="293">
        <f>SUMIFS('7.  Persistence Report'!AA$27:AA$100000,'7.  Persistence Report'!$D$27:$D$100000,$B518,'7.  Persistence Report'!$H$27:$H$100000,$O$401,'7.  Persistence Report'!$J$27:$J$100000,"&lt;&gt;Adjustment")</f>
        <v>2001</v>
      </c>
      <c r="Y518" s="408">
        <f>VLOOKUP(B518,'3-a.  Rate Class Allocations'!$B$20:$AM$1009,28,FALSE)</f>
        <v>0</v>
      </c>
      <c r="Z518" s="408">
        <f>VLOOKUP(B518,'3-a.  Rate Class Allocations'!$B$20:$AM$1009,30,FALSE)</f>
        <v>0</v>
      </c>
      <c r="AA518" s="408">
        <f>VLOOKUP(B518,'3-a.  Rate Class Allocations'!$B$20:$AM$1009,32,FALSE)</f>
        <v>3.2953896185165199E-2</v>
      </c>
      <c r="AB518" s="408">
        <f>VLOOKUP(B518,'3-a.  Rate Class Allocations'!$B$20:$AM$1009,33,FALSE)</f>
        <v>0.77579716563330403</v>
      </c>
      <c r="AC518" s="408">
        <f>VLOOKUP(B518,'3-a.  Rate Class Allocations'!$B$20:$AM$1009,35,FALSE)</f>
        <v>0.17493356953055805</v>
      </c>
      <c r="AD518" s="408">
        <f>VLOOKUP(B518,'3-a.  Rate Class Allocations'!$B$20:$AM$1009,37,FALSE)</f>
        <v>0</v>
      </c>
      <c r="AE518" s="408"/>
      <c r="AF518" s="413"/>
      <c r="AG518" s="413"/>
      <c r="AH518" s="413"/>
      <c r="AI518" s="413"/>
      <c r="AJ518" s="413"/>
      <c r="AK518" s="413"/>
      <c r="AL518" s="413"/>
      <c r="AM518" s="294">
        <f>SUM(Y518:AL518)</f>
        <v>0.98368463134902728</v>
      </c>
    </row>
    <row r="519" spans="1:39" outlineLevel="1">
      <c r="A519" s="529"/>
      <c r="B519" s="429" t="s">
        <v>308</v>
      </c>
      <c r="C519" s="289" t="s">
        <v>163</v>
      </c>
      <c r="D519" s="293">
        <f>SUMIFS('7.  Persistence Report'!AW$27:AW$100000,'7.  Persistence Report'!$D$27:$D$100000,$B518,'7.  Persistence Report'!$H$27:$H$100000,$D$401,'7.  Persistence Report'!$J$27:$J$100000,"Adjustment")</f>
        <v>0</v>
      </c>
      <c r="E519" s="293">
        <f>SUMIFS('7.  Persistence Report'!AX$27:AX$100000,'7.  Persistence Report'!$D$27:$D$100000,$B518,'7.  Persistence Report'!$H$27:$H$100000,$D$401,'7.  Persistence Report'!$J$27:$J$100000,"Adjustment")</f>
        <v>0</v>
      </c>
      <c r="F519" s="293">
        <f>SUMIFS('7.  Persistence Report'!AY$27:AY$100000,'7.  Persistence Report'!$D$27:$D$100000,$B518,'7.  Persistence Report'!$H$27:$H$100000,$D$401,'7.  Persistence Report'!$J$27:$J$100000,"Adjustment")</f>
        <v>0</v>
      </c>
      <c r="G519" s="293">
        <f>SUMIFS('7.  Persistence Report'!AZ$27:AZ$100000,'7.  Persistence Report'!$D$27:$D$100000,$B518,'7.  Persistence Report'!$H$27:$H$100000,$D$401,'7.  Persistence Report'!$J$27:$J$100000,"Adjustment")</f>
        <v>0</v>
      </c>
      <c r="H519" s="293">
        <f>SUMIFS('7.  Persistence Report'!BA$27:BA$100000,'7.  Persistence Report'!$D$27:$D$100000,$B518,'7.  Persistence Report'!$H$27:$H$100000,$D$401,'7.  Persistence Report'!$J$27:$J$100000,"Adjustment")</f>
        <v>0</v>
      </c>
      <c r="I519" s="293">
        <f>SUMIFS('7.  Persistence Report'!BB$27:BB$100000,'7.  Persistence Report'!$D$27:$D$100000,$B518,'7.  Persistence Report'!$H$27:$H$100000,$D$401,'7.  Persistence Report'!$J$27:$J$100000,"Adjustment")</f>
        <v>0</v>
      </c>
      <c r="J519" s="293">
        <f>SUMIFS('7.  Persistence Report'!BC$27:BC$100000,'7.  Persistence Report'!$D$27:$D$100000,$B518,'7.  Persistence Report'!$H$27:$H$100000,$D$401,'7.  Persistence Report'!$J$27:$J$100000,"Adjustment")</f>
        <v>0</v>
      </c>
      <c r="K519" s="293">
        <f>SUMIFS('7.  Persistence Report'!BD$27:BD$100000,'7.  Persistence Report'!$D$27:$D$100000,$B518,'7.  Persistence Report'!$H$27:$H$100000,$D$401,'7.  Persistence Report'!$J$27:$J$100000,"Adjustment")</f>
        <v>0</v>
      </c>
      <c r="L519" s="293">
        <f>SUMIFS('7.  Persistence Report'!BE$27:BE$100000,'7.  Persistence Report'!$D$27:$D$100000,$B518,'7.  Persistence Report'!$H$27:$H$100000,$D$401,'7.  Persistence Report'!$J$27:$J$100000,"Adjustment")</f>
        <v>0</v>
      </c>
      <c r="M519" s="293">
        <f>SUMIFS('7.  Persistence Report'!BF$27:BF$100000,'7.  Persistence Report'!$D$27:$D$100000,$B518,'7.  Persistence Report'!$H$27:$H$100000,$D$401,'7.  Persistence Report'!$J$27:$J$100000,"Adjustment")</f>
        <v>0</v>
      </c>
      <c r="N519" s="293">
        <f>N518</f>
        <v>12</v>
      </c>
      <c r="O519" s="293">
        <f>SUMIFS('7.  Persistence Report'!R$27:R$100000,'7.  Persistence Report'!$D$27:$D$100000,$B518,'7.  Persistence Report'!$H$27:$H$100000,$O$401,'7.  Persistence Report'!$J$27:$J$100000,"Adjustment")</f>
        <v>0</v>
      </c>
      <c r="P519" s="293">
        <f>SUMIFS('7.  Persistence Report'!S$27:S$100000,'7.  Persistence Report'!$D$27:$D$100000,$B518,'7.  Persistence Report'!$H$27:$H$100000,$O$401,'7.  Persistence Report'!$J$27:$J$100000,"Adjustment")</f>
        <v>0</v>
      </c>
      <c r="Q519" s="293">
        <f>SUMIFS('7.  Persistence Report'!T$27:T$100000,'7.  Persistence Report'!$D$27:$D$100000,$B518,'7.  Persistence Report'!$H$27:$H$100000,$O$401,'7.  Persistence Report'!$J$27:$J$100000,"Adjustment")</f>
        <v>0</v>
      </c>
      <c r="R519" s="293">
        <f>SUMIFS('7.  Persistence Report'!U$27:U$100000,'7.  Persistence Report'!$D$27:$D$100000,$B518,'7.  Persistence Report'!$H$27:$H$100000,$O$401,'7.  Persistence Report'!$J$27:$J$100000,"Adjustment")</f>
        <v>0</v>
      </c>
      <c r="S519" s="293">
        <f>SUMIFS('7.  Persistence Report'!V$27:V$100000,'7.  Persistence Report'!$D$27:$D$100000,$B518,'7.  Persistence Report'!$H$27:$H$100000,$O$401,'7.  Persistence Report'!$J$27:$J$100000,"Adjustment")</f>
        <v>0</v>
      </c>
      <c r="T519" s="293">
        <f>SUMIFS('7.  Persistence Report'!W$27:W$100000,'7.  Persistence Report'!$D$27:$D$100000,$B518,'7.  Persistence Report'!$H$27:$H$100000,$O$401,'7.  Persistence Report'!$J$27:$J$100000,"Adjustment")</f>
        <v>0</v>
      </c>
      <c r="U519" s="293">
        <f>SUMIFS('7.  Persistence Report'!X$27:X$100000,'7.  Persistence Report'!$D$27:$D$100000,$B518,'7.  Persistence Report'!$H$27:$H$100000,$O$401,'7.  Persistence Report'!$J$27:$J$100000,"Adjustment")</f>
        <v>0</v>
      </c>
      <c r="V519" s="293">
        <f>SUMIFS('7.  Persistence Report'!Y$27:Y$100000,'7.  Persistence Report'!$D$27:$D$100000,$B518,'7.  Persistence Report'!$H$27:$H$100000,$O$401,'7.  Persistence Report'!$J$27:$J$100000,"Adjustment")</f>
        <v>0</v>
      </c>
      <c r="W519" s="293">
        <f>SUMIFS('7.  Persistence Report'!Z$27:Z$100000,'7.  Persistence Report'!$D$27:$D$100000,$B518,'7.  Persistence Report'!$H$27:$H$100000,$O$401,'7.  Persistence Report'!$J$27:$J$100000,"Adjustment")</f>
        <v>0</v>
      </c>
      <c r="X519" s="293">
        <f>SUMIFS('7.  Persistence Report'!AA$27:AA$100000,'7.  Persistence Report'!$D$27:$D$100000,$B518,'7.  Persistence Report'!$H$27:$H$100000,$O$401,'7.  Persistence Report'!$J$27:$J$100000,"Adjustment")</f>
        <v>0</v>
      </c>
      <c r="Y519" s="409">
        <f>Y518</f>
        <v>0</v>
      </c>
      <c r="Z519" s="409">
        <f t="shared" ref="Z519" si="1482">Z518</f>
        <v>0</v>
      </c>
      <c r="AA519" s="409">
        <f t="shared" ref="AA519" si="1483">AA518</f>
        <v>3.2953896185165199E-2</v>
      </c>
      <c r="AB519" s="409">
        <f t="shared" ref="AB519" si="1484">AB518</f>
        <v>0.77579716563330403</v>
      </c>
      <c r="AC519" s="409">
        <f t="shared" ref="AC519" si="1485">AC518</f>
        <v>0.17493356953055805</v>
      </c>
      <c r="AD519" s="409">
        <f t="shared" ref="AD519" si="1486">AD518</f>
        <v>0</v>
      </c>
      <c r="AE519" s="409">
        <f t="shared" ref="AE519" si="1487">AE518</f>
        <v>0</v>
      </c>
      <c r="AF519" s="409">
        <f t="shared" ref="AF519" si="1488">AF518</f>
        <v>0</v>
      </c>
      <c r="AG519" s="409">
        <f t="shared" ref="AG519" si="1489">AG518</f>
        <v>0</v>
      </c>
      <c r="AH519" s="409">
        <f t="shared" ref="AH519" si="1490">AH518</f>
        <v>0</v>
      </c>
      <c r="AI519" s="409">
        <f t="shared" ref="AI519" si="1491">AI518</f>
        <v>0</v>
      </c>
      <c r="AJ519" s="409">
        <f t="shared" ref="AJ519" si="1492">AJ518</f>
        <v>0</v>
      </c>
      <c r="AK519" s="409">
        <f t="shared" ref="AK519" si="1493">AK518</f>
        <v>0</v>
      </c>
      <c r="AL519" s="409">
        <f t="shared" ref="AL519" si="1494">AL518</f>
        <v>0</v>
      </c>
      <c r="AM519" s="304"/>
    </row>
    <row r="520" spans="1:39" s="755" customFormat="1" outlineLevel="1">
      <c r="A520" s="750"/>
      <c r="B520" s="751"/>
      <c r="C520" s="752"/>
      <c r="D520" s="752"/>
      <c r="E520" s="752"/>
      <c r="F520" s="752"/>
      <c r="G520" s="752"/>
      <c r="H520" s="752"/>
      <c r="I520" s="752"/>
      <c r="J520" s="752"/>
      <c r="K520" s="752"/>
      <c r="L520" s="752"/>
      <c r="M520" s="752"/>
      <c r="N520" s="752"/>
      <c r="O520" s="752"/>
      <c r="P520" s="752"/>
      <c r="Q520" s="752"/>
      <c r="R520" s="752"/>
      <c r="S520" s="752"/>
      <c r="T520" s="752"/>
      <c r="U520" s="752"/>
      <c r="V520" s="752"/>
      <c r="W520" s="752"/>
      <c r="X520" s="752"/>
      <c r="Y520" s="753"/>
      <c r="Z520" s="753"/>
      <c r="AA520" s="753"/>
      <c r="AB520" s="753"/>
      <c r="AC520" s="753"/>
      <c r="AD520" s="753"/>
      <c r="AE520" s="753"/>
      <c r="AF520" s="753"/>
      <c r="AG520" s="753"/>
      <c r="AH520" s="753"/>
      <c r="AI520" s="753"/>
      <c r="AJ520" s="753"/>
      <c r="AK520" s="753"/>
      <c r="AL520" s="753"/>
      <c r="AM520" s="754"/>
    </row>
    <row r="521" spans="1:39" outlineLevel="1">
      <c r="A521" s="529">
        <v>35</v>
      </c>
      <c r="B521" s="426" t="s">
        <v>723</v>
      </c>
      <c r="C521" s="289" t="s">
        <v>25</v>
      </c>
      <c r="D521" s="293">
        <f>SUMIFS('7.  Persistence Report'!AW$27:AW$100000,'7.  Persistence Report'!$D$27:$D$100000,$B521,'7.  Persistence Report'!$H$27:$H$100000,$D$401,'7.  Persistence Report'!$J$27:$J$100000,"&lt;&gt;Adjustment")</f>
        <v>0</v>
      </c>
      <c r="E521" s="293">
        <f>SUMIFS('7.  Persistence Report'!AX$27:AX$100000,'7.  Persistence Report'!$D$27:$D$100000,$B521,'7.  Persistence Report'!$H$27:$H$100000,$D$401,'7.  Persistence Report'!$J$27:$J$100000,"&lt;&gt;Adjustment")</f>
        <v>0</v>
      </c>
      <c r="F521" s="293">
        <f>SUMIFS('7.  Persistence Report'!AY$27:AY$100000,'7.  Persistence Report'!$D$27:$D$100000,$B521,'7.  Persistence Report'!$H$27:$H$100000,$D$401,'7.  Persistence Report'!$J$27:$J$100000,"&lt;&gt;Adjustment")</f>
        <v>0</v>
      </c>
      <c r="G521" s="293">
        <f>SUMIFS('7.  Persistence Report'!AZ$27:AZ$100000,'7.  Persistence Report'!$D$27:$D$100000,$B521,'7.  Persistence Report'!$H$27:$H$100000,$D$401,'7.  Persistence Report'!$J$27:$J$100000,"&lt;&gt;Adjustment")</f>
        <v>0</v>
      </c>
      <c r="H521" s="293">
        <f>SUMIFS('7.  Persistence Report'!BA$27:BA$100000,'7.  Persistence Report'!$D$27:$D$100000,$B521,'7.  Persistence Report'!$H$27:$H$100000,$D$401,'7.  Persistence Report'!$J$27:$J$100000,"&lt;&gt;Adjustment")</f>
        <v>0</v>
      </c>
      <c r="I521" s="293">
        <f>SUMIFS('7.  Persistence Report'!BB$27:BB$100000,'7.  Persistence Report'!$D$27:$D$100000,$B521,'7.  Persistence Report'!$H$27:$H$100000,$D$401,'7.  Persistence Report'!$J$27:$J$100000,"&lt;&gt;Adjustment")</f>
        <v>0</v>
      </c>
      <c r="J521" s="293">
        <f>SUMIFS('7.  Persistence Report'!BC$27:BC$100000,'7.  Persistence Report'!$D$27:$D$100000,$B521,'7.  Persistence Report'!$H$27:$H$100000,$D$401,'7.  Persistence Report'!$J$27:$J$100000,"&lt;&gt;Adjustment")</f>
        <v>0</v>
      </c>
      <c r="K521" s="293">
        <f>SUMIFS('7.  Persistence Report'!BD$27:BD$100000,'7.  Persistence Report'!$D$27:$D$100000,$B521,'7.  Persistence Report'!$H$27:$H$100000,$D$401,'7.  Persistence Report'!$J$27:$J$100000,"&lt;&gt;Adjustment")</f>
        <v>0</v>
      </c>
      <c r="L521" s="293">
        <f>SUMIFS('7.  Persistence Report'!BE$27:BE$100000,'7.  Persistence Report'!$D$27:$D$100000,$B521,'7.  Persistence Report'!$H$27:$H$100000,$D$401,'7.  Persistence Report'!$J$27:$J$100000,"&lt;&gt;Adjustment")</f>
        <v>0</v>
      </c>
      <c r="M521" s="293">
        <f>SUMIFS('7.  Persistence Report'!BF$27:BF$100000,'7.  Persistence Report'!$D$27:$D$100000,$B521,'7.  Persistence Report'!$H$27:$H$100000,$D$401,'7.  Persistence Report'!$J$27:$J$100000,"&lt;&gt;Adjustment")</f>
        <v>0</v>
      </c>
      <c r="N521" s="293">
        <v>12</v>
      </c>
      <c r="O521" s="293">
        <f>SUMIFS('7.  Persistence Report'!R$27:R$100000,'7.  Persistence Report'!$D$27:$D$100000,$B521,'7.  Persistence Report'!$H$27:$H$100000,$O$401,'7.  Persistence Report'!$J$27:$J$100000,"&lt;&gt;Adjustment")</f>
        <v>0</v>
      </c>
      <c r="P521" s="293">
        <f>SUMIFS('7.  Persistence Report'!S$27:S$100000,'7.  Persistence Report'!$D$27:$D$100000,$B521,'7.  Persistence Report'!$H$27:$H$100000,$O$401,'7.  Persistence Report'!$J$27:$J$100000,"&lt;&gt;Adjustment")</f>
        <v>0</v>
      </c>
      <c r="Q521" s="293">
        <f>SUMIFS('7.  Persistence Report'!T$27:T$100000,'7.  Persistence Report'!$D$27:$D$100000,$B521,'7.  Persistence Report'!$H$27:$H$100000,$O$401,'7.  Persistence Report'!$J$27:$J$100000,"&lt;&gt;Adjustment")</f>
        <v>0</v>
      </c>
      <c r="R521" s="293">
        <f>SUMIFS('7.  Persistence Report'!U$27:U$100000,'7.  Persistence Report'!$D$27:$D$100000,$B521,'7.  Persistence Report'!$H$27:$H$100000,$O$401,'7.  Persistence Report'!$J$27:$J$100000,"&lt;&gt;Adjustment")</f>
        <v>0</v>
      </c>
      <c r="S521" s="293">
        <f>SUMIFS('7.  Persistence Report'!V$27:V$100000,'7.  Persistence Report'!$D$27:$D$100000,$B521,'7.  Persistence Report'!$H$27:$H$100000,$O$401,'7.  Persistence Report'!$J$27:$J$100000,"&lt;&gt;Adjustment")</f>
        <v>0</v>
      </c>
      <c r="T521" s="293">
        <f>SUMIFS('7.  Persistence Report'!W$27:W$100000,'7.  Persistence Report'!$D$27:$D$100000,$B521,'7.  Persistence Report'!$H$27:$H$100000,$O$401,'7.  Persistence Report'!$J$27:$J$100000,"&lt;&gt;Adjustment")</f>
        <v>0</v>
      </c>
      <c r="U521" s="293">
        <f>SUMIFS('7.  Persistence Report'!X$27:X$100000,'7.  Persistence Report'!$D$27:$D$100000,$B521,'7.  Persistence Report'!$H$27:$H$100000,$O$401,'7.  Persistence Report'!$J$27:$J$100000,"&lt;&gt;Adjustment")</f>
        <v>0</v>
      </c>
      <c r="V521" s="293">
        <f>SUMIFS('7.  Persistence Report'!Y$27:Y$100000,'7.  Persistence Report'!$D$27:$D$100000,$B521,'7.  Persistence Report'!$H$27:$H$100000,$O$401,'7.  Persistence Report'!$J$27:$J$100000,"&lt;&gt;Adjustment")</f>
        <v>0</v>
      </c>
      <c r="W521" s="293">
        <f>SUMIFS('7.  Persistence Report'!Z$27:Z$100000,'7.  Persistence Report'!$D$27:$D$100000,$B521,'7.  Persistence Report'!$H$27:$H$100000,$O$401,'7.  Persistence Report'!$J$27:$J$100000,"&lt;&gt;Adjustment")</f>
        <v>0</v>
      </c>
      <c r="X521" s="293">
        <f>SUMIFS('7.  Persistence Report'!AA$27:AA$100000,'7.  Persistence Report'!$D$27:$D$100000,$B521,'7.  Persistence Report'!$H$27:$H$100000,$O$401,'7.  Persistence Report'!$J$27:$J$100000,"&lt;&gt;Adjustment")</f>
        <v>0</v>
      </c>
      <c r="Y521" s="408">
        <f>VLOOKUP(B521,'3-a.  Rate Class Allocations'!$B$20:$AM$1009,28,FALSE)</f>
        <v>0</v>
      </c>
      <c r="Z521" s="408">
        <f>VLOOKUP(B521,'3-a.  Rate Class Allocations'!$B$20:$AM$1009,30,FALSE)</f>
        <v>0</v>
      </c>
      <c r="AA521" s="408">
        <f>VLOOKUP(B521,'3-a.  Rate Class Allocations'!$B$20:$AM$1009,32,FALSE)</f>
        <v>0</v>
      </c>
      <c r="AB521" s="408">
        <f>VLOOKUP(B521,'3-a.  Rate Class Allocations'!$B$20:$AM$1009,33,FALSE)</f>
        <v>0</v>
      </c>
      <c r="AC521" s="408">
        <f>VLOOKUP(B521,'3-a.  Rate Class Allocations'!$B$20:$AM$1009,35,FALSE)</f>
        <v>0</v>
      </c>
      <c r="AD521" s="408">
        <f>VLOOKUP(B521,'3-a.  Rate Class Allocations'!$B$20:$AM$1009,37,FALSE)</f>
        <v>0</v>
      </c>
      <c r="AE521" s="408"/>
      <c r="AF521" s="413"/>
      <c r="AG521" s="413"/>
      <c r="AH521" s="413"/>
      <c r="AI521" s="413"/>
      <c r="AJ521" s="413"/>
      <c r="AK521" s="413"/>
      <c r="AL521" s="413"/>
      <c r="AM521" s="294">
        <f>SUM(Y521:AL521)</f>
        <v>0</v>
      </c>
    </row>
    <row r="522" spans="1:39" outlineLevel="1">
      <c r="A522" s="529"/>
      <c r="B522" s="429" t="s">
        <v>308</v>
      </c>
      <c r="C522" s="289" t="s">
        <v>163</v>
      </c>
      <c r="D522" s="293">
        <f>SUMIFS('7.  Persistence Report'!AW$27:AW$100000,'7.  Persistence Report'!$D$27:$D$100000,$B521,'7.  Persistence Report'!$H$27:$H$100000,$D$401,'7.  Persistence Report'!$J$27:$J$100000,"Adjustment")</f>
        <v>0</v>
      </c>
      <c r="E522" s="293">
        <f>SUMIFS('7.  Persistence Report'!AX$27:AX$100000,'7.  Persistence Report'!$D$27:$D$100000,$B521,'7.  Persistence Report'!$H$27:$H$100000,$D$401,'7.  Persistence Report'!$J$27:$J$100000,"Adjustment")</f>
        <v>0</v>
      </c>
      <c r="F522" s="293">
        <f>SUMIFS('7.  Persistence Report'!AY$27:AY$100000,'7.  Persistence Report'!$D$27:$D$100000,$B521,'7.  Persistence Report'!$H$27:$H$100000,$D$401,'7.  Persistence Report'!$J$27:$J$100000,"Adjustment")</f>
        <v>0</v>
      </c>
      <c r="G522" s="293">
        <f>SUMIFS('7.  Persistence Report'!AZ$27:AZ$100000,'7.  Persistence Report'!$D$27:$D$100000,$B521,'7.  Persistence Report'!$H$27:$H$100000,$D$401,'7.  Persistence Report'!$J$27:$J$100000,"Adjustment")</f>
        <v>0</v>
      </c>
      <c r="H522" s="293">
        <f>SUMIFS('7.  Persistence Report'!BA$27:BA$100000,'7.  Persistence Report'!$D$27:$D$100000,$B521,'7.  Persistence Report'!$H$27:$H$100000,$D$401,'7.  Persistence Report'!$J$27:$J$100000,"Adjustment")</f>
        <v>0</v>
      </c>
      <c r="I522" s="293">
        <f>SUMIFS('7.  Persistence Report'!BB$27:BB$100000,'7.  Persistence Report'!$D$27:$D$100000,$B521,'7.  Persistence Report'!$H$27:$H$100000,$D$401,'7.  Persistence Report'!$J$27:$J$100000,"Adjustment")</f>
        <v>0</v>
      </c>
      <c r="J522" s="293">
        <f>SUMIFS('7.  Persistence Report'!BC$27:BC$100000,'7.  Persistence Report'!$D$27:$D$100000,$B521,'7.  Persistence Report'!$H$27:$H$100000,$D$401,'7.  Persistence Report'!$J$27:$J$100000,"Adjustment")</f>
        <v>0</v>
      </c>
      <c r="K522" s="293">
        <f>SUMIFS('7.  Persistence Report'!BD$27:BD$100000,'7.  Persistence Report'!$D$27:$D$100000,$B521,'7.  Persistence Report'!$H$27:$H$100000,$D$401,'7.  Persistence Report'!$J$27:$J$100000,"Adjustment")</f>
        <v>0</v>
      </c>
      <c r="L522" s="293">
        <f>SUMIFS('7.  Persistence Report'!BE$27:BE$100000,'7.  Persistence Report'!$D$27:$D$100000,$B521,'7.  Persistence Report'!$H$27:$H$100000,$D$401,'7.  Persistence Report'!$J$27:$J$100000,"Adjustment")</f>
        <v>0</v>
      </c>
      <c r="M522" s="293">
        <f>SUMIFS('7.  Persistence Report'!BF$27:BF$100000,'7.  Persistence Report'!$D$27:$D$100000,$B521,'7.  Persistence Report'!$H$27:$H$100000,$D$401,'7.  Persistence Report'!$J$27:$J$100000,"Adjustment")</f>
        <v>0</v>
      </c>
      <c r="N522" s="293">
        <f>N521</f>
        <v>12</v>
      </c>
      <c r="O522" s="293">
        <f>SUMIFS('7.  Persistence Report'!R$27:R$100000,'7.  Persistence Report'!$D$27:$D$100000,$B521,'7.  Persistence Report'!$H$27:$H$100000,$O$401,'7.  Persistence Report'!$J$27:$J$100000,"Adjustment")</f>
        <v>0</v>
      </c>
      <c r="P522" s="293">
        <f>SUMIFS('7.  Persistence Report'!S$27:S$100000,'7.  Persistence Report'!$D$27:$D$100000,$B521,'7.  Persistence Report'!$H$27:$H$100000,$O$401,'7.  Persistence Report'!$J$27:$J$100000,"Adjustment")</f>
        <v>0</v>
      </c>
      <c r="Q522" s="293">
        <f>SUMIFS('7.  Persistence Report'!T$27:T$100000,'7.  Persistence Report'!$D$27:$D$100000,$B521,'7.  Persistence Report'!$H$27:$H$100000,$O$401,'7.  Persistence Report'!$J$27:$J$100000,"Adjustment")</f>
        <v>0</v>
      </c>
      <c r="R522" s="293">
        <f>SUMIFS('7.  Persistence Report'!U$27:U$100000,'7.  Persistence Report'!$D$27:$D$100000,$B521,'7.  Persistence Report'!$H$27:$H$100000,$O$401,'7.  Persistence Report'!$J$27:$J$100000,"Adjustment")</f>
        <v>0</v>
      </c>
      <c r="S522" s="293">
        <f>SUMIFS('7.  Persistence Report'!V$27:V$100000,'7.  Persistence Report'!$D$27:$D$100000,$B521,'7.  Persistence Report'!$H$27:$H$100000,$O$401,'7.  Persistence Report'!$J$27:$J$100000,"Adjustment")</f>
        <v>0</v>
      </c>
      <c r="T522" s="293">
        <f>SUMIFS('7.  Persistence Report'!W$27:W$100000,'7.  Persistence Report'!$D$27:$D$100000,$B521,'7.  Persistence Report'!$H$27:$H$100000,$O$401,'7.  Persistence Report'!$J$27:$J$100000,"Adjustment")</f>
        <v>0</v>
      </c>
      <c r="U522" s="293">
        <f>SUMIFS('7.  Persistence Report'!X$27:X$100000,'7.  Persistence Report'!$D$27:$D$100000,$B521,'7.  Persistence Report'!$H$27:$H$100000,$O$401,'7.  Persistence Report'!$J$27:$J$100000,"Adjustment")</f>
        <v>0</v>
      </c>
      <c r="V522" s="293">
        <f>SUMIFS('7.  Persistence Report'!Y$27:Y$100000,'7.  Persistence Report'!$D$27:$D$100000,$B521,'7.  Persistence Report'!$H$27:$H$100000,$O$401,'7.  Persistence Report'!$J$27:$J$100000,"Adjustment")</f>
        <v>0</v>
      </c>
      <c r="W522" s="293">
        <f>SUMIFS('7.  Persistence Report'!Z$27:Z$100000,'7.  Persistence Report'!$D$27:$D$100000,$B521,'7.  Persistence Report'!$H$27:$H$100000,$O$401,'7.  Persistence Report'!$J$27:$J$100000,"Adjustment")</f>
        <v>0</v>
      </c>
      <c r="X522" s="293">
        <f>SUMIFS('7.  Persistence Report'!AA$27:AA$100000,'7.  Persistence Report'!$D$27:$D$100000,$B521,'7.  Persistence Report'!$H$27:$H$100000,$O$401,'7.  Persistence Report'!$J$27:$J$100000,"Adjustment")</f>
        <v>0</v>
      </c>
      <c r="Y522" s="409">
        <f>Y521</f>
        <v>0</v>
      </c>
      <c r="Z522" s="409">
        <f t="shared" ref="Z522:AL522" si="1495">Z521</f>
        <v>0</v>
      </c>
      <c r="AA522" s="409">
        <f t="shared" si="1495"/>
        <v>0</v>
      </c>
      <c r="AB522" s="409">
        <f t="shared" si="1495"/>
        <v>0</v>
      </c>
      <c r="AC522" s="409">
        <f t="shared" si="1495"/>
        <v>0</v>
      </c>
      <c r="AD522" s="409">
        <f t="shared" si="1495"/>
        <v>0</v>
      </c>
      <c r="AE522" s="409">
        <f t="shared" si="1495"/>
        <v>0</v>
      </c>
      <c r="AF522" s="409">
        <f t="shared" si="1495"/>
        <v>0</v>
      </c>
      <c r="AG522" s="409">
        <f t="shared" si="1495"/>
        <v>0</v>
      </c>
      <c r="AH522" s="409">
        <f t="shared" si="1495"/>
        <v>0</v>
      </c>
      <c r="AI522" s="409">
        <f t="shared" si="1495"/>
        <v>0</v>
      </c>
      <c r="AJ522" s="409">
        <f t="shared" si="1495"/>
        <v>0</v>
      </c>
      <c r="AK522" s="409">
        <f t="shared" si="1495"/>
        <v>0</v>
      </c>
      <c r="AL522" s="409">
        <f t="shared" si="1495"/>
        <v>0</v>
      </c>
      <c r="AM522" s="304"/>
    </row>
    <row r="523" spans="1:39" s="755" customFormat="1" outlineLevel="1">
      <c r="A523" s="750"/>
      <c r="B523" s="751"/>
      <c r="C523" s="752"/>
      <c r="D523" s="752"/>
      <c r="E523" s="752"/>
      <c r="F523" s="752"/>
      <c r="G523" s="752"/>
      <c r="H523" s="752"/>
      <c r="I523" s="752"/>
      <c r="J523" s="752"/>
      <c r="K523" s="752"/>
      <c r="L523" s="752"/>
      <c r="M523" s="752"/>
      <c r="N523" s="752"/>
      <c r="O523" s="752"/>
      <c r="P523" s="752"/>
      <c r="Q523" s="752"/>
      <c r="R523" s="752"/>
      <c r="S523" s="752"/>
      <c r="T523" s="752"/>
      <c r="U523" s="752"/>
      <c r="V523" s="752"/>
      <c r="W523" s="752"/>
      <c r="X523" s="752"/>
      <c r="Y523" s="753"/>
      <c r="Z523" s="753"/>
      <c r="AA523" s="753"/>
      <c r="AB523" s="753"/>
      <c r="AC523" s="753"/>
      <c r="AD523" s="753"/>
      <c r="AE523" s="753"/>
      <c r="AF523" s="753"/>
      <c r="AG523" s="753"/>
      <c r="AH523" s="753"/>
      <c r="AI523" s="753"/>
      <c r="AJ523" s="753"/>
      <c r="AK523" s="753"/>
      <c r="AL523" s="753"/>
      <c r="AM523" s="754"/>
    </row>
    <row r="524" spans="1:39" outlineLevel="1">
      <c r="A524" s="529">
        <v>36</v>
      </c>
      <c r="B524" s="426" t="s">
        <v>726</v>
      </c>
      <c r="C524" s="289" t="s">
        <v>25</v>
      </c>
      <c r="D524" s="293">
        <f>SUMIFS('7.  Persistence Report'!AW$27:AW$100000,'7.  Persistence Report'!$D$27:$D$100000,$B524,'7.  Persistence Report'!$H$27:$H$100000,$D$401,'7.  Persistence Report'!$J$27:$J$100000,"&lt;&gt;Adjustment")</f>
        <v>0</v>
      </c>
      <c r="E524" s="293">
        <f>SUMIFS('7.  Persistence Report'!AX$27:AX$100000,'7.  Persistence Report'!$D$27:$D$100000,$B524,'7.  Persistence Report'!$H$27:$H$100000,$D$401,'7.  Persistence Report'!$J$27:$J$100000,"&lt;&gt;Adjustment")</f>
        <v>0</v>
      </c>
      <c r="F524" s="293">
        <f>SUMIFS('7.  Persistence Report'!AY$27:AY$100000,'7.  Persistence Report'!$D$27:$D$100000,$B524,'7.  Persistence Report'!$H$27:$H$100000,$D$401,'7.  Persistence Report'!$J$27:$J$100000,"&lt;&gt;Adjustment")</f>
        <v>0</v>
      </c>
      <c r="G524" s="293">
        <f>SUMIFS('7.  Persistence Report'!AZ$27:AZ$100000,'7.  Persistence Report'!$D$27:$D$100000,$B524,'7.  Persistence Report'!$H$27:$H$100000,$D$401,'7.  Persistence Report'!$J$27:$J$100000,"&lt;&gt;Adjustment")</f>
        <v>0</v>
      </c>
      <c r="H524" s="293">
        <f>SUMIFS('7.  Persistence Report'!BA$27:BA$100000,'7.  Persistence Report'!$D$27:$D$100000,$B524,'7.  Persistence Report'!$H$27:$H$100000,$D$401,'7.  Persistence Report'!$J$27:$J$100000,"&lt;&gt;Adjustment")</f>
        <v>0</v>
      </c>
      <c r="I524" s="293">
        <f>SUMIFS('7.  Persistence Report'!BB$27:BB$100000,'7.  Persistence Report'!$D$27:$D$100000,$B524,'7.  Persistence Report'!$H$27:$H$100000,$D$401,'7.  Persistence Report'!$J$27:$J$100000,"&lt;&gt;Adjustment")</f>
        <v>0</v>
      </c>
      <c r="J524" s="293">
        <f>SUMIFS('7.  Persistence Report'!BC$27:BC$100000,'7.  Persistence Report'!$D$27:$D$100000,$B524,'7.  Persistence Report'!$H$27:$H$100000,$D$401,'7.  Persistence Report'!$J$27:$J$100000,"&lt;&gt;Adjustment")</f>
        <v>0</v>
      </c>
      <c r="K524" s="293">
        <f>SUMIFS('7.  Persistence Report'!BD$27:BD$100000,'7.  Persistence Report'!$D$27:$D$100000,$B524,'7.  Persistence Report'!$H$27:$H$100000,$D$401,'7.  Persistence Report'!$J$27:$J$100000,"&lt;&gt;Adjustment")</f>
        <v>0</v>
      </c>
      <c r="L524" s="293">
        <f>SUMIFS('7.  Persistence Report'!BE$27:BE$100000,'7.  Persistence Report'!$D$27:$D$100000,$B524,'7.  Persistence Report'!$H$27:$H$100000,$D$401,'7.  Persistence Report'!$J$27:$J$100000,"&lt;&gt;Adjustment")</f>
        <v>0</v>
      </c>
      <c r="M524" s="293">
        <f>SUMIFS('7.  Persistence Report'!BF$27:BF$100000,'7.  Persistence Report'!$D$27:$D$100000,$B524,'7.  Persistence Report'!$H$27:$H$100000,$D$401,'7.  Persistence Report'!$J$27:$J$100000,"&lt;&gt;Adjustment")</f>
        <v>0</v>
      </c>
      <c r="N524" s="293">
        <v>12</v>
      </c>
      <c r="O524" s="293">
        <f>SUMIFS('7.  Persistence Report'!R$27:R$100000,'7.  Persistence Report'!$D$27:$D$100000,$B524,'7.  Persistence Report'!$H$27:$H$100000,$O$401,'7.  Persistence Report'!$J$27:$J$100000,"&lt;&gt;Adjustment")</f>
        <v>0</v>
      </c>
      <c r="P524" s="293">
        <f>SUMIFS('7.  Persistence Report'!S$27:S$100000,'7.  Persistence Report'!$D$27:$D$100000,$B524,'7.  Persistence Report'!$H$27:$H$100000,$O$401,'7.  Persistence Report'!$J$27:$J$100000,"&lt;&gt;Adjustment")</f>
        <v>0</v>
      </c>
      <c r="Q524" s="293">
        <f>SUMIFS('7.  Persistence Report'!T$27:T$100000,'7.  Persistence Report'!$D$27:$D$100000,$B524,'7.  Persistence Report'!$H$27:$H$100000,$O$401,'7.  Persistence Report'!$J$27:$J$100000,"&lt;&gt;Adjustment")</f>
        <v>0</v>
      </c>
      <c r="R524" s="293">
        <f>SUMIFS('7.  Persistence Report'!U$27:U$100000,'7.  Persistence Report'!$D$27:$D$100000,$B524,'7.  Persistence Report'!$H$27:$H$100000,$O$401,'7.  Persistence Report'!$J$27:$J$100000,"&lt;&gt;Adjustment")</f>
        <v>0</v>
      </c>
      <c r="S524" s="293">
        <f>SUMIFS('7.  Persistence Report'!V$27:V$100000,'7.  Persistence Report'!$D$27:$D$100000,$B524,'7.  Persistence Report'!$H$27:$H$100000,$O$401,'7.  Persistence Report'!$J$27:$J$100000,"&lt;&gt;Adjustment")</f>
        <v>0</v>
      </c>
      <c r="T524" s="293">
        <f>SUMIFS('7.  Persistence Report'!W$27:W$100000,'7.  Persistence Report'!$D$27:$D$100000,$B524,'7.  Persistence Report'!$H$27:$H$100000,$O$401,'7.  Persistence Report'!$J$27:$J$100000,"&lt;&gt;Adjustment")</f>
        <v>0</v>
      </c>
      <c r="U524" s="293">
        <f>SUMIFS('7.  Persistence Report'!X$27:X$100000,'7.  Persistence Report'!$D$27:$D$100000,$B524,'7.  Persistence Report'!$H$27:$H$100000,$O$401,'7.  Persistence Report'!$J$27:$J$100000,"&lt;&gt;Adjustment")</f>
        <v>0</v>
      </c>
      <c r="V524" s="293">
        <f>SUMIFS('7.  Persistence Report'!Y$27:Y$100000,'7.  Persistence Report'!$D$27:$D$100000,$B524,'7.  Persistence Report'!$H$27:$H$100000,$O$401,'7.  Persistence Report'!$J$27:$J$100000,"&lt;&gt;Adjustment")</f>
        <v>0</v>
      </c>
      <c r="W524" s="293">
        <f>SUMIFS('7.  Persistence Report'!Z$27:Z$100000,'7.  Persistence Report'!$D$27:$D$100000,$B524,'7.  Persistence Report'!$H$27:$H$100000,$O$401,'7.  Persistence Report'!$J$27:$J$100000,"&lt;&gt;Adjustment")</f>
        <v>0</v>
      </c>
      <c r="X524" s="293">
        <f>SUMIFS('7.  Persistence Report'!AA$27:AA$100000,'7.  Persistence Report'!$D$27:$D$100000,$B524,'7.  Persistence Report'!$H$27:$H$100000,$O$401,'7.  Persistence Report'!$J$27:$J$100000,"&lt;&gt;Adjustment")</f>
        <v>0</v>
      </c>
      <c r="Y524" s="408">
        <f>VLOOKUP(B524,'3-a.  Rate Class Allocations'!$B$20:$AM$1009,28,FALSE)</f>
        <v>0</v>
      </c>
      <c r="Z524" s="408">
        <f>VLOOKUP(B524,'3-a.  Rate Class Allocations'!$B$20:$AM$1009,30,FALSE)</f>
        <v>0</v>
      </c>
      <c r="AA524" s="408">
        <f>VLOOKUP(B524,'3-a.  Rate Class Allocations'!$B$20:$AM$1009,32,FALSE)</f>
        <v>0</v>
      </c>
      <c r="AB524" s="408">
        <f>VLOOKUP(B524,'3-a.  Rate Class Allocations'!$B$20:$AM$1009,33,FALSE)</f>
        <v>0</v>
      </c>
      <c r="AC524" s="408">
        <f>VLOOKUP(B524,'3-a.  Rate Class Allocations'!$B$20:$AM$1009,35,FALSE)</f>
        <v>0</v>
      </c>
      <c r="AD524" s="408">
        <f>VLOOKUP(B524,'3-a.  Rate Class Allocations'!$B$20:$AM$1009,37,FALSE)</f>
        <v>0</v>
      </c>
      <c r="AE524" s="408"/>
      <c r="AF524" s="413"/>
      <c r="AG524" s="413"/>
      <c r="AH524" s="413"/>
      <c r="AI524" s="413"/>
      <c r="AJ524" s="413"/>
      <c r="AK524" s="413"/>
      <c r="AL524" s="413"/>
      <c r="AM524" s="294">
        <f>SUM(Y524:AL524)</f>
        <v>0</v>
      </c>
    </row>
    <row r="525" spans="1:39" outlineLevel="1">
      <c r="A525" s="529"/>
      <c r="B525" s="429" t="s">
        <v>308</v>
      </c>
      <c r="C525" s="289" t="s">
        <v>163</v>
      </c>
      <c r="D525" s="293">
        <f>SUMIFS('7.  Persistence Report'!AW$27:AW$100000,'7.  Persistence Report'!$D$27:$D$100000,$B524,'7.  Persistence Report'!$H$27:$H$100000,$D$401,'7.  Persistence Report'!$J$27:$J$100000,"Adjustment")</f>
        <v>0</v>
      </c>
      <c r="E525" s="293">
        <f>SUMIFS('7.  Persistence Report'!AX$27:AX$100000,'7.  Persistence Report'!$D$27:$D$100000,$B524,'7.  Persistence Report'!$H$27:$H$100000,$D$401,'7.  Persistence Report'!$J$27:$J$100000,"Adjustment")</f>
        <v>0</v>
      </c>
      <c r="F525" s="293">
        <f>SUMIFS('7.  Persistence Report'!AY$27:AY$100000,'7.  Persistence Report'!$D$27:$D$100000,$B524,'7.  Persistence Report'!$H$27:$H$100000,$D$401,'7.  Persistence Report'!$J$27:$J$100000,"Adjustment")</f>
        <v>0</v>
      </c>
      <c r="G525" s="293">
        <f>SUMIFS('7.  Persistence Report'!AZ$27:AZ$100000,'7.  Persistence Report'!$D$27:$D$100000,$B524,'7.  Persistence Report'!$H$27:$H$100000,$D$401,'7.  Persistence Report'!$J$27:$J$100000,"Adjustment")</f>
        <v>0</v>
      </c>
      <c r="H525" s="293">
        <f>SUMIFS('7.  Persistence Report'!BA$27:BA$100000,'7.  Persistence Report'!$D$27:$D$100000,$B524,'7.  Persistence Report'!$H$27:$H$100000,$D$401,'7.  Persistence Report'!$J$27:$J$100000,"Adjustment")</f>
        <v>0</v>
      </c>
      <c r="I525" s="293">
        <f>SUMIFS('7.  Persistence Report'!BB$27:BB$100000,'7.  Persistence Report'!$D$27:$D$100000,$B524,'7.  Persistence Report'!$H$27:$H$100000,$D$401,'7.  Persistence Report'!$J$27:$J$100000,"Adjustment")</f>
        <v>0</v>
      </c>
      <c r="J525" s="293">
        <f>SUMIFS('7.  Persistence Report'!BC$27:BC$100000,'7.  Persistence Report'!$D$27:$D$100000,$B524,'7.  Persistence Report'!$H$27:$H$100000,$D$401,'7.  Persistence Report'!$J$27:$J$100000,"Adjustment")</f>
        <v>0</v>
      </c>
      <c r="K525" s="293">
        <f>SUMIFS('7.  Persistence Report'!BD$27:BD$100000,'7.  Persistence Report'!$D$27:$D$100000,$B524,'7.  Persistence Report'!$H$27:$H$100000,$D$401,'7.  Persistence Report'!$J$27:$J$100000,"Adjustment")</f>
        <v>0</v>
      </c>
      <c r="L525" s="293">
        <f>SUMIFS('7.  Persistence Report'!BE$27:BE$100000,'7.  Persistence Report'!$D$27:$D$100000,$B524,'7.  Persistence Report'!$H$27:$H$100000,$D$401,'7.  Persistence Report'!$J$27:$J$100000,"Adjustment")</f>
        <v>0</v>
      </c>
      <c r="M525" s="293">
        <f>SUMIFS('7.  Persistence Report'!BF$27:BF$100000,'7.  Persistence Report'!$D$27:$D$100000,$B524,'7.  Persistence Report'!$H$27:$H$100000,$D$401,'7.  Persistence Report'!$J$27:$J$100000,"Adjustment")</f>
        <v>0</v>
      </c>
      <c r="N525" s="293">
        <f>N524</f>
        <v>12</v>
      </c>
      <c r="O525" s="293">
        <f>SUMIFS('7.  Persistence Report'!R$27:R$100000,'7.  Persistence Report'!$D$27:$D$100000,$B524,'7.  Persistence Report'!$H$27:$H$100000,$O$401,'7.  Persistence Report'!$J$27:$J$100000,"Adjustment")</f>
        <v>0</v>
      </c>
      <c r="P525" s="293">
        <f>SUMIFS('7.  Persistence Report'!S$27:S$100000,'7.  Persistence Report'!$D$27:$D$100000,$B524,'7.  Persistence Report'!$H$27:$H$100000,$O$401,'7.  Persistence Report'!$J$27:$J$100000,"Adjustment")</f>
        <v>0</v>
      </c>
      <c r="Q525" s="293">
        <f>SUMIFS('7.  Persistence Report'!T$27:T$100000,'7.  Persistence Report'!$D$27:$D$100000,$B524,'7.  Persistence Report'!$H$27:$H$100000,$O$401,'7.  Persistence Report'!$J$27:$J$100000,"Adjustment")</f>
        <v>0</v>
      </c>
      <c r="R525" s="293">
        <f>SUMIFS('7.  Persistence Report'!U$27:U$100000,'7.  Persistence Report'!$D$27:$D$100000,$B524,'7.  Persistence Report'!$H$27:$H$100000,$O$401,'7.  Persistence Report'!$J$27:$J$100000,"Adjustment")</f>
        <v>0</v>
      </c>
      <c r="S525" s="293">
        <f>SUMIFS('7.  Persistence Report'!V$27:V$100000,'7.  Persistence Report'!$D$27:$D$100000,$B524,'7.  Persistence Report'!$H$27:$H$100000,$O$401,'7.  Persistence Report'!$J$27:$J$100000,"Adjustment")</f>
        <v>0</v>
      </c>
      <c r="T525" s="293">
        <f>SUMIFS('7.  Persistence Report'!W$27:W$100000,'7.  Persistence Report'!$D$27:$D$100000,$B524,'7.  Persistence Report'!$H$27:$H$100000,$O$401,'7.  Persistence Report'!$J$27:$J$100000,"Adjustment")</f>
        <v>0</v>
      </c>
      <c r="U525" s="293">
        <f>SUMIFS('7.  Persistence Report'!X$27:X$100000,'7.  Persistence Report'!$D$27:$D$100000,$B524,'7.  Persistence Report'!$H$27:$H$100000,$O$401,'7.  Persistence Report'!$J$27:$J$100000,"Adjustment")</f>
        <v>0</v>
      </c>
      <c r="V525" s="293">
        <f>SUMIFS('7.  Persistence Report'!Y$27:Y$100000,'7.  Persistence Report'!$D$27:$D$100000,$B524,'7.  Persistence Report'!$H$27:$H$100000,$O$401,'7.  Persistence Report'!$J$27:$J$100000,"Adjustment")</f>
        <v>0</v>
      </c>
      <c r="W525" s="293">
        <f>SUMIFS('7.  Persistence Report'!Z$27:Z$100000,'7.  Persistence Report'!$D$27:$D$100000,$B524,'7.  Persistence Report'!$H$27:$H$100000,$O$401,'7.  Persistence Report'!$J$27:$J$100000,"Adjustment")</f>
        <v>0</v>
      </c>
      <c r="X525" s="293">
        <f>SUMIFS('7.  Persistence Report'!AA$27:AA$100000,'7.  Persistence Report'!$D$27:$D$100000,$B524,'7.  Persistence Report'!$H$27:$H$100000,$O$401,'7.  Persistence Report'!$J$27:$J$100000,"Adjustment")</f>
        <v>0</v>
      </c>
      <c r="Y525" s="409">
        <f>Y524</f>
        <v>0</v>
      </c>
      <c r="Z525" s="409">
        <f t="shared" ref="Z525:AL525" si="1496">Z524</f>
        <v>0</v>
      </c>
      <c r="AA525" s="409">
        <f t="shared" si="1496"/>
        <v>0</v>
      </c>
      <c r="AB525" s="409">
        <f t="shared" si="1496"/>
        <v>0</v>
      </c>
      <c r="AC525" s="409">
        <f t="shared" si="1496"/>
        <v>0</v>
      </c>
      <c r="AD525" s="409">
        <f t="shared" si="1496"/>
        <v>0</v>
      </c>
      <c r="AE525" s="409">
        <f t="shared" si="1496"/>
        <v>0</v>
      </c>
      <c r="AF525" s="409">
        <f t="shared" si="1496"/>
        <v>0</v>
      </c>
      <c r="AG525" s="409">
        <f t="shared" si="1496"/>
        <v>0</v>
      </c>
      <c r="AH525" s="409">
        <f t="shared" si="1496"/>
        <v>0</v>
      </c>
      <c r="AI525" s="409">
        <f t="shared" si="1496"/>
        <v>0</v>
      </c>
      <c r="AJ525" s="409">
        <f t="shared" si="1496"/>
        <v>0</v>
      </c>
      <c r="AK525" s="409">
        <f t="shared" si="1496"/>
        <v>0</v>
      </c>
      <c r="AL525" s="409">
        <f t="shared" si="1496"/>
        <v>0</v>
      </c>
      <c r="AM525" s="304"/>
    </row>
    <row r="526" spans="1:39" s="755" customFormat="1" outlineLevel="1">
      <c r="A526" s="750"/>
      <c r="B526" s="751"/>
      <c r="C526" s="752"/>
      <c r="D526" s="752"/>
      <c r="E526" s="752"/>
      <c r="F526" s="752"/>
      <c r="G526" s="752"/>
      <c r="H526" s="752"/>
      <c r="I526" s="752"/>
      <c r="J526" s="752"/>
      <c r="K526" s="752"/>
      <c r="L526" s="752"/>
      <c r="M526" s="752"/>
      <c r="N526" s="752"/>
      <c r="O526" s="752"/>
      <c r="P526" s="752"/>
      <c r="Q526" s="752"/>
      <c r="R526" s="752"/>
      <c r="S526" s="752"/>
      <c r="T526" s="752"/>
      <c r="U526" s="752"/>
      <c r="V526" s="752"/>
      <c r="W526" s="752"/>
      <c r="X526" s="752"/>
      <c r="Y526" s="753"/>
      <c r="Z526" s="753"/>
      <c r="AA526" s="753"/>
      <c r="AB526" s="753"/>
      <c r="AC526" s="753"/>
      <c r="AD526" s="753"/>
      <c r="AE526" s="753"/>
      <c r="AF526" s="753"/>
      <c r="AG526" s="753"/>
      <c r="AH526" s="753"/>
      <c r="AI526" s="753"/>
      <c r="AJ526" s="753"/>
      <c r="AK526" s="753"/>
      <c r="AL526" s="753"/>
      <c r="AM526" s="754"/>
    </row>
    <row r="527" spans="1:39" outlineLevel="1">
      <c r="A527" s="529">
        <v>37</v>
      </c>
      <c r="B527" s="426" t="s">
        <v>724</v>
      </c>
      <c r="C527" s="289" t="s">
        <v>25</v>
      </c>
      <c r="D527" s="293">
        <f>SUMIFS('7.  Persistence Report'!AW$27:AW$100000,'7.  Persistence Report'!$D$27:$D$100000,$B527,'7.  Persistence Report'!$H$27:$H$100000,$D$401,'7.  Persistence Report'!$J$27:$J$100000,"&lt;&gt;Adjustment")</f>
        <v>1401850</v>
      </c>
      <c r="E527" s="293">
        <f>SUMIFS('7.  Persistence Report'!AX$27:AX$100000,'7.  Persistence Report'!$D$27:$D$100000,$B527,'7.  Persistence Report'!$H$27:$H$100000,$D$401,'7.  Persistence Report'!$J$27:$J$100000,"&lt;&gt;Adjustment")</f>
        <v>1401850</v>
      </c>
      <c r="F527" s="293">
        <f>SUMIFS('7.  Persistence Report'!AY$27:AY$100000,'7.  Persistence Report'!$D$27:$D$100000,$B527,'7.  Persistence Report'!$H$27:$H$100000,$D$401,'7.  Persistence Report'!$J$27:$J$100000,"&lt;&gt;Adjustment")</f>
        <v>1401850</v>
      </c>
      <c r="G527" s="293">
        <f>SUMIFS('7.  Persistence Report'!AZ$27:AZ$100000,'7.  Persistence Report'!$D$27:$D$100000,$B527,'7.  Persistence Report'!$H$27:$H$100000,$D$401,'7.  Persistence Report'!$J$27:$J$100000,"&lt;&gt;Adjustment")</f>
        <v>1401850</v>
      </c>
      <c r="H527" s="293">
        <f>SUMIFS('7.  Persistence Report'!BA$27:BA$100000,'7.  Persistence Report'!$D$27:$D$100000,$B527,'7.  Persistence Report'!$H$27:$H$100000,$D$401,'7.  Persistence Report'!$J$27:$J$100000,"&lt;&gt;Adjustment")</f>
        <v>1401850</v>
      </c>
      <c r="I527" s="293">
        <f>SUMIFS('7.  Persistence Report'!BB$27:BB$100000,'7.  Persistence Report'!$D$27:$D$100000,$B527,'7.  Persistence Report'!$H$27:$H$100000,$D$401,'7.  Persistence Report'!$J$27:$J$100000,"&lt;&gt;Adjustment")</f>
        <v>1401850</v>
      </c>
      <c r="J527" s="293">
        <f>SUMIFS('7.  Persistence Report'!BC$27:BC$100000,'7.  Persistence Report'!$D$27:$D$100000,$B527,'7.  Persistence Report'!$H$27:$H$100000,$D$401,'7.  Persistence Report'!$J$27:$J$100000,"&lt;&gt;Adjustment")</f>
        <v>1401850</v>
      </c>
      <c r="K527" s="293">
        <f>SUMIFS('7.  Persistence Report'!BD$27:BD$100000,'7.  Persistence Report'!$D$27:$D$100000,$B527,'7.  Persistence Report'!$H$27:$H$100000,$D$401,'7.  Persistence Report'!$J$27:$J$100000,"&lt;&gt;Adjustment")</f>
        <v>1401850</v>
      </c>
      <c r="L527" s="293">
        <f>SUMIFS('7.  Persistence Report'!BE$27:BE$100000,'7.  Persistence Report'!$D$27:$D$100000,$B527,'7.  Persistence Report'!$H$27:$H$100000,$D$401,'7.  Persistence Report'!$J$27:$J$100000,"&lt;&gt;Adjustment")</f>
        <v>1401850</v>
      </c>
      <c r="M527" s="293">
        <f>SUMIFS('7.  Persistence Report'!BF$27:BF$100000,'7.  Persistence Report'!$D$27:$D$100000,$B527,'7.  Persistence Report'!$H$27:$H$100000,$D$401,'7.  Persistence Report'!$J$27:$J$100000,"&lt;&gt;Adjustment")</f>
        <v>1401850</v>
      </c>
      <c r="N527" s="293">
        <v>0</v>
      </c>
      <c r="O527" s="293">
        <f>SUMIFS('7.  Persistence Report'!R$27:R$100000,'7.  Persistence Report'!$D$27:$D$100000,$B527,'7.  Persistence Report'!$H$27:$H$100000,$O$401,'7.  Persistence Report'!$J$27:$J$100000,"&lt;&gt;Adjustment")</f>
        <v>268</v>
      </c>
      <c r="P527" s="293">
        <f>SUMIFS('7.  Persistence Report'!S$27:S$100000,'7.  Persistence Report'!$D$27:$D$100000,$B527,'7.  Persistence Report'!$H$27:$H$100000,$O$401,'7.  Persistence Report'!$J$27:$J$100000,"&lt;&gt;Adjustment")</f>
        <v>268</v>
      </c>
      <c r="Q527" s="293">
        <f>SUMIFS('7.  Persistence Report'!T$27:T$100000,'7.  Persistence Report'!$D$27:$D$100000,$B527,'7.  Persistence Report'!$H$27:$H$100000,$O$401,'7.  Persistence Report'!$J$27:$J$100000,"&lt;&gt;Adjustment")</f>
        <v>268</v>
      </c>
      <c r="R527" s="293">
        <f>SUMIFS('7.  Persistence Report'!U$27:U$100000,'7.  Persistence Report'!$D$27:$D$100000,$B527,'7.  Persistence Report'!$H$27:$H$100000,$O$401,'7.  Persistence Report'!$J$27:$J$100000,"&lt;&gt;Adjustment")</f>
        <v>268</v>
      </c>
      <c r="S527" s="293">
        <f>SUMIFS('7.  Persistence Report'!V$27:V$100000,'7.  Persistence Report'!$D$27:$D$100000,$B527,'7.  Persistence Report'!$H$27:$H$100000,$O$401,'7.  Persistence Report'!$J$27:$J$100000,"&lt;&gt;Adjustment")</f>
        <v>268</v>
      </c>
      <c r="T527" s="293">
        <f>SUMIFS('7.  Persistence Report'!W$27:W$100000,'7.  Persistence Report'!$D$27:$D$100000,$B527,'7.  Persistence Report'!$H$27:$H$100000,$O$401,'7.  Persistence Report'!$J$27:$J$100000,"&lt;&gt;Adjustment")</f>
        <v>268</v>
      </c>
      <c r="U527" s="293">
        <f>SUMIFS('7.  Persistence Report'!X$27:X$100000,'7.  Persistence Report'!$D$27:$D$100000,$B527,'7.  Persistence Report'!$H$27:$H$100000,$O$401,'7.  Persistence Report'!$J$27:$J$100000,"&lt;&gt;Adjustment")</f>
        <v>268</v>
      </c>
      <c r="V527" s="293">
        <f>SUMIFS('7.  Persistence Report'!Y$27:Y$100000,'7.  Persistence Report'!$D$27:$D$100000,$B527,'7.  Persistence Report'!$H$27:$H$100000,$O$401,'7.  Persistence Report'!$J$27:$J$100000,"&lt;&gt;Adjustment")</f>
        <v>268</v>
      </c>
      <c r="W527" s="293">
        <f>SUMIFS('7.  Persistence Report'!Z$27:Z$100000,'7.  Persistence Report'!$D$27:$D$100000,$B527,'7.  Persistence Report'!$H$27:$H$100000,$O$401,'7.  Persistence Report'!$J$27:$J$100000,"&lt;&gt;Adjustment")</f>
        <v>268</v>
      </c>
      <c r="X527" s="293">
        <f>SUMIFS('7.  Persistence Report'!AA$27:AA$100000,'7.  Persistence Report'!$D$27:$D$100000,$B527,'7.  Persistence Report'!$H$27:$H$100000,$O$401,'7.  Persistence Report'!$J$27:$J$100000,"&lt;&gt;Adjustment")</f>
        <v>268</v>
      </c>
      <c r="Y527" s="408">
        <f>VLOOKUP(B527,'3-a.  Rate Class Allocations'!$B$20:$AM$1009,28,FALSE)</f>
        <v>1</v>
      </c>
      <c r="Z527" s="408">
        <f>VLOOKUP(B527,'3-a.  Rate Class Allocations'!$B$20:$AM$1009,30,FALSE)</f>
        <v>0</v>
      </c>
      <c r="AA527" s="408">
        <f>VLOOKUP(B527,'3-a.  Rate Class Allocations'!$B$20:$AM$1009,32,FALSE)</f>
        <v>0</v>
      </c>
      <c r="AB527" s="408">
        <f>VLOOKUP(B527,'3-a.  Rate Class Allocations'!$B$20:$AM$1009,33,FALSE)</f>
        <v>0</v>
      </c>
      <c r="AC527" s="408">
        <f>VLOOKUP(B527,'3-a.  Rate Class Allocations'!$B$20:$AM$1009,35,FALSE)</f>
        <v>0</v>
      </c>
      <c r="AD527" s="408">
        <f>VLOOKUP(B527,'3-a.  Rate Class Allocations'!$B$20:$AM$1009,37,FALSE)</f>
        <v>0</v>
      </c>
      <c r="AE527" s="408"/>
      <c r="AF527" s="413"/>
      <c r="AG527" s="413"/>
      <c r="AH527" s="413"/>
      <c r="AI527" s="413"/>
      <c r="AJ527" s="413"/>
      <c r="AK527" s="413"/>
      <c r="AL527" s="413"/>
      <c r="AM527" s="294">
        <f>SUM(Y527:AL527)</f>
        <v>1</v>
      </c>
    </row>
    <row r="528" spans="1:39" outlineLevel="1">
      <c r="A528" s="529"/>
      <c r="B528" s="429" t="s">
        <v>308</v>
      </c>
      <c r="C528" s="289" t="s">
        <v>163</v>
      </c>
      <c r="D528" s="293">
        <f>SUMIFS('7.  Persistence Report'!AW$27:AW$100000,'7.  Persistence Report'!$D$27:$D$100000,$B527,'7.  Persistence Report'!$H$27:$H$100000,$D$401,'7.  Persistence Report'!$J$27:$J$100000,"Adjustment")</f>
        <v>0</v>
      </c>
      <c r="E528" s="293">
        <f>SUMIFS('7.  Persistence Report'!AX$27:AX$100000,'7.  Persistence Report'!$D$27:$D$100000,$B527,'7.  Persistence Report'!$H$27:$H$100000,$D$401,'7.  Persistence Report'!$J$27:$J$100000,"Adjustment")</f>
        <v>0</v>
      </c>
      <c r="F528" s="293">
        <f>SUMIFS('7.  Persistence Report'!AY$27:AY$100000,'7.  Persistence Report'!$D$27:$D$100000,$B527,'7.  Persistence Report'!$H$27:$H$100000,$D$401,'7.  Persistence Report'!$J$27:$J$100000,"Adjustment")</f>
        <v>0</v>
      </c>
      <c r="G528" s="293">
        <f>SUMIFS('7.  Persistence Report'!AZ$27:AZ$100000,'7.  Persistence Report'!$D$27:$D$100000,$B527,'7.  Persistence Report'!$H$27:$H$100000,$D$401,'7.  Persistence Report'!$J$27:$J$100000,"Adjustment")</f>
        <v>0</v>
      </c>
      <c r="H528" s="293">
        <f>SUMIFS('7.  Persistence Report'!BA$27:BA$100000,'7.  Persistence Report'!$D$27:$D$100000,$B527,'7.  Persistence Report'!$H$27:$H$100000,$D$401,'7.  Persistence Report'!$J$27:$J$100000,"Adjustment")</f>
        <v>0</v>
      </c>
      <c r="I528" s="293">
        <f>SUMIFS('7.  Persistence Report'!BB$27:BB$100000,'7.  Persistence Report'!$D$27:$D$100000,$B527,'7.  Persistence Report'!$H$27:$H$100000,$D$401,'7.  Persistence Report'!$J$27:$J$100000,"Adjustment")</f>
        <v>0</v>
      </c>
      <c r="J528" s="293">
        <f>SUMIFS('7.  Persistence Report'!BC$27:BC$100000,'7.  Persistence Report'!$D$27:$D$100000,$B527,'7.  Persistence Report'!$H$27:$H$100000,$D$401,'7.  Persistence Report'!$J$27:$J$100000,"Adjustment")</f>
        <v>0</v>
      </c>
      <c r="K528" s="293">
        <f>SUMIFS('7.  Persistence Report'!BD$27:BD$100000,'7.  Persistence Report'!$D$27:$D$100000,$B527,'7.  Persistence Report'!$H$27:$H$100000,$D$401,'7.  Persistence Report'!$J$27:$J$100000,"Adjustment")</f>
        <v>0</v>
      </c>
      <c r="L528" s="293">
        <f>SUMIFS('7.  Persistence Report'!BE$27:BE$100000,'7.  Persistence Report'!$D$27:$D$100000,$B527,'7.  Persistence Report'!$H$27:$H$100000,$D$401,'7.  Persistence Report'!$J$27:$J$100000,"Adjustment")</f>
        <v>0</v>
      </c>
      <c r="M528" s="293">
        <f>SUMIFS('7.  Persistence Report'!BF$27:BF$100000,'7.  Persistence Report'!$D$27:$D$100000,$B527,'7.  Persistence Report'!$H$27:$H$100000,$D$401,'7.  Persistence Report'!$J$27:$J$100000,"Adjustment")</f>
        <v>0</v>
      </c>
      <c r="N528" s="293">
        <f>N527</f>
        <v>0</v>
      </c>
      <c r="O528" s="293">
        <f>SUMIFS('7.  Persistence Report'!R$27:R$100000,'7.  Persistence Report'!$D$27:$D$100000,$B527,'7.  Persistence Report'!$H$27:$H$100000,$O$401,'7.  Persistence Report'!$J$27:$J$100000,"Adjustment")</f>
        <v>0</v>
      </c>
      <c r="P528" s="293">
        <f>SUMIFS('7.  Persistence Report'!S$27:S$100000,'7.  Persistence Report'!$D$27:$D$100000,$B527,'7.  Persistence Report'!$H$27:$H$100000,$O$401,'7.  Persistence Report'!$J$27:$J$100000,"Adjustment")</f>
        <v>0</v>
      </c>
      <c r="Q528" s="293">
        <f>SUMIFS('7.  Persistence Report'!T$27:T$100000,'7.  Persistence Report'!$D$27:$D$100000,$B527,'7.  Persistence Report'!$H$27:$H$100000,$O$401,'7.  Persistence Report'!$J$27:$J$100000,"Adjustment")</f>
        <v>0</v>
      </c>
      <c r="R528" s="293">
        <f>SUMIFS('7.  Persistence Report'!U$27:U$100000,'7.  Persistence Report'!$D$27:$D$100000,$B527,'7.  Persistence Report'!$H$27:$H$100000,$O$401,'7.  Persistence Report'!$J$27:$J$100000,"Adjustment")</f>
        <v>0</v>
      </c>
      <c r="S528" s="293">
        <f>SUMIFS('7.  Persistence Report'!V$27:V$100000,'7.  Persistence Report'!$D$27:$D$100000,$B527,'7.  Persistence Report'!$H$27:$H$100000,$O$401,'7.  Persistence Report'!$J$27:$J$100000,"Adjustment")</f>
        <v>0</v>
      </c>
      <c r="T528" s="293">
        <f>SUMIFS('7.  Persistence Report'!W$27:W$100000,'7.  Persistence Report'!$D$27:$D$100000,$B527,'7.  Persistence Report'!$H$27:$H$100000,$O$401,'7.  Persistence Report'!$J$27:$J$100000,"Adjustment")</f>
        <v>0</v>
      </c>
      <c r="U528" s="293">
        <f>SUMIFS('7.  Persistence Report'!X$27:X$100000,'7.  Persistence Report'!$D$27:$D$100000,$B527,'7.  Persistence Report'!$H$27:$H$100000,$O$401,'7.  Persistence Report'!$J$27:$J$100000,"Adjustment")</f>
        <v>0</v>
      </c>
      <c r="V528" s="293">
        <f>SUMIFS('7.  Persistence Report'!Y$27:Y$100000,'7.  Persistence Report'!$D$27:$D$100000,$B527,'7.  Persistence Report'!$H$27:$H$100000,$O$401,'7.  Persistence Report'!$J$27:$J$100000,"Adjustment")</f>
        <v>0</v>
      </c>
      <c r="W528" s="293">
        <f>SUMIFS('7.  Persistence Report'!Z$27:Z$100000,'7.  Persistence Report'!$D$27:$D$100000,$B527,'7.  Persistence Report'!$H$27:$H$100000,$O$401,'7.  Persistence Report'!$J$27:$J$100000,"Adjustment")</f>
        <v>0</v>
      </c>
      <c r="X528" s="293">
        <f>SUMIFS('7.  Persistence Report'!AA$27:AA$100000,'7.  Persistence Report'!$D$27:$D$100000,$B527,'7.  Persistence Report'!$H$27:$H$100000,$O$401,'7.  Persistence Report'!$J$27:$J$100000,"Adjustment")</f>
        <v>0</v>
      </c>
      <c r="Y528" s="409">
        <f>Y527</f>
        <v>1</v>
      </c>
      <c r="Z528" s="409">
        <f t="shared" ref="Z528:AL528" si="1497">Z527</f>
        <v>0</v>
      </c>
      <c r="AA528" s="409">
        <f t="shared" si="1497"/>
        <v>0</v>
      </c>
      <c r="AB528" s="409">
        <f t="shared" si="1497"/>
        <v>0</v>
      </c>
      <c r="AC528" s="409">
        <f t="shared" si="1497"/>
        <v>0</v>
      </c>
      <c r="AD528" s="409">
        <f t="shared" si="1497"/>
        <v>0</v>
      </c>
      <c r="AE528" s="409">
        <f t="shared" si="1497"/>
        <v>0</v>
      </c>
      <c r="AF528" s="409">
        <f t="shared" si="1497"/>
        <v>0</v>
      </c>
      <c r="AG528" s="409">
        <f t="shared" si="1497"/>
        <v>0</v>
      </c>
      <c r="AH528" s="409">
        <f t="shared" si="1497"/>
        <v>0</v>
      </c>
      <c r="AI528" s="409">
        <f t="shared" si="1497"/>
        <v>0</v>
      </c>
      <c r="AJ528" s="409">
        <f t="shared" si="1497"/>
        <v>0</v>
      </c>
      <c r="AK528" s="409">
        <f t="shared" si="1497"/>
        <v>0</v>
      </c>
      <c r="AL528" s="409">
        <f t="shared" si="1497"/>
        <v>0</v>
      </c>
      <c r="AM528" s="304"/>
    </row>
    <row r="529" spans="1:39" outlineLevel="1">
      <c r="A529" s="529"/>
      <c r="B529" s="426"/>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410"/>
      <c r="Z529" s="423"/>
      <c r="AA529" s="423"/>
      <c r="AB529" s="423"/>
      <c r="AC529" s="423"/>
      <c r="AD529" s="423"/>
      <c r="AE529" s="423"/>
      <c r="AF529" s="423"/>
      <c r="AG529" s="423"/>
      <c r="AH529" s="423"/>
      <c r="AI529" s="423"/>
      <c r="AJ529" s="423"/>
      <c r="AK529" s="423"/>
      <c r="AL529" s="423"/>
      <c r="AM529" s="304"/>
    </row>
    <row r="530" spans="1:39" outlineLevel="1">
      <c r="A530" s="529">
        <v>38</v>
      </c>
      <c r="B530" s="426" t="s">
        <v>716</v>
      </c>
      <c r="C530" s="289" t="s">
        <v>25</v>
      </c>
      <c r="D530" s="293">
        <f>SUMIFS('7.  Persistence Report'!AW$27:AW$100000,'7.  Persistence Report'!$D$27:$D$100000,$B530,'7.  Persistence Report'!$H$27:$H$100000,$D$401,'7.  Persistence Report'!$J$27:$J$100000,"&lt;&gt;Adjustment")</f>
        <v>0</v>
      </c>
      <c r="E530" s="293">
        <f>SUMIFS('7.  Persistence Report'!AX$27:AX$100000,'7.  Persistence Report'!$D$27:$D$100000,$B530,'7.  Persistence Report'!$H$27:$H$100000,$D$401,'7.  Persistence Report'!$J$27:$J$100000,"&lt;&gt;Adjustment")</f>
        <v>0</v>
      </c>
      <c r="F530" s="293">
        <f>SUMIFS('7.  Persistence Report'!AY$27:AY$100000,'7.  Persistence Report'!$D$27:$D$100000,$B530,'7.  Persistence Report'!$H$27:$H$100000,$D$401,'7.  Persistence Report'!$J$27:$J$100000,"&lt;&gt;Adjustment")</f>
        <v>0</v>
      </c>
      <c r="G530" s="293">
        <f>SUMIFS('7.  Persistence Report'!AZ$27:AZ$100000,'7.  Persistence Report'!$D$27:$D$100000,$B530,'7.  Persistence Report'!$H$27:$H$100000,$D$401,'7.  Persistence Report'!$J$27:$J$100000,"&lt;&gt;Adjustment")</f>
        <v>0</v>
      </c>
      <c r="H530" s="293">
        <f>SUMIFS('7.  Persistence Report'!BA$27:BA$100000,'7.  Persistence Report'!$D$27:$D$100000,$B530,'7.  Persistence Report'!$H$27:$H$100000,$D$401,'7.  Persistence Report'!$J$27:$J$100000,"&lt;&gt;Adjustment")</f>
        <v>0</v>
      </c>
      <c r="I530" s="293">
        <f>SUMIFS('7.  Persistence Report'!BB$27:BB$100000,'7.  Persistence Report'!$D$27:$D$100000,$B530,'7.  Persistence Report'!$H$27:$H$100000,$D$401,'7.  Persistence Report'!$J$27:$J$100000,"&lt;&gt;Adjustment")</f>
        <v>0</v>
      </c>
      <c r="J530" s="293">
        <f>SUMIFS('7.  Persistence Report'!BC$27:BC$100000,'7.  Persistence Report'!$D$27:$D$100000,$B530,'7.  Persistence Report'!$H$27:$H$100000,$D$401,'7.  Persistence Report'!$J$27:$J$100000,"&lt;&gt;Adjustment")</f>
        <v>0</v>
      </c>
      <c r="K530" s="293">
        <f>SUMIFS('7.  Persistence Report'!BD$27:BD$100000,'7.  Persistence Report'!$D$27:$D$100000,$B530,'7.  Persistence Report'!$H$27:$H$100000,$D$401,'7.  Persistence Report'!$J$27:$J$100000,"&lt;&gt;Adjustment")</f>
        <v>0</v>
      </c>
      <c r="L530" s="293">
        <f>SUMIFS('7.  Persistence Report'!BE$27:BE$100000,'7.  Persistence Report'!$D$27:$D$100000,$B530,'7.  Persistence Report'!$H$27:$H$100000,$D$401,'7.  Persistence Report'!$J$27:$J$100000,"&lt;&gt;Adjustment")</f>
        <v>0</v>
      </c>
      <c r="M530" s="293">
        <f>SUMIFS('7.  Persistence Report'!BF$27:BF$100000,'7.  Persistence Report'!$D$27:$D$100000,$B530,'7.  Persistence Report'!$H$27:$H$100000,$D$401,'7.  Persistence Report'!$J$27:$J$100000,"&lt;&gt;Adjustment")</f>
        <v>0</v>
      </c>
      <c r="N530" s="293">
        <v>0</v>
      </c>
      <c r="O530" s="293">
        <f>SUMIFS('7.  Persistence Report'!R$27:R$100000,'7.  Persistence Report'!$D$27:$D$100000,$B530,'7.  Persistence Report'!$H$27:$H$100000,$O$401,'7.  Persistence Report'!$J$27:$J$100000,"&lt;&gt;Adjustment")</f>
        <v>0</v>
      </c>
      <c r="P530" s="293">
        <f>SUMIFS('7.  Persistence Report'!S$27:S$100000,'7.  Persistence Report'!$D$27:$D$100000,$B530,'7.  Persistence Report'!$H$27:$H$100000,$O$401,'7.  Persistence Report'!$J$27:$J$100000,"&lt;&gt;Adjustment")</f>
        <v>0</v>
      </c>
      <c r="Q530" s="293">
        <f>SUMIFS('7.  Persistence Report'!T$27:T$100000,'7.  Persistence Report'!$D$27:$D$100000,$B530,'7.  Persistence Report'!$H$27:$H$100000,$O$401,'7.  Persistence Report'!$J$27:$J$100000,"&lt;&gt;Adjustment")</f>
        <v>0</v>
      </c>
      <c r="R530" s="293">
        <f>SUMIFS('7.  Persistence Report'!U$27:U$100000,'7.  Persistence Report'!$D$27:$D$100000,$B530,'7.  Persistence Report'!$H$27:$H$100000,$O$401,'7.  Persistence Report'!$J$27:$J$100000,"&lt;&gt;Adjustment")</f>
        <v>0</v>
      </c>
      <c r="S530" s="293">
        <f>SUMIFS('7.  Persistence Report'!V$27:V$100000,'7.  Persistence Report'!$D$27:$D$100000,$B530,'7.  Persistence Report'!$H$27:$H$100000,$O$401,'7.  Persistence Report'!$J$27:$J$100000,"&lt;&gt;Adjustment")</f>
        <v>0</v>
      </c>
      <c r="T530" s="293">
        <f>SUMIFS('7.  Persistence Report'!W$27:W$100000,'7.  Persistence Report'!$D$27:$D$100000,$B530,'7.  Persistence Report'!$H$27:$H$100000,$O$401,'7.  Persistence Report'!$J$27:$J$100000,"&lt;&gt;Adjustment")</f>
        <v>0</v>
      </c>
      <c r="U530" s="293">
        <f>SUMIFS('7.  Persistence Report'!X$27:X$100000,'7.  Persistence Report'!$D$27:$D$100000,$B530,'7.  Persistence Report'!$H$27:$H$100000,$O$401,'7.  Persistence Report'!$J$27:$J$100000,"&lt;&gt;Adjustment")</f>
        <v>0</v>
      </c>
      <c r="V530" s="293">
        <f>SUMIFS('7.  Persistence Report'!Y$27:Y$100000,'7.  Persistence Report'!$D$27:$D$100000,$B530,'7.  Persistence Report'!$H$27:$H$100000,$O$401,'7.  Persistence Report'!$J$27:$J$100000,"&lt;&gt;Adjustment")</f>
        <v>0</v>
      </c>
      <c r="W530" s="293">
        <f>SUMIFS('7.  Persistence Report'!Z$27:Z$100000,'7.  Persistence Report'!$D$27:$D$100000,$B530,'7.  Persistence Report'!$H$27:$H$100000,$O$401,'7.  Persistence Report'!$J$27:$J$100000,"&lt;&gt;Adjustment")</f>
        <v>0</v>
      </c>
      <c r="X530" s="293">
        <f>SUMIFS('7.  Persistence Report'!AA$27:AA$100000,'7.  Persistence Report'!$D$27:$D$100000,$B530,'7.  Persistence Report'!$H$27:$H$100000,$O$401,'7.  Persistence Report'!$J$27:$J$100000,"&lt;&gt;Adjustment")</f>
        <v>0</v>
      </c>
      <c r="Y530" s="408">
        <f>VLOOKUP(B530,'3-a.  Rate Class Allocations'!$B$20:$AM$1009,28,FALSE)</f>
        <v>1</v>
      </c>
      <c r="Z530" s="408">
        <f>VLOOKUP(B530,'3-a.  Rate Class Allocations'!$B$20:$AM$1009,30,FALSE)</f>
        <v>0</v>
      </c>
      <c r="AA530" s="408">
        <f>VLOOKUP(B530,'3-a.  Rate Class Allocations'!$B$20:$AM$1009,32,FALSE)</f>
        <v>0</v>
      </c>
      <c r="AB530" s="408">
        <f>VLOOKUP(B530,'3-a.  Rate Class Allocations'!$B$20:$AM$1009,33,FALSE)</f>
        <v>0</v>
      </c>
      <c r="AC530" s="408">
        <f>VLOOKUP(B530,'3-a.  Rate Class Allocations'!$B$20:$AM$1009,35,FALSE)</f>
        <v>0</v>
      </c>
      <c r="AD530" s="408">
        <f>VLOOKUP(B530,'3-a.  Rate Class Allocations'!$B$20:$AM$1009,37,FALSE)</f>
        <v>0</v>
      </c>
      <c r="AE530" s="408"/>
      <c r="AF530" s="413"/>
      <c r="AG530" s="413"/>
      <c r="AH530" s="413"/>
      <c r="AI530" s="413"/>
      <c r="AJ530" s="413"/>
      <c r="AK530" s="413"/>
      <c r="AL530" s="413"/>
      <c r="AM530" s="294">
        <f>SUM(Y530:AL530)</f>
        <v>1</v>
      </c>
    </row>
    <row r="531" spans="1:39" outlineLevel="1">
      <c r="A531" s="529"/>
      <c r="B531" s="429" t="s">
        <v>308</v>
      </c>
      <c r="C531" s="289" t="s">
        <v>163</v>
      </c>
      <c r="D531" s="293">
        <f>SUMIFS('7.  Persistence Report'!AW$27:AW$100000,'7.  Persistence Report'!$D$27:$D$100000,$B530,'7.  Persistence Report'!$H$27:$H$100000,$D$401,'7.  Persistence Report'!$J$27:$J$100000,"Adjustment")</f>
        <v>0</v>
      </c>
      <c r="E531" s="293">
        <f>SUMIFS('7.  Persistence Report'!AX$27:AX$100000,'7.  Persistence Report'!$D$27:$D$100000,$B530,'7.  Persistence Report'!$H$27:$H$100000,$D$401,'7.  Persistence Report'!$J$27:$J$100000,"Adjustment")</f>
        <v>0</v>
      </c>
      <c r="F531" s="293">
        <f>SUMIFS('7.  Persistence Report'!AY$27:AY$100000,'7.  Persistence Report'!$D$27:$D$100000,$B530,'7.  Persistence Report'!$H$27:$H$100000,$D$401,'7.  Persistence Report'!$J$27:$J$100000,"Adjustment")</f>
        <v>0</v>
      </c>
      <c r="G531" s="293">
        <f>SUMIFS('7.  Persistence Report'!AZ$27:AZ$100000,'7.  Persistence Report'!$D$27:$D$100000,$B530,'7.  Persistence Report'!$H$27:$H$100000,$D$401,'7.  Persistence Report'!$J$27:$J$100000,"Adjustment")</f>
        <v>0</v>
      </c>
      <c r="H531" s="293">
        <f>SUMIFS('7.  Persistence Report'!BA$27:BA$100000,'7.  Persistence Report'!$D$27:$D$100000,$B530,'7.  Persistence Report'!$H$27:$H$100000,$D$401,'7.  Persistence Report'!$J$27:$J$100000,"Adjustment")</f>
        <v>0</v>
      </c>
      <c r="I531" s="293">
        <f>SUMIFS('7.  Persistence Report'!BB$27:BB$100000,'7.  Persistence Report'!$D$27:$D$100000,$B530,'7.  Persistence Report'!$H$27:$H$100000,$D$401,'7.  Persistence Report'!$J$27:$J$100000,"Adjustment")</f>
        <v>0</v>
      </c>
      <c r="J531" s="293">
        <f>SUMIFS('7.  Persistence Report'!BC$27:BC$100000,'7.  Persistence Report'!$D$27:$D$100000,$B530,'7.  Persistence Report'!$H$27:$H$100000,$D$401,'7.  Persistence Report'!$J$27:$J$100000,"Adjustment")</f>
        <v>0</v>
      </c>
      <c r="K531" s="293">
        <f>SUMIFS('7.  Persistence Report'!BD$27:BD$100000,'7.  Persistence Report'!$D$27:$D$100000,$B530,'7.  Persistence Report'!$H$27:$H$100000,$D$401,'7.  Persistence Report'!$J$27:$J$100000,"Adjustment")</f>
        <v>0</v>
      </c>
      <c r="L531" s="293">
        <f>SUMIFS('7.  Persistence Report'!BE$27:BE$100000,'7.  Persistence Report'!$D$27:$D$100000,$B530,'7.  Persistence Report'!$H$27:$H$100000,$D$401,'7.  Persistence Report'!$J$27:$J$100000,"Adjustment")</f>
        <v>0</v>
      </c>
      <c r="M531" s="293">
        <f>SUMIFS('7.  Persistence Report'!BF$27:BF$100000,'7.  Persistence Report'!$D$27:$D$100000,$B530,'7.  Persistence Report'!$H$27:$H$100000,$D$401,'7.  Persistence Report'!$J$27:$J$100000,"Adjustment")</f>
        <v>0</v>
      </c>
      <c r="N531" s="293">
        <f>N530</f>
        <v>0</v>
      </c>
      <c r="O531" s="293">
        <f>SUMIFS('7.  Persistence Report'!R$27:R$100000,'7.  Persistence Report'!$D$27:$D$100000,$B530,'7.  Persistence Report'!$H$27:$H$100000,$O$401,'7.  Persistence Report'!$J$27:$J$100000,"Adjustment")</f>
        <v>0</v>
      </c>
      <c r="P531" s="293">
        <f>SUMIFS('7.  Persistence Report'!S$27:S$100000,'7.  Persistence Report'!$D$27:$D$100000,$B530,'7.  Persistence Report'!$H$27:$H$100000,$O$401,'7.  Persistence Report'!$J$27:$J$100000,"Adjustment")</f>
        <v>0</v>
      </c>
      <c r="Q531" s="293">
        <f>SUMIFS('7.  Persistence Report'!T$27:T$100000,'7.  Persistence Report'!$D$27:$D$100000,$B530,'7.  Persistence Report'!$H$27:$H$100000,$O$401,'7.  Persistence Report'!$J$27:$J$100000,"Adjustment")</f>
        <v>0</v>
      </c>
      <c r="R531" s="293">
        <f>SUMIFS('7.  Persistence Report'!U$27:U$100000,'7.  Persistence Report'!$D$27:$D$100000,$B530,'7.  Persistence Report'!$H$27:$H$100000,$O$401,'7.  Persistence Report'!$J$27:$J$100000,"Adjustment")</f>
        <v>0</v>
      </c>
      <c r="S531" s="293">
        <f>SUMIFS('7.  Persistence Report'!V$27:V$100000,'7.  Persistence Report'!$D$27:$D$100000,$B530,'7.  Persistence Report'!$H$27:$H$100000,$O$401,'7.  Persistence Report'!$J$27:$J$100000,"Adjustment")</f>
        <v>0</v>
      </c>
      <c r="T531" s="293">
        <f>SUMIFS('7.  Persistence Report'!W$27:W$100000,'7.  Persistence Report'!$D$27:$D$100000,$B530,'7.  Persistence Report'!$H$27:$H$100000,$O$401,'7.  Persistence Report'!$J$27:$J$100000,"Adjustment")</f>
        <v>0</v>
      </c>
      <c r="U531" s="293">
        <f>SUMIFS('7.  Persistence Report'!X$27:X$100000,'7.  Persistence Report'!$D$27:$D$100000,$B530,'7.  Persistence Report'!$H$27:$H$100000,$O$401,'7.  Persistence Report'!$J$27:$J$100000,"Adjustment")</f>
        <v>0</v>
      </c>
      <c r="V531" s="293">
        <f>SUMIFS('7.  Persistence Report'!Y$27:Y$100000,'7.  Persistence Report'!$D$27:$D$100000,$B530,'7.  Persistence Report'!$H$27:$H$100000,$O$401,'7.  Persistence Report'!$J$27:$J$100000,"Adjustment")</f>
        <v>0</v>
      </c>
      <c r="W531" s="293">
        <f>SUMIFS('7.  Persistence Report'!Z$27:Z$100000,'7.  Persistence Report'!$D$27:$D$100000,$B530,'7.  Persistence Report'!$H$27:$H$100000,$O$401,'7.  Persistence Report'!$J$27:$J$100000,"Adjustment")</f>
        <v>0</v>
      </c>
      <c r="X531" s="293">
        <f>SUMIFS('7.  Persistence Report'!AA$27:AA$100000,'7.  Persistence Report'!$D$27:$D$100000,$B530,'7.  Persistence Report'!$H$27:$H$100000,$O$401,'7.  Persistence Report'!$J$27:$J$100000,"Adjustment")</f>
        <v>0</v>
      </c>
      <c r="Y531" s="409">
        <f>Y530</f>
        <v>1</v>
      </c>
      <c r="Z531" s="409">
        <f t="shared" ref="Z531" si="1498">Z530</f>
        <v>0</v>
      </c>
      <c r="AA531" s="409">
        <f t="shared" ref="AA531" si="1499">AA530</f>
        <v>0</v>
      </c>
      <c r="AB531" s="409">
        <f t="shared" ref="AB531" si="1500">AB530</f>
        <v>0</v>
      </c>
      <c r="AC531" s="409">
        <f t="shared" ref="AC531" si="1501">AC530</f>
        <v>0</v>
      </c>
      <c r="AD531" s="409">
        <f t="shared" ref="AD531" si="1502">AD530</f>
        <v>0</v>
      </c>
      <c r="AE531" s="409">
        <f t="shared" ref="AE531" si="1503">AE530</f>
        <v>0</v>
      </c>
      <c r="AF531" s="409">
        <f t="shared" ref="AF531" si="1504">AF530</f>
        <v>0</v>
      </c>
      <c r="AG531" s="409">
        <f t="shared" ref="AG531" si="1505">AG530</f>
        <v>0</v>
      </c>
      <c r="AH531" s="409">
        <f t="shared" ref="AH531" si="1506">AH530</f>
        <v>0</v>
      </c>
      <c r="AI531" s="409">
        <f t="shared" ref="AI531" si="1507">AI530</f>
        <v>0</v>
      </c>
      <c r="AJ531" s="409">
        <f t="shared" ref="AJ531" si="1508">AJ530</f>
        <v>0</v>
      </c>
      <c r="AK531" s="409">
        <f t="shared" ref="AK531" si="1509">AK530</f>
        <v>0</v>
      </c>
      <c r="AL531" s="409">
        <f t="shared" ref="AL531" si="1510">AL530</f>
        <v>0</v>
      </c>
      <c r="AM531" s="304"/>
    </row>
    <row r="532" spans="1:39" outlineLevel="1">
      <c r="A532" s="529"/>
      <c r="B532" s="426"/>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410"/>
      <c r="Z532" s="423"/>
      <c r="AA532" s="423"/>
      <c r="AB532" s="423"/>
      <c r="AC532" s="423"/>
      <c r="AD532" s="423"/>
      <c r="AE532" s="423"/>
      <c r="AF532" s="423"/>
      <c r="AG532" s="423"/>
      <c r="AH532" s="423"/>
      <c r="AI532" s="423"/>
      <c r="AJ532" s="423"/>
      <c r="AK532" s="423"/>
      <c r="AL532" s="423"/>
      <c r="AM532" s="304"/>
    </row>
    <row r="533" spans="1:39" outlineLevel="1">
      <c r="A533" s="529">
        <v>39</v>
      </c>
      <c r="B533" s="426" t="s">
        <v>127</v>
      </c>
      <c r="C533" s="289" t="s">
        <v>25</v>
      </c>
      <c r="D533" s="293">
        <f>SUMIFS('7.  Persistence Report'!AW$27:AW$100000,'7.  Persistence Report'!$D$27:$D$100000,$B533,'7.  Persistence Report'!$H$27:$H$100000,$D$401,'7.  Persistence Report'!$J$27:$J$100000,"&lt;&gt;Adjustment")</f>
        <v>10476472</v>
      </c>
      <c r="E533" s="293">
        <f>SUMIFS('7.  Persistence Report'!AX$27:AX$100000,'7.  Persistence Report'!$D$27:$D$100000,$B533,'7.  Persistence Report'!$H$27:$H$100000,$D$401,'7.  Persistence Report'!$J$27:$J$100000,"&lt;&gt;Adjustment")</f>
        <v>10476472</v>
      </c>
      <c r="F533" s="293">
        <f>SUMIFS('7.  Persistence Report'!AY$27:AY$100000,'7.  Persistence Report'!$D$27:$D$100000,$B533,'7.  Persistence Report'!$H$27:$H$100000,$D$401,'7.  Persistence Report'!$J$27:$J$100000,"&lt;&gt;Adjustment")</f>
        <v>10476472</v>
      </c>
      <c r="G533" s="293">
        <f>SUMIFS('7.  Persistence Report'!AZ$27:AZ$100000,'7.  Persistence Report'!$D$27:$D$100000,$B533,'7.  Persistence Report'!$H$27:$H$100000,$D$401,'7.  Persistence Report'!$J$27:$J$100000,"&lt;&gt;Adjustment")</f>
        <v>10476472</v>
      </c>
      <c r="H533" s="293">
        <f>SUMIFS('7.  Persistence Report'!BA$27:BA$100000,'7.  Persistence Report'!$D$27:$D$100000,$B533,'7.  Persistence Report'!$H$27:$H$100000,$D$401,'7.  Persistence Report'!$J$27:$J$100000,"&lt;&gt;Adjustment")</f>
        <v>0</v>
      </c>
      <c r="I533" s="293">
        <f>SUMIFS('7.  Persistence Report'!BB$27:BB$100000,'7.  Persistence Report'!$D$27:$D$100000,$B533,'7.  Persistence Report'!$H$27:$H$100000,$D$401,'7.  Persistence Report'!$J$27:$J$100000,"&lt;&gt;Adjustment")</f>
        <v>0</v>
      </c>
      <c r="J533" s="293">
        <f>SUMIFS('7.  Persistence Report'!BC$27:BC$100000,'7.  Persistence Report'!$D$27:$D$100000,$B533,'7.  Persistence Report'!$H$27:$H$100000,$D$401,'7.  Persistence Report'!$J$27:$J$100000,"&lt;&gt;Adjustment")</f>
        <v>0</v>
      </c>
      <c r="K533" s="293">
        <f>SUMIFS('7.  Persistence Report'!BD$27:BD$100000,'7.  Persistence Report'!$D$27:$D$100000,$B533,'7.  Persistence Report'!$H$27:$H$100000,$D$401,'7.  Persistence Report'!$J$27:$J$100000,"&lt;&gt;Adjustment")</f>
        <v>0</v>
      </c>
      <c r="L533" s="293">
        <f>SUMIFS('7.  Persistence Report'!BE$27:BE$100000,'7.  Persistence Report'!$D$27:$D$100000,$B533,'7.  Persistence Report'!$H$27:$H$100000,$D$401,'7.  Persistence Report'!$J$27:$J$100000,"&lt;&gt;Adjustment")</f>
        <v>0</v>
      </c>
      <c r="M533" s="293">
        <f>SUMIFS('7.  Persistence Report'!BF$27:BF$100000,'7.  Persistence Report'!$D$27:$D$100000,$B533,'7.  Persistence Report'!$H$27:$H$100000,$D$401,'7.  Persistence Report'!$J$27:$J$100000,"&lt;&gt;Adjustment")</f>
        <v>0</v>
      </c>
      <c r="N533" s="293">
        <v>0</v>
      </c>
      <c r="O533" s="293">
        <f>SUMIFS('7.  Persistence Report'!R$27:R$100000,'7.  Persistence Report'!$D$27:$D$100000,$B533,'7.  Persistence Report'!$H$27:$H$100000,$O$401,'7.  Persistence Report'!$J$27:$J$100000,"&lt;&gt;Adjustment")</f>
        <v>2324</v>
      </c>
      <c r="P533" s="293">
        <f>SUMIFS('7.  Persistence Report'!S$27:S$100000,'7.  Persistence Report'!$D$27:$D$100000,$B533,'7.  Persistence Report'!$H$27:$H$100000,$O$401,'7.  Persistence Report'!$J$27:$J$100000,"&lt;&gt;Adjustment")</f>
        <v>2324</v>
      </c>
      <c r="Q533" s="293">
        <f>SUMIFS('7.  Persistence Report'!T$27:T$100000,'7.  Persistence Report'!$D$27:$D$100000,$B533,'7.  Persistence Report'!$H$27:$H$100000,$O$401,'7.  Persistence Report'!$J$27:$J$100000,"&lt;&gt;Adjustment")</f>
        <v>2324</v>
      </c>
      <c r="R533" s="293">
        <f>SUMIFS('7.  Persistence Report'!U$27:U$100000,'7.  Persistence Report'!$D$27:$D$100000,$B533,'7.  Persistence Report'!$H$27:$H$100000,$O$401,'7.  Persistence Report'!$J$27:$J$100000,"&lt;&gt;Adjustment")</f>
        <v>2324</v>
      </c>
      <c r="S533" s="293">
        <f>SUMIFS('7.  Persistence Report'!V$27:V$100000,'7.  Persistence Report'!$D$27:$D$100000,$B533,'7.  Persistence Report'!$H$27:$H$100000,$O$401,'7.  Persistence Report'!$J$27:$J$100000,"&lt;&gt;Adjustment")</f>
        <v>0</v>
      </c>
      <c r="T533" s="293">
        <f>SUMIFS('7.  Persistence Report'!W$27:W$100000,'7.  Persistence Report'!$D$27:$D$100000,$B533,'7.  Persistence Report'!$H$27:$H$100000,$O$401,'7.  Persistence Report'!$J$27:$J$100000,"&lt;&gt;Adjustment")</f>
        <v>0</v>
      </c>
      <c r="U533" s="293">
        <f>SUMIFS('7.  Persistence Report'!X$27:X$100000,'7.  Persistence Report'!$D$27:$D$100000,$B533,'7.  Persistence Report'!$H$27:$H$100000,$O$401,'7.  Persistence Report'!$J$27:$J$100000,"&lt;&gt;Adjustment")</f>
        <v>0</v>
      </c>
      <c r="V533" s="293">
        <f>SUMIFS('7.  Persistence Report'!Y$27:Y$100000,'7.  Persistence Report'!$D$27:$D$100000,$B533,'7.  Persistence Report'!$H$27:$H$100000,$O$401,'7.  Persistence Report'!$J$27:$J$100000,"&lt;&gt;Adjustment")</f>
        <v>0</v>
      </c>
      <c r="W533" s="293">
        <f>SUMIFS('7.  Persistence Report'!Z$27:Z$100000,'7.  Persistence Report'!$D$27:$D$100000,$B533,'7.  Persistence Report'!$H$27:$H$100000,$O$401,'7.  Persistence Report'!$J$27:$J$100000,"&lt;&gt;Adjustment")</f>
        <v>0</v>
      </c>
      <c r="X533" s="293">
        <f>SUMIFS('7.  Persistence Report'!AA$27:AA$100000,'7.  Persistence Report'!$D$27:$D$100000,$B533,'7.  Persistence Report'!$H$27:$H$100000,$O$401,'7.  Persistence Report'!$J$27:$J$100000,"&lt;&gt;Adjustment")</f>
        <v>0</v>
      </c>
      <c r="Y533" s="408">
        <f>VLOOKUP(B533,'3-a.  Rate Class Allocations'!$B$20:$AM$1009,28,FALSE)</f>
        <v>1</v>
      </c>
      <c r="Z533" s="408">
        <f>VLOOKUP(B533,'3-a.  Rate Class Allocations'!$B$20:$AM$1009,30,FALSE)</f>
        <v>0</v>
      </c>
      <c r="AA533" s="408">
        <f>VLOOKUP(B533,'3-a.  Rate Class Allocations'!$B$20:$AM$1009,32,FALSE)</f>
        <v>0</v>
      </c>
      <c r="AB533" s="408">
        <f>VLOOKUP(B533,'3-a.  Rate Class Allocations'!$B$20:$AM$1009,33,FALSE)</f>
        <v>0</v>
      </c>
      <c r="AC533" s="408">
        <f>VLOOKUP(B533,'3-a.  Rate Class Allocations'!$B$20:$AM$1009,35,FALSE)</f>
        <v>0</v>
      </c>
      <c r="AD533" s="408">
        <f>VLOOKUP(B533,'3-a.  Rate Class Allocations'!$B$20:$AM$1009,37,FALSE)</f>
        <v>0</v>
      </c>
      <c r="AE533" s="408"/>
      <c r="AF533" s="413"/>
      <c r="AG533" s="413"/>
      <c r="AH533" s="413"/>
      <c r="AI533" s="413"/>
      <c r="AJ533" s="413"/>
      <c r="AK533" s="413"/>
      <c r="AL533" s="413"/>
      <c r="AM533" s="294">
        <f>SUM(Y533:AL533)</f>
        <v>1</v>
      </c>
    </row>
    <row r="534" spans="1:39" outlineLevel="1">
      <c r="A534" s="529"/>
      <c r="B534" s="429" t="s">
        <v>308</v>
      </c>
      <c r="C534" s="289" t="s">
        <v>163</v>
      </c>
      <c r="D534" s="293">
        <f>SUMIFS('7.  Persistence Report'!AW$27:AW$100000,'7.  Persistence Report'!$D$27:$D$100000,$B533,'7.  Persistence Report'!$H$27:$H$100000,$D$401,'7.  Persistence Report'!$J$27:$J$100000,"Adjustment")</f>
        <v>0</v>
      </c>
      <c r="E534" s="293">
        <f>SUMIFS('7.  Persistence Report'!AX$27:AX$100000,'7.  Persistence Report'!$D$27:$D$100000,$B533,'7.  Persistence Report'!$H$27:$H$100000,$D$401,'7.  Persistence Report'!$J$27:$J$100000,"Adjustment")</f>
        <v>0</v>
      </c>
      <c r="F534" s="293">
        <f>SUMIFS('7.  Persistence Report'!AY$27:AY$100000,'7.  Persistence Report'!$D$27:$D$100000,$B533,'7.  Persistence Report'!$H$27:$H$100000,$D$401,'7.  Persistence Report'!$J$27:$J$100000,"Adjustment")</f>
        <v>0</v>
      </c>
      <c r="G534" s="293">
        <f>SUMIFS('7.  Persistence Report'!AZ$27:AZ$100000,'7.  Persistence Report'!$D$27:$D$100000,$B533,'7.  Persistence Report'!$H$27:$H$100000,$D$401,'7.  Persistence Report'!$J$27:$J$100000,"Adjustment")</f>
        <v>0</v>
      </c>
      <c r="H534" s="293">
        <f>SUMIFS('7.  Persistence Report'!BA$27:BA$100000,'7.  Persistence Report'!$D$27:$D$100000,$B533,'7.  Persistence Report'!$H$27:$H$100000,$D$401,'7.  Persistence Report'!$J$27:$J$100000,"Adjustment")</f>
        <v>0</v>
      </c>
      <c r="I534" s="293">
        <f>SUMIFS('7.  Persistence Report'!BB$27:BB$100000,'7.  Persistence Report'!$D$27:$D$100000,$B533,'7.  Persistence Report'!$H$27:$H$100000,$D$401,'7.  Persistence Report'!$J$27:$J$100000,"Adjustment")</f>
        <v>0</v>
      </c>
      <c r="J534" s="293">
        <f>SUMIFS('7.  Persistence Report'!BC$27:BC$100000,'7.  Persistence Report'!$D$27:$D$100000,$B533,'7.  Persistence Report'!$H$27:$H$100000,$D$401,'7.  Persistence Report'!$J$27:$J$100000,"Adjustment")</f>
        <v>0</v>
      </c>
      <c r="K534" s="293">
        <f>SUMIFS('7.  Persistence Report'!BD$27:BD$100000,'7.  Persistence Report'!$D$27:$D$100000,$B533,'7.  Persistence Report'!$H$27:$H$100000,$D$401,'7.  Persistence Report'!$J$27:$J$100000,"Adjustment")</f>
        <v>0</v>
      </c>
      <c r="L534" s="293">
        <f>SUMIFS('7.  Persistence Report'!BE$27:BE$100000,'7.  Persistence Report'!$D$27:$D$100000,$B533,'7.  Persistence Report'!$H$27:$H$100000,$D$401,'7.  Persistence Report'!$J$27:$J$100000,"Adjustment")</f>
        <v>0</v>
      </c>
      <c r="M534" s="293">
        <f>SUMIFS('7.  Persistence Report'!BF$27:BF$100000,'7.  Persistence Report'!$D$27:$D$100000,$B533,'7.  Persistence Report'!$H$27:$H$100000,$D$401,'7.  Persistence Report'!$J$27:$J$100000,"Adjustment")</f>
        <v>0</v>
      </c>
      <c r="N534" s="293">
        <f>N533</f>
        <v>0</v>
      </c>
      <c r="O534" s="293">
        <f>SUMIFS('7.  Persistence Report'!R$27:R$100000,'7.  Persistence Report'!$D$27:$D$100000,$B533,'7.  Persistence Report'!$H$27:$H$100000,$O$401,'7.  Persistence Report'!$J$27:$J$100000,"Adjustment")</f>
        <v>0</v>
      </c>
      <c r="P534" s="293">
        <f>SUMIFS('7.  Persistence Report'!S$27:S$100000,'7.  Persistence Report'!$D$27:$D$100000,$B533,'7.  Persistence Report'!$H$27:$H$100000,$O$401,'7.  Persistence Report'!$J$27:$J$100000,"Adjustment")</f>
        <v>0</v>
      </c>
      <c r="Q534" s="293">
        <f>SUMIFS('7.  Persistence Report'!T$27:T$100000,'7.  Persistence Report'!$D$27:$D$100000,$B533,'7.  Persistence Report'!$H$27:$H$100000,$O$401,'7.  Persistence Report'!$J$27:$J$100000,"Adjustment")</f>
        <v>0</v>
      </c>
      <c r="R534" s="293">
        <f>SUMIFS('7.  Persistence Report'!U$27:U$100000,'7.  Persistence Report'!$D$27:$D$100000,$B533,'7.  Persistence Report'!$H$27:$H$100000,$O$401,'7.  Persistence Report'!$J$27:$J$100000,"Adjustment")</f>
        <v>0</v>
      </c>
      <c r="S534" s="293">
        <f>SUMIFS('7.  Persistence Report'!V$27:V$100000,'7.  Persistence Report'!$D$27:$D$100000,$B533,'7.  Persistence Report'!$H$27:$H$100000,$O$401,'7.  Persistence Report'!$J$27:$J$100000,"Adjustment")</f>
        <v>0</v>
      </c>
      <c r="T534" s="293">
        <f>SUMIFS('7.  Persistence Report'!W$27:W$100000,'7.  Persistence Report'!$D$27:$D$100000,$B533,'7.  Persistence Report'!$H$27:$H$100000,$O$401,'7.  Persistence Report'!$J$27:$J$100000,"Adjustment")</f>
        <v>0</v>
      </c>
      <c r="U534" s="293">
        <f>SUMIFS('7.  Persistence Report'!X$27:X$100000,'7.  Persistence Report'!$D$27:$D$100000,$B533,'7.  Persistence Report'!$H$27:$H$100000,$O$401,'7.  Persistence Report'!$J$27:$J$100000,"Adjustment")</f>
        <v>0</v>
      </c>
      <c r="V534" s="293">
        <f>SUMIFS('7.  Persistence Report'!Y$27:Y$100000,'7.  Persistence Report'!$D$27:$D$100000,$B533,'7.  Persistence Report'!$H$27:$H$100000,$O$401,'7.  Persistence Report'!$J$27:$J$100000,"Adjustment")</f>
        <v>0</v>
      </c>
      <c r="W534" s="293">
        <f>SUMIFS('7.  Persistence Report'!Z$27:Z$100000,'7.  Persistence Report'!$D$27:$D$100000,$B533,'7.  Persistence Report'!$H$27:$H$100000,$O$401,'7.  Persistence Report'!$J$27:$J$100000,"Adjustment")</f>
        <v>0</v>
      </c>
      <c r="X534" s="293">
        <f>SUMIFS('7.  Persistence Report'!AA$27:AA$100000,'7.  Persistence Report'!$D$27:$D$100000,$B533,'7.  Persistence Report'!$H$27:$H$100000,$O$401,'7.  Persistence Report'!$J$27:$J$100000,"Adjustment")</f>
        <v>0</v>
      </c>
      <c r="Y534" s="409">
        <f>Y533</f>
        <v>1</v>
      </c>
      <c r="Z534" s="409">
        <f t="shared" ref="Z534" si="1511">Z533</f>
        <v>0</v>
      </c>
      <c r="AA534" s="409">
        <f t="shared" ref="AA534" si="1512">AA533</f>
        <v>0</v>
      </c>
      <c r="AB534" s="409">
        <f t="shared" ref="AB534" si="1513">AB533</f>
        <v>0</v>
      </c>
      <c r="AC534" s="409">
        <f t="shared" ref="AC534" si="1514">AC533</f>
        <v>0</v>
      </c>
      <c r="AD534" s="409">
        <f t="shared" ref="AD534" si="1515">AD533</f>
        <v>0</v>
      </c>
      <c r="AE534" s="409">
        <f t="shared" ref="AE534" si="1516">AE533</f>
        <v>0</v>
      </c>
      <c r="AF534" s="409">
        <f t="shared" ref="AF534" si="1517">AF533</f>
        <v>0</v>
      </c>
      <c r="AG534" s="409">
        <f t="shared" ref="AG534" si="1518">AG533</f>
        <v>0</v>
      </c>
      <c r="AH534" s="409">
        <f t="shared" ref="AH534" si="1519">AH533</f>
        <v>0</v>
      </c>
      <c r="AI534" s="409">
        <f t="shared" ref="AI534" si="1520">AI533</f>
        <v>0</v>
      </c>
      <c r="AJ534" s="409">
        <f t="shared" ref="AJ534" si="1521">AJ533</f>
        <v>0</v>
      </c>
      <c r="AK534" s="409">
        <f t="shared" ref="AK534" si="1522">AK533</f>
        <v>0</v>
      </c>
      <c r="AL534" s="409">
        <f t="shared" ref="AL534" si="1523">AL533</f>
        <v>0</v>
      </c>
      <c r="AM534" s="304"/>
    </row>
    <row r="535" spans="1:39" outlineLevel="1">
      <c r="A535" s="529"/>
      <c r="B535" s="42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410"/>
      <c r="Z535" s="423"/>
      <c r="AA535" s="423"/>
      <c r="AB535" s="423"/>
      <c r="AC535" s="423"/>
      <c r="AD535" s="423"/>
      <c r="AE535" s="423"/>
      <c r="AF535" s="423"/>
      <c r="AG535" s="423"/>
      <c r="AH535" s="423"/>
      <c r="AI535" s="423"/>
      <c r="AJ535" s="423"/>
      <c r="AK535" s="423"/>
      <c r="AL535" s="423"/>
      <c r="AM535" s="304"/>
    </row>
    <row r="536" spans="1:39" ht="15.75" outlineLevel="1">
      <c r="A536" s="529"/>
      <c r="B536" s="501" t="s">
        <v>502</v>
      </c>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hidden="1" outlineLevel="1">
      <c r="A537" s="529">
        <v>40</v>
      </c>
      <c r="B537" s="426" t="s">
        <v>128</v>
      </c>
      <c r="C537" s="289" t="s">
        <v>25</v>
      </c>
      <c r="D537" s="293"/>
      <c r="E537" s="293"/>
      <c r="F537" s="293"/>
      <c r="G537" s="293"/>
      <c r="H537" s="293"/>
      <c r="I537" s="293"/>
      <c r="J537" s="293"/>
      <c r="K537" s="293"/>
      <c r="L537" s="293"/>
      <c r="M537" s="293"/>
      <c r="N537" s="293">
        <v>12</v>
      </c>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hidden="1" outlineLevel="1">
      <c r="A538" s="529"/>
      <c r="B538" s="429" t="s">
        <v>308</v>
      </c>
      <c r="C538" s="289" t="s">
        <v>163</v>
      </c>
      <c r="D538" s="293"/>
      <c r="E538" s="293"/>
      <c r="F538" s="293"/>
      <c r="G538" s="293"/>
      <c r="H538" s="293"/>
      <c r="I538" s="293"/>
      <c r="J538" s="293"/>
      <c r="K538" s="293"/>
      <c r="L538" s="293"/>
      <c r="M538" s="293"/>
      <c r="N538" s="293">
        <f>N537</f>
        <v>12</v>
      </c>
      <c r="O538" s="293"/>
      <c r="P538" s="293"/>
      <c r="Q538" s="293"/>
      <c r="R538" s="293"/>
      <c r="S538" s="293"/>
      <c r="T538" s="293"/>
      <c r="U538" s="293"/>
      <c r="V538" s="293"/>
      <c r="W538" s="293"/>
      <c r="X538" s="293"/>
      <c r="Y538" s="409">
        <f>Y537</f>
        <v>0</v>
      </c>
      <c r="Z538" s="409">
        <f t="shared" ref="Z538" si="1524">Z537</f>
        <v>0</v>
      </c>
      <c r="AA538" s="409">
        <f t="shared" ref="AA538" si="1525">AA537</f>
        <v>0</v>
      </c>
      <c r="AB538" s="409">
        <f t="shared" ref="AB538" si="1526">AB537</f>
        <v>0</v>
      </c>
      <c r="AC538" s="409">
        <f t="shared" ref="AC538" si="1527">AC537</f>
        <v>0</v>
      </c>
      <c r="AD538" s="409">
        <f t="shared" ref="AD538" si="1528">AD537</f>
        <v>0</v>
      </c>
      <c r="AE538" s="409">
        <f t="shared" ref="AE538" si="1529">AE537</f>
        <v>0</v>
      </c>
      <c r="AF538" s="409">
        <f t="shared" ref="AF538" si="1530">AF537</f>
        <v>0</v>
      </c>
      <c r="AG538" s="409">
        <f t="shared" ref="AG538" si="1531">AG537</f>
        <v>0</v>
      </c>
      <c r="AH538" s="409">
        <f t="shared" ref="AH538" si="1532">AH537</f>
        <v>0</v>
      </c>
      <c r="AI538" s="409">
        <f t="shared" ref="AI538" si="1533">AI537</f>
        <v>0</v>
      </c>
      <c r="AJ538" s="409">
        <f t="shared" ref="AJ538" si="1534">AJ537</f>
        <v>0</v>
      </c>
      <c r="AK538" s="409">
        <f t="shared" ref="AK538" si="1535">AK537</f>
        <v>0</v>
      </c>
      <c r="AL538" s="409">
        <f t="shared" ref="AL538" si="1536">AL537</f>
        <v>0</v>
      </c>
      <c r="AM538" s="304"/>
    </row>
    <row r="539" spans="1:39" hidden="1" outlineLevel="1">
      <c r="A539" s="529"/>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hidden="1" outlineLevel="1">
      <c r="A540" s="529">
        <v>41</v>
      </c>
      <c r="B540" s="426" t="s">
        <v>129</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hidden="1"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537">Z540</f>
        <v>0</v>
      </c>
      <c r="AA541" s="409">
        <f t="shared" ref="AA541" si="1538">AA540</f>
        <v>0</v>
      </c>
      <c r="AB541" s="409">
        <f t="shared" ref="AB541" si="1539">AB540</f>
        <v>0</v>
      </c>
      <c r="AC541" s="409">
        <f t="shared" ref="AC541" si="1540">AC540</f>
        <v>0</v>
      </c>
      <c r="AD541" s="409">
        <f t="shared" ref="AD541" si="1541">AD540</f>
        <v>0</v>
      </c>
      <c r="AE541" s="409">
        <f t="shared" ref="AE541" si="1542">AE540</f>
        <v>0</v>
      </c>
      <c r="AF541" s="409">
        <f t="shared" ref="AF541" si="1543">AF540</f>
        <v>0</v>
      </c>
      <c r="AG541" s="409">
        <f t="shared" ref="AG541" si="1544">AG540</f>
        <v>0</v>
      </c>
      <c r="AH541" s="409">
        <f t="shared" ref="AH541" si="1545">AH540</f>
        <v>0</v>
      </c>
      <c r="AI541" s="409">
        <f t="shared" ref="AI541" si="1546">AI540</f>
        <v>0</v>
      </c>
      <c r="AJ541" s="409">
        <f t="shared" ref="AJ541" si="1547">AJ540</f>
        <v>0</v>
      </c>
      <c r="AK541" s="409">
        <f t="shared" ref="AK541" si="1548">AK540</f>
        <v>0</v>
      </c>
      <c r="AL541" s="409">
        <f t="shared" ref="AL541" si="1549">AL540</f>
        <v>0</v>
      </c>
      <c r="AM541" s="304"/>
    </row>
    <row r="542" spans="1:39" hidden="1" outlineLevel="1">
      <c r="A542" s="529"/>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idden="1" outlineLevel="1">
      <c r="A543" s="529">
        <v>42</v>
      </c>
      <c r="B543" s="426" t="s">
        <v>130</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hidden="1"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550">Z543</f>
        <v>0</v>
      </c>
      <c r="AA544" s="409">
        <f t="shared" ref="AA544" si="1551">AA543</f>
        <v>0</v>
      </c>
      <c r="AB544" s="409">
        <f t="shared" ref="AB544" si="1552">AB543</f>
        <v>0</v>
      </c>
      <c r="AC544" s="409">
        <f t="shared" ref="AC544" si="1553">AC543</f>
        <v>0</v>
      </c>
      <c r="AD544" s="409">
        <f t="shared" ref="AD544" si="1554">AD543</f>
        <v>0</v>
      </c>
      <c r="AE544" s="409">
        <f t="shared" ref="AE544" si="1555">AE543</f>
        <v>0</v>
      </c>
      <c r="AF544" s="409">
        <f t="shared" ref="AF544" si="1556">AF543</f>
        <v>0</v>
      </c>
      <c r="AG544" s="409">
        <f t="shared" ref="AG544" si="1557">AG543</f>
        <v>0</v>
      </c>
      <c r="AH544" s="409">
        <f t="shared" ref="AH544" si="1558">AH543</f>
        <v>0</v>
      </c>
      <c r="AI544" s="409">
        <f t="shared" ref="AI544" si="1559">AI543</f>
        <v>0</v>
      </c>
      <c r="AJ544" s="409">
        <f t="shared" ref="AJ544" si="1560">AJ543</f>
        <v>0</v>
      </c>
      <c r="AK544" s="409">
        <f t="shared" ref="AK544" si="1561">AK543</f>
        <v>0</v>
      </c>
      <c r="AL544" s="409">
        <f t="shared" ref="AL544" si="1562">AL543</f>
        <v>0</v>
      </c>
      <c r="AM544" s="304"/>
    </row>
    <row r="545" spans="1:39" hidden="1" outlineLevel="1">
      <c r="A545" s="529"/>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hidden="1" outlineLevel="1">
      <c r="A546" s="529">
        <v>43</v>
      </c>
      <c r="B546" s="426" t="s">
        <v>131</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hidden="1"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563">Z546</f>
        <v>0</v>
      </c>
      <c r="AA547" s="409">
        <f t="shared" ref="AA547" si="1564">AA546</f>
        <v>0</v>
      </c>
      <c r="AB547" s="409">
        <f t="shared" ref="AB547" si="1565">AB546</f>
        <v>0</v>
      </c>
      <c r="AC547" s="409">
        <f t="shared" ref="AC547" si="1566">AC546</f>
        <v>0</v>
      </c>
      <c r="AD547" s="409">
        <f t="shared" ref="AD547" si="1567">AD546</f>
        <v>0</v>
      </c>
      <c r="AE547" s="409">
        <f t="shared" ref="AE547" si="1568">AE546</f>
        <v>0</v>
      </c>
      <c r="AF547" s="409">
        <f t="shared" ref="AF547" si="1569">AF546</f>
        <v>0</v>
      </c>
      <c r="AG547" s="409">
        <f t="shared" ref="AG547" si="1570">AG546</f>
        <v>0</v>
      </c>
      <c r="AH547" s="409">
        <f t="shared" ref="AH547" si="1571">AH546</f>
        <v>0</v>
      </c>
      <c r="AI547" s="409">
        <f t="shared" ref="AI547" si="1572">AI546</f>
        <v>0</v>
      </c>
      <c r="AJ547" s="409">
        <f t="shared" ref="AJ547" si="1573">AJ546</f>
        <v>0</v>
      </c>
      <c r="AK547" s="409">
        <f t="shared" ref="AK547" si="1574">AK546</f>
        <v>0</v>
      </c>
      <c r="AL547" s="409">
        <f t="shared" ref="AL547" si="1575">AL546</f>
        <v>0</v>
      </c>
      <c r="AM547" s="304"/>
    </row>
    <row r="548" spans="1:39" hidden="1" outlineLevel="1">
      <c r="A548" s="529"/>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hidden="1" outlineLevel="1">
      <c r="A549" s="529">
        <v>44</v>
      </c>
      <c r="B549" s="426" t="s">
        <v>132</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hidden="1"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576">Z549</f>
        <v>0</v>
      </c>
      <c r="AA550" s="409">
        <f t="shared" ref="AA550" si="1577">AA549</f>
        <v>0</v>
      </c>
      <c r="AB550" s="409">
        <f t="shared" ref="AB550" si="1578">AB549</f>
        <v>0</v>
      </c>
      <c r="AC550" s="409">
        <f t="shared" ref="AC550" si="1579">AC549</f>
        <v>0</v>
      </c>
      <c r="AD550" s="409">
        <f t="shared" ref="AD550" si="1580">AD549</f>
        <v>0</v>
      </c>
      <c r="AE550" s="409">
        <f t="shared" ref="AE550" si="1581">AE549</f>
        <v>0</v>
      </c>
      <c r="AF550" s="409">
        <f t="shared" ref="AF550" si="1582">AF549</f>
        <v>0</v>
      </c>
      <c r="AG550" s="409">
        <f t="shared" ref="AG550" si="1583">AG549</f>
        <v>0</v>
      </c>
      <c r="AH550" s="409">
        <f t="shared" ref="AH550" si="1584">AH549</f>
        <v>0</v>
      </c>
      <c r="AI550" s="409">
        <f t="shared" ref="AI550" si="1585">AI549</f>
        <v>0</v>
      </c>
      <c r="AJ550" s="409">
        <f t="shared" ref="AJ550" si="1586">AJ549</f>
        <v>0</v>
      </c>
      <c r="AK550" s="409">
        <f t="shared" ref="AK550" si="1587">AK549</f>
        <v>0</v>
      </c>
      <c r="AL550" s="409">
        <f t="shared" ref="AL550" si="1588">AL549</f>
        <v>0</v>
      </c>
      <c r="AM550" s="304"/>
    </row>
    <row r="551" spans="1:39" hidden="1" outlineLevel="1">
      <c r="A551" s="529"/>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45" hidden="1" outlineLevel="1">
      <c r="A552" s="529">
        <v>45</v>
      </c>
      <c r="B552" s="426" t="s">
        <v>133</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hidden="1"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589">Z552</f>
        <v>0</v>
      </c>
      <c r="AA553" s="409">
        <f t="shared" ref="AA553" si="1590">AA552</f>
        <v>0</v>
      </c>
      <c r="AB553" s="409">
        <f t="shared" ref="AB553" si="1591">AB552</f>
        <v>0</v>
      </c>
      <c r="AC553" s="409">
        <f t="shared" ref="AC553" si="1592">AC552</f>
        <v>0</v>
      </c>
      <c r="AD553" s="409">
        <f t="shared" ref="AD553" si="1593">AD552</f>
        <v>0</v>
      </c>
      <c r="AE553" s="409">
        <f t="shared" ref="AE553" si="1594">AE552</f>
        <v>0</v>
      </c>
      <c r="AF553" s="409">
        <f t="shared" ref="AF553" si="1595">AF552</f>
        <v>0</v>
      </c>
      <c r="AG553" s="409">
        <f t="shared" ref="AG553" si="1596">AG552</f>
        <v>0</v>
      </c>
      <c r="AH553" s="409">
        <f t="shared" ref="AH553" si="1597">AH552</f>
        <v>0</v>
      </c>
      <c r="AI553" s="409">
        <f t="shared" ref="AI553" si="1598">AI552</f>
        <v>0</v>
      </c>
      <c r="AJ553" s="409">
        <f t="shared" ref="AJ553" si="1599">AJ552</f>
        <v>0</v>
      </c>
      <c r="AK553" s="409">
        <f t="shared" ref="AK553" si="1600">AK552</f>
        <v>0</v>
      </c>
      <c r="AL553" s="409">
        <f t="shared" ref="AL553" si="1601">AL552</f>
        <v>0</v>
      </c>
      <c r="AM553" s="304"/>
    </row>
    <row r="554" spans="1:39" hidden="1" outlineLevel="1">
      <c r="A554" s="529"/>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hidden="1" outlineLevel="1">
      <c r="A555" s="529">
        <v>46</v>
      </c>
      <c r="B555" s="426" t="s">
        <v>134</v>
      </c>
      <c r="C555" s="289" t="s">
        <v>25</v>
      </c>
      <c r="D555" s="293"/>
      <c r="E555" s="293"/>
      <c r="F555" s="293"/>
      <c r="G555" s="293"/>
      <c r="H555" s="293"/>
      <c r="I555" s="293"/>
      <c r="J555" s="293"/>
      <c r="K555" s="293"/>
      <c r="L555" s="293"/>
      <c r="M555" s="293"/>
      <c r="N555" s="289"/>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hidden="1" outlineLevel="1">
      <c r="A556" s="529"/>
      <c r="B556" s="429" t="s">
        <v>308</v>
      </c>
      <c r="C556" s="289" t="s">
        <v>163</v>
      </c>
      <c r="D556" s="293"/>
      <c r="E556" s="293"/>
      <c r="F556" s="293"/>
      <c r="G556" s="293"/>
      <c r="H556" s="293"/>
      <c r="I556" s="293"/>
      <c r="J556" s="293"/>
      <c r="K556" s="293"/>
      <c r="L556" s="293"/>
      <c r="M556" s="293"/>
      <c r="N556" s="466"/>
      <c r="O556" s="293"/>
      <c r="P556" s="293"/>
      <c r="Q556" s="293"/>
      <c r="R556" s="293"/>
      <c r="S556" s="293"/>
      <c r="T556" s="293"/>
      <c r="U556" s="293"/>
      <c r="V556" s="293"/>
      <c r="W556" s="293"/>
      <c r="X556" s="293"/>
      <c r="Y556" s="409">
        <f>Y555</f>
        <v>0</v>
      </c>
      <c r="Z556" s="409">
        <f t="shared" ref="Z556" si="1602">Z555</f>
        <v>0</v>
      </c>
      <c r="AA556" s="409">
        <f t="shared" ref="AA556" si="1603">AA555</f>
        <v>0</v>
      </c>
      <c r="AB556" s="409">
        <f t="shared" ref="AB556" si="1604">AB555</f>
        <v>0</v>
      </c>
      <c r="AC556" s="409">
        <f t="shared" ref="AC556" si="1605">AC555</f>
        <v>0</v>
      </c>
      <c r="AD556" s="409">
        <f t="shared" ref="AD556" si="1606">AD555</f>
        <v>0</v>
      </c>
      <c r="AE556" s="409">
        <f t="shared" ref="AE556" si="1607">AE555</f>
        <v>0</v>
      </c>
      <c r="AF556" s="409">
        <f t="shared" ref="AF556" si="1608">AF555</f>
        <v>0</v>
      </c>
      <c r="AG556" s="409">
        <f t="shared" ref="AG556" si="1609">AG555</f>
        <v>0</v>
      </c>
      <c r="AH556" s="409">
        <f t="shared" ref="AH556" si="1610">AH555</f>
        <v>0</v>
      </c>
      <c r="AI556" s="409">
        <f t="shared" ref="AI556" si="1611">AI555</f>
        <v>0</v>
      </c>
      <c r="AJ556" s="409">
        <f t="shared" ref="AJ556" si="1612">AJ555</f>
        <v>0</v>
      </c>
      <c r="AK556" s="409">
        <f t="shared" ref="AK556" si="1613">AK555</f>
        <v>0</v>
      </c>
      <c r="AL556" s="409">
        <f t="shared" ref="AL556" si="1614">AL555</f>
        <v>0</v>
      </c>
      <c r="AM556" s="304"/>
    </row>
    <row r="557" spans="1:39" hidden="1" outlineLevel="1">
      <c r="A557" s="529"/>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hidden="1" outlineLevel="1">
      <c r="A558" s="529">
        <v>47</v>
      </c>
      <c r="B558" s="426" t="s">
        <v>135</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hidden="1"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15">Z558</f>
        <v>0</v>
      </c>
      <c r="AA559" s="409">
        <f t="shared" ref="AA559" si="1616">AA558</f>
        <v>0</v>
      </c>
      <c r="AB559" s="409">
        <f t="shared" ref="AB559" si="1617">AB558</f>
        <v>0</v>
      </c>
      <c r="AC559" s="409">
        <f t="shared" ref="AC559" si="1618">AC558</f>
        <v>0</v>
      </c>
      <c r="AD559" s="409">
        <f t="shared" ref="AD559" si="1619">AD558</f>
        <v>0</v>
      </c>
      <c r="AE559" s="409">
        <f t="shared" ref="AE559" si="1620">AE558</f>
        <v>0</v>
      </c>
      <c r="AF559" s="409">
        <f t="shared" ref="AF559" si="1621">AF558</f>
        <v>0</v>
      </c>
      <c r="AG559" s="409">
        <f t="shared" ref="AG559" si="1622">AG558</f>
        <v>0</v>
      </c>
      <c r="AH559" s="409">
        <f t="shared" ref="AH559" si="1623">AH558</f>
        <v>0</v>
      </c>
      <c r="AI559" s="409">
        <f t="shared" ref="AI559" si="1624">AI558</f>
        <v>0</v>
      </c>
      <c r="AJ559" s="409">
        <f t="shared" ref="AJ559" si="1625">AJ558</f>
        <v>0</v>
      </c>
      <c r="AK559" s="409">
        <f t="shared" ref="AK559" si="1626">AK558</f>
        <v>0</v>
      </c>
      <c r="AL559" s="409">
        <f t="shared" ref="AL559" si="1627">AL558</f>
        <v>0</v>
      </c>
      <c r="AM559" s="304"/>
    </row>
    <row r="560" spans="1:39" hidden="1" outlineLevel="1">
      <c r="A560" s="529"/>
      <c r="B560" s="426"/>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410"/>
      <c r="Z560" s="423"/>
      <c r="AA560" s="423"/>
      <c r="AB560" s="423"/>
      <c r="AC560" s="423"/>
      <c r="AD560" s="423"/>
      <c r="AE560" s="423"/>
      <c r="AF560" s="423"/>
      <c r="AG560" s="423"/>
      <c r="AH560" s="423"/>
      <c r="AI560" s="423"/>
      <c r="AJ560" s="423"/>
      <c r="AK560" s="423"/>
      <c r="AL560" s="423"/>
      <c r="AM560" s="304"/>
    </row>
    <row r="561" spans="1:39" ht="45" hidden="1" outlineLevel="1">
      <c r="A561" s="529">
        <v>48</v>
      </c>
      <c r="B561" s="426" t="s">
        <v>136</v>
      </c>
      <c r="C561" s="289" t="s">
        <v>25</v>
      </c>
      <c r="D561" s="293"/>
      <c r="E561" s="293"/>
      <c r="F561" s="293"/>
      <c r="G561" s="293"/>
      <c r="H561" s="293"/>
      <c r="I561" s="293"/>
      <c r="J561" s="293"/>
      <c r="K561" s="293"/>
      <c r="L561" s="293"/>
      <c r="M561" s="293"/>
      <c r="N561" s="293">
        <v>12</v>
      </c>
      <c r="O561" s="293"/>
      <c r="P561" s="293"/>
      <c r="Q561" s="293"/>
      <c r="R561" s="293"/>
      <c r="S561" s="293"/>
      <c r="T561" s="293"/>
      <c r="U561" s="293"/>
      <c r="V561" s="293"/>
      <c r="W561" s="293"/>
      <c r="X561" s="293"/>
      <c r="Y561" s="424"/>
      <c r="Z561" s="408"/>
      <c r="AA561" s="408"/>
      <c r="AB561" s="408"/>
      <c r="AC561" s="408"/>
      <c r="AD561" s="408"/>
      <c r="AE561" s="408"/>
      <c r="AF561" s="413"/>
      <c r="AG561" s="413"/>
      <c r="AH561" s="413"/>
      <c r="AI561" s="413"/>
      <c r="AJ561" s="413"/>
      <c r="AK561" s="413"/>
      <c r="AL561" s="413"/>
      <c r="AM561" s="294">
        <f>SUM(Y561:AL561)</f>
        <v>0</v>
      </c>
    </row>
    <row r="562" spans="1:39" hidden="1" outlineLevel="1">
      <c r="A562" s="529"/>
      <c r="B562" s="429" t="s">
        <v>308</v>
      </c>
      <c r="C562" s="289" t="s">
        <v>163</v>
      </c>
      <c r="D562" s="293"/>
      <c r="E562" s="293"/>
      <c r="F562" s="293"/>
      <c r="G562" s="293"/>
      <c r="H562" s="293"/>
      <c r="I562" s="293"/>
      <c r="J562" s="293"/>
      <c r="K562" s="293"/>
      <c r="L562" s="293"/>
      <c r="M562" s="293"/>
      <c r="N562" s="293">
        <f>N561</f>
        <v>12</v>
      </c>
      <c r="O562" s="293"/>
      <c r="P562" s="293"/>
      <c r="Q562" s="293"/>
      <c r="R562" s="293"/>
      <c r="S562" s="293"/>
      <c r="T562" s="293"/>
      <c r="U562" s="293"/>
      <c r="V562" s="293"/>
      <c r="W562" s="293"/>
      <c r="X562" s="293"/>
      <c r="Y562" s="409">
        <f>Y561</f>
        <v>0</v>
      </c>
      <c r="Z562" s="409">
        <f t="shared" ref="Z562" si="1628">Z561</f>
        <v>0</v>
      </c>
      <c r="AA562" s="409">
        <f t="shared" ref="AA562" si="1629">AA561</f>
        <v>0</v>
      </c>
      <c r="AB562" s="409">
        <f t="shared" ref="AB562" si="1630">AB561</f>
        <v>0</v>
      </c>
      <c r="AC562" s="409">
        <f t="shared" ref="AC562" si="1631">AC561</f>
        <v>0</v>
      </c>
      <c r="AD562" s="409">
        <f t="shared" ref="AD562" si="1632">AD561</f>
        <v>0</v>
      </c>
      <c r="AE562" s="409">
        <f t="shared" ref="AE562" si="1633">AE561</f>
        <v>0</v>
      </c>
      <c r="AF562" s="409">
        <f t="shared" ref="AF562" si="1634">AF561</f>
        <v>0</v>
      </c>
      <c r="AG562" s="409">
        <f t="shared" ref="AG562" si="1635">AG561</f>
        <v>0</v>
      </c>
      <c r="AH562" s="409">
        <f t="shared" ref="AH562" si="1636">AH561</f>
        <v>0</v>
      </c>
      <c r="AI562" s="409">
        <f t="shared" ref="AI562" si="1637">AI561</f>
        <v>0</v>
      </c>
      <c r="AJ562" s="409">
        <f t="shared" ref="AJ562" si="1638">AJ561</f>
        <v>0</v>
      </c>
      <c r="AK562" s="409">
        <f t="shared" ref="AK562" si="1639">AK561</f>
        <v>0</v>
      </c>
      <c r="AL562" s="409">
        <f t="shared" ref="AL562" si="1640">AL561</f>
        <v>0</v>
      </c>
      <c r="AM562" s="304"/>
    </row>
    <row r="563" spans="1:39" hidden="1" outlineLevel="1">
      <c r="A563" s="529"/>
      <c r="B563" s="426"/>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410"/>
      <c r="Z563" s="423"/>
      <c r="AA563" s="423"/>
      <c r="AB563" s="423"/>
      <c r="AC563" s="423"/>
      <c r="AD563" s="423"/>
      <c r="AE563" s="423"/>
      <c r="AF563" s="423"/>
      <c r="AG563" s="423"/>
      <c r="AH563" s="423"/>
      <c r="AI563" s="423"/>
      <c r="AJ563" s="423"/>
      <c r="AK563" s="423"/>
      <c r="AL563" s="423"/>
      <c r="AM563" s="304"/>
    </row>
    <row r="564" spans="1:39" ht="30" hidden="1" outlineLevel="1">
      <c r="A564" s="529">
        <v>49</v>
      </c>
      <c r="B564" s="426" t="s">
        <v>137</v>
      </c>
      <c r="C564" s="289" t="s">
        <v>25</v>
      </c>
      <c r="D564" s="293"/>
      <c r="E564" s="293"/>
      <c r="F564" s="293"/>
      <c r="G564" s="293"/>
      <c r="H564" s="293"/>
      <c r="I564" s="293"/>
      <c r="J564" s="293"/>
      <c r="K564" s="293"/>
      <c r="L564" s="293"/>
      <c r="M564" s="293"/>
      <c r="N564" s="293">
        <v>12</v>
      </c>
      <c r="O564" s="293"/>
      <c r="P564" s="293"/>
      <c r="Q564" s="293"/>
      <c r="R564" s="293"/>
      <c r="S564" s="293"/>
      <c r="T564" s="293"/>
      <c r="U564" s="293"/>
      <c r="V564" s="293"/>
      <c r="W564" s="293"/>
      <c r="X564" s="293"/>
      <c r="Y564" s="424"/>
      <c r="Z564" s="408"/>
      <c r="AA564" s="408"/>
      <c r="AB564" s="408"/>
      <c r="AC564" s="408"/>
      <c r="AD564" s="408"/>
      <c r="AE564" s="408"/>
      <c r="AF564" s="413"/>
      <c r="AG564" s="413"/>
      <c r="AH564" s="413"/>
      <c r="AI564" s="413"/>
      <c r="AJ564" s="413"/>
      <c r="AK564" s="413"/>
      <c r="AL564" s="413"/>
      <c r="AM564" s="294">
        <f>SUM(Y564:AL564)</f>
        <v>0</v>
      </c>
    </row>
    <row r="565" spans="1:39" hidden="1" outlineLevel="1">
      <c r="A565" s="529"/>
      <c r="B565" s="429" t="s">
        <v>308</v>
      </c>
      <c r="C565" s="289" t="s">
        <v>163</v>
      </c>
      <c r="D565" s="293"/>
      <c r="E565" s="293"/>
      <c r="F565" s="293"/>
      <c r="G565" s="293"/>
      <c r="H565" s="293"/>
      <c r="I565" s="293"/>
      <c r="J565" s="293"/>
      <c r="K565" s="293"/>
      <c r="L565" s="293"/>
      <c r="M565" s="293"/>
      <c r="N565" s="293">
        <f>N564</f>
        <v>12</v>
      </c>
      <c r="O565" s="293"/>
      <c r="P565" s="293"/>
      <c r="Q565" s="293"/>
      <c r="R565" s="293"/>
      <c r="S565" s="293"/>
      <c r="T565" s="293"/>
      <c r="U565" s="293"/>
      <c r="V565" s="293"/>
      <c r="W565" s="293"/>
      <c r="X565" s="293"/>
      <c r="Y565" s="409">
        <f>Y564</f>
        <v>0</v>
      </c>
      <c r="Z565" s="409">
        <f t="shared" ref="Z565" si="1641">Z564</f>
        <v>0</v>
      </c>
      <c r="AA565" s="409">
        <f t="shared" ref="AA565" si="1642">AA564</f>
        <v>0</v>
      </c>
      <c r="AB565" s="409">
        <f t="shared" ref="AB565" si="1643">AB564</f>
        <v>0</v>
      </c>
      <c r="AC565" s="409">
        <f t="shared" ref="AC565" si="1644">AC564</f>
        <v>0</v>
      </c>
      <c r="AD565" s="409">
        <f t="shared" ref="AD565" si="1645">AD564</f>
        <v>0</v>
      </c>
      <c r="AE565" s="409">
        <f t="shared" ref="AE565" si="1646">AE564</f>
        <v>0</v>
      </c>
      <c r="AF565" s="409">
        <f t="shared" ref="AF565" si="1647">AF564</f>
        <v>0</v>
      </c>
      <c r="AG565" s="409">
        <f t="shared" ref="AG565" si="1648">AG564</f>
        <v>0</v>
      </c>
      <c r="AH565" s="409">
        <f t="shared" ref="AH565" si="1649">AH564</f>
        <v>0</v>
      </c>
      <c r="AI565" s="409">
        <f t="shared" ref="AI565" si="1650">AI564</f>
        <v>0</v>
      </c>
      <c r="AJ565" s="409">
        <f t="shared" ref="AJ565" si="1651">AJ564</f>
        <v>0</v>
      </c>
      <c r="AK565" s="409">
        <f t="shared" ref="AK565" si="1652">AK564</f>
        <v>0</v>
      </c>
      <c r="AL565" s="409">
        <f t="shared" ref="AL565" si="1653">AL564</f>
        <v>0</v>
      </c>
      <c r="AM565" s="304"/>
    </row>
    <row r="566" spans="1:39" hidden="1" outlineLevel="1">
      <c r="A566" s="529"/>
      <c r="B566" s="426"/>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410"/>
      <c r="Z566" s="423"/>
      <c r="AA566" s="423"/>
      <c r="AB566" s="423"/>
      <c r="AC566" s="423"/>
      <c r="AD566" s="423"/>
      <c r="AE566" s="423"/>
      <c r="AF566" s="423"/>
      <c r="AG566" s="423"/>
      <c r="AH566" s="423"/>
      <c r="AI566" s="423"/>
      <c r="AJ566" s="423"/>
      <c r="AK566" s="423"/>
      <c r="AL566" s="423"/>
      <c r="AM566" s="304"/>
    </row>
    <row r="567" spans="1:39" ht="30" hidden="1" outlineLevel="1">
      <c r="A567" s="529">
        <v>50</v>
      </c>
      <c r="B567" s="426" t="s">
        <v>138</v>
      </c>
      <c r="C567" s="289" t="s">
        <v>25</v>
      </c>
      <c r="D567" s="293"/>
      <c r="E567" s="293"/>
      <c r="F567" s="293"/>
      <c r="G567" s="293"/>
      <c r="H567" s="293"/>
      <c r="I567" s="293"/>
      <c r="J567" s="293"/>
      <c r="K567" s="293"/>
      <c r="L567" s="293"/>
      <c r="M567" s="293"/>
      <c r="N567" s="293">
        <v>12</v>
      </c>
      <c r="O567" s="293"/>
      <c r="P567" s="293"/>
      <c r="Q567" s="293"/>
      <c r="R567" s="293"/>
      <c r="S567" s="293"/>
      <c r="T567" s="293"/>
      <c r="U567" s="293"/>
      <c r="V567" s="293"/>
      <c r="W567" s="293"/>
      <c r="X567" s="293"/>
      <c r="Y567" s="424"/>
      <c r="Z567" s="408"/>
      <c r="AA567" s="408"/>
      <c r="AB567" s="408"/>
      <c r="AC567" s="408"/>
      <c r="AD567" s="408"/>
      <c r="AE567" s="408"/>
      <c r="AF567" s="413"/>
      <c r="AG567" s="413"/>
      <c r="AH567" s="413"/>
      <c r="AI567" s="413"/>
      <c r="AJ567" s="413"/>
      <c r="AK567" s="413"/>
      <c r="AL567" s="413"/>
      <c r="AM567" s="294">
        <f>SUM(Y567:AL567)</f>
        <v>0</v>
      </c>
    </row>
    <row r="568" spans="1:39" hidden="1" outlineLevel="1">
      <c r="A568" s="529"/>
      <c r="B568" s="429" t="s">
        <v>308</v>
      </c>
      <c r="C568" s="289" t="s">
        <v>163</v>
      </c>
      <c r="D568" s="293"/>
      <c r="E568" s="293"/>
      <c r="F568" s="293"/>
      <c r="G568" s="293"/>
      <c r="H568" s="293"/>
      <c r="I568" s="293"/>
      <c r="J568" s="293"/>
      <c r="K568" s="293"/>
      <c r="L568" s="293"/>
      <c r="M568" s="293"/>
      <c r="N568" s="293">
        <f>N567</f>
        <v>12</v>
      </c>
      <c r="O568" s="293"/>
      <c r="P568" s="293"/>
      <c r="Q568" s="293"/>
      <c r="R568" s="293"/>
      <c r="S568" s="293"/>
      <c r="T568" s="293"/>
      <c r="U568" s="293"/>
      <c r="V568" s="293"/>
      <c r="W568" s="293"/>
      <c r="X568" s="293"/>
      <c r="Y568" s="409">
        <f>Y567</f>
        <v>0</v>
      </c>
      <c r="Z568" s="409">
        <f t="shared" ref="Z568" si="1654">Z567</f>
        <v>0</v>
      </c>
      <c r="AA568" s="409">
        <f t="shared" ref="AA568" si="1655">AA567</f>
        <v>0</v>
      </c>
      <c r="AB568" s="409">
        <f t="shared" ref="AB568" si="1656">AB567</f>
        <v>0</v>
      </c>
      <c r="AC568" s="409">
        <f t="shared" ref="AC568" si="1657">AC567</f>
        <v>0</v>
      </c>
      <c r="AD568" s="409">
        <f t="shared" ref="AD568" si="1658">AD567</f>
        <v>0</v>
      </c>
      <c r="AE568" s="409">
        <f t="shared" ref="AE568" si="1659">AE567</f>
        <v>0</v>
      </c>
      <c r="AF568" s="409">
        <f t="shared" ref="AF568" si="1660">AF567</f>
        <v>0</v>
      </c>
      <c r="AG568" s="409">
        <f t="shared" ref="AG568" si="1661">AG567</f>
        <v>0</v>
      </c>
      <c r="AH568" s="409">
        <f t="shared" ref="AH568" si="1662">AH567</f>
        <v>0</v>
      </c>
      <c r="AI568" s="409">
        <f t="shared" ref="AI568" si="1663">AI567</f>
        <v>0</v>
      </c>
      <c r="AJ568" s="409">
        <f t="shared" ref="AJ568" si="1664">AJ567</f>
        <v>0</v>
      </c>
      <c r="AK568" s="409">
        <f t="shared" ref="AK568" si="1665">AK567</f>
        <v>0</v>
      </c>
      <c r="AL568" s="409">
        <f t="shared" ref="AL568" si="1666">AL567</f>
        <v>0</v>
      </c>
      <c r="AM568" s="304"/>
    </row>
    <row r="569" spans="1:39" hidden="1" outlineLevel="1">
      <c r="A569" s="529"/>
      <c r="B569" s="426"/>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410"/>
      <c r="Z569" s="423"/>
      <c r="AA569" s="423"/>
      <c r="AB569" s="423"/>
      <c r="AC569" s="423"/>
      <c r="AD569" s="423"/>
      <c r="AE569" s="423"/>
      <c r="AF569" s="423"/>
      <c r="AG569" s="423"/>
      <c r="AH569" s="423"/>
      <c r="AI569" s="423"/>
      <c r="AJ569" s="423"/>
      <c r="AK569" s="423"/>
      <c r="AL569" s="423"/>
      <c r="AM569" s="304"/>
    </row>
    <row r="570" spans="1:39" ht="30" hidden="1" outlineLevel="1">
      <c r="A570" s="529">
        <v>51</v>
      </c>
      <c r="B570" s="426" t="s">
        <v>139</v>
      </c>
      <c r="C570" s="289" t="s">
        <v>25</v>
      </c>
      <c r="D570" s="293"/>
      <c r="E570" s="293"/>
      <c r="F570" s="293"/>
      <c r="G570" s="293"/>
      <c r="H570" s="293"/>
      <c r="I570" s="293"/>
      <c r="J570" s="293"/>
      <c r="K570" s="293"/>
      <c r="L570" s="293"/>
      <c r="M570" s="293"/>
      <c r="N570" s="293">
        <v>12</v>
      </c>
      <c r="O570" s="293"/>
      <c r="P570" s="293"/>
      <c r="Q570" s="293"/>
      <c r="R570" s="293"/>
      <c r="S570" s="293"/>
      <c r="T570" s="293"/>
      <c r="U570" s="293"/>
      <c r="V570" s="293"/>
      <c r="W570" s="293"/>
      <c r="X570" s="293"/>
      <c r="Y570" s="424"/>
      <c r="Z570" s="408"/>
      <c r="AA570" s="408"/>
      <c r="AB570" s="408"/>
      <c r="AC570" s="408"/>
      <c r="AD570" s="408"/>
      <c r="AE570" s="408"/>
      <c r="AF570" s="413"/>
      <c r="AG570" s="413"/>
      <c r="AH570" s="413"/>
      <c r="AI570" s="413"/>
      <c r="AJ570" s="413"/>
      <c r="AK570" s="413"/>
      <c r="AL570" s="413"/>
      <c r="AM570" s="294">
        <f>SUM(Y570:AL570)</f>
        <v>0</v>
      </c>
    </row>
    <row r="571" spans="1:39" hidden="1" outlineLevel="1">
      <c r="A571" s="529"/>
      <c r="B571" s="429" t="s">
        <v>308</v>
      </c>
      <c r="C571" s="289" t="s">
        <v>163</v>
      </c>
      <c r="D571" s="293"/>
      <c r="E571" s="293"/>
      <c r="F571" s="293"/>
      <c r="G571" s="293"/>
      <c r="H571" s="293"/>
      <c r="I571" s="293"/>
      <c r="J571" s="293"/>
      <c r="K571" s="293"/>
      <c r="L571" s="293"/>
      <c r="M571" s="293"/>
      <c r="N571" s="293">
        <f>N570</f>
        <v>12</v>
      </c>
      <c r="O571" s="293"/>
      <c r="P571" s="293"/>
      <c r="Q571" s="293"/>
      <c r="R571" s="293"/>
      <c r="S571" s="293"/>
      <c r="T571" s="293"/>
      <c r="U571" s="293"/>
      <c r="V571" s="293"/>
      <c r="W571" s="293"/>
      <c r="X571" s="293"/>
      <c r="Y571" s="409">
        <f>Y570</f>
        <v>0</v>
      </c>
      <c r="Z571" s="409">
        <f t="shared" ref="Z571" si="1667">Z570</f>
        <v>0</v>
      </c>
      <c r="AA571" s="409">
        <f t="shared" ref="AA571" si="1668">AA570</f>
        <v>0</v>
      </c>
      <c r="AB571" s="409">
        <f t="shared" ref="AB571" si="1669">AB570</f>
        <v>0</v>
      </c>
      <c r="AC571" s="409">
        <f t="shared" ref="AC571" si="1670">AC570</f>
        <v>0</v>
      </c>
      <c r="AD571" s="409">
        <f t="shared" ref="AD571" si="1671">AD570</f>
        <v>0</v>
      </c>
      <c r="AE571" s="409">
        <f t="shared" ref="AE571" si="1672">AE570</f>
        <v>0</v>
      </c>
      <c r="AF571" s="409">
        <f t="shared" ref="AF571" si="1673">AF570</f>
        <v>0</v>
      </c>
      <c r="AG571" s="409">
        <f t="shared" ref="AG571" si="1674">AG570</f>
        <v>0</v>
      </c>
      <c r="AH571" s="409">
        <f t="shared" ref="AH571" si="1675">AH570</f>
        <v>0</v>
      </c>
      <c r="AI571" s="409">
        <f t="shared" ref="AI571" si="1676">AI570</f>
        <v>0</v>
      </c>
      <c r="AJ571" s="409">
        <f t="shared" ref="AJ571" si="1677">AJ570</f>
        <v>0</v>
      </c>
      <c r="AK571" s="409">
        <f t="shared" ref="AK571" si="1678">AK570</f>
        <v>0</v>
      </c>
      <c r="AL571" s="409">
        <f t="shared" ref="AL571" si="1679">AL570</f>
        <v>0</v>
      </c>
      <c r="AM571" s="304"/>
    </row>
    <row r="572" spans="1:39" hidden="1" outlineLevel="1">
      <c r="A572" s="529"/>
      <c r="B572" s="426"/>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410"/>
      <c r="Z572" s="423"/>
      <c r="AA572" s="423"/>
      <c r="AB572" s="423"/>
      <c r="AC572" s="423"/>
      <c r="AD572" s="423"/>
      <c r="AE572" s="423"/>
      <c r="AF572" s="423"/>
      <c r="AG572" s="423"/>
      <c r="AH572" s="423"/>
      <c r="AI572" s="423"/>
      <c r="AJ572" s="423"/>
      <c r="AK572" s="423"/>
      <c r="AL572" s="423"/>
      <c r="AM572" s="304"/>
    </row>
    <row r="573" spans="1:39" ht="45" outlineLevel="1">
      <c r="A573" s="529">
        <v>52</v>
      </c>
      <c r="B573" s="426" t="s">
        <v>747</v>
      </c>
      <c r="C573" s="289" t="s">
        <v>25</v>
      </c>
      <c r="D573" s="293">
        <f>SUMIFS('7.  Persistence Report'!AW$27:AW$100000,'7.  Persistence Report'!$D$27:$D$100000,$B573,'7.  Persistence Report'!$H$27:$H$100000,$D$401,'7.  Persistence Report'!$J$27:$J$100000,"&lt;&gt;Adjustment")</f>
        <v>373136</v>
      </c>
      <c r="E573" s="293">
        <f>SUMIFS('7.  Persistence Report'!AX$27:AX$100000,'7.  Persistence Report'!$D$27:$D$100000,$B573,'7.  Persistence Report'!$H$27:$H$100000,$D$401,'7.  Persistence Report'!$J$27:$J$100000,"&lt;&gt;Adjustment")</f>
        <v>373136</v>
      </c>
      <c r="F573" s="293">
        <f>SUMIFS('7.  Persistence Report'!AY$27:AY$100000,'7.  Persistence Report'!$D$27:$D$100000,$B573,'7.  Persistence Report'!$H$27:$H$100000,$D$401,'7.  Persistence Report'!$J$27:$J$100000,"&lt;&gt;Adjustment")</f>
        <v>373136</v>
      </c>
      <c r="G573" s="293">
        <f>SUMIFS('7.  Persistence Report'!AZ$27:AZ$100000,'7.  Persistence Report'!$D$27:$D$100000,$B573,'7.  Persistence Report'!$H$27:$H$100000,$D$401,'7.  Persistence Report'!$J$27:$J$100000,"&lt;&gt;Adjustment")</f>
        <v>373136</v>
      </c>
      <c r="H573" s="293">
        <f>SUMIFS('7.  Persistence Report'!BA$27:BA$100000,'7.  Persistence Report'!$D$27:$D$100000,$B573,'7.  Persistence Report'!$H$27:$H$100000,$D$401,'7.  Persistence Report'!$J$27:$J$100000,"&lt;&gt;Adjustment")</f>
        <v>373136</v>
      </c>
      <c r="I573" s="293">
        <f>SUMIFS('7.  Persistence Report'!BB$27:BB$100000,'7.  Persistence Report'!$D$27:$D$100000,$B573,'7.  Persistence Report'!$H$27:$H$100000,$D$401,'7.  Persistence Report'!$J$27:$J$100000,"&lt;&gt;Adjustment")</f>
        <v>373136</v>
      </c>
      <c r="J573" s="293">
        <f>SUMIFS('7.  Persistence Report'!BC$27:BC$100000,'7.  Persistence Report'!$D$27:$D$100000,$B573,'7.  Persistence Report'!$H$27:$H$100000,$D$401,'7.  Persistence Report'!$J$27:$J$100000,"&lt;&gt;Adjustment")</f>
        <v>373136</v>
      </c>
      <c r="K573" s="293">
        <f>SUMIFS('7.  Persistence Report'!BD$27:BD$100000,'7.  Persistence Report'!$D$27:$D$100000,$B573,'7.  Persistence Report'!$H$27:$H$100000,$D$401,'7.  Persistence Report'!$J$27:$J$100000,"&lt;&gt;Adjustment")</f>
        <v>373136</v>
      </c>
      <c r="L573" s="293">
        <f>SUMIFS('7.  Persistence Report'!BE$27:BE$100000,'7.  Persistence Report'!$D$27:$D$100000,$B573,'7.  Persistence Report'!$H$27:$H$100000,$D$401,'7.  Persistence Report'!$J$27:$J$100000,"&lt;&gt;Adjustment")</f>
        <v>373136</v>
      </c>
      <c r="M573" s="293">
        <f>SUMIFS('7.  Persistence Report'!BF$27:BF$100000,'7.  Persistence Report'!$D$27:$D$100000,$B573,'7.  Persistence Report'!$H$27:$H$100000,$D$401,'7.  Persistence Report'!$J$27:$J$100000,"&lt;&gt;Adjustment")</f>
        <v>372824</v>
      </c>
      <c r="N573" s="293">
        <v>12</v>
      </c>
      <c r="O573" s="293">
        <f>SUMIFS('7.  Persistence Report'!R$27:R$100000,'7.  Persistence Report'!$D$27:$D$100000,$B573,'7.  Persistence Report'!$H$27:$H$100000,$O$401,'7.  Persistence Report'!$J$27:$J$100000,"&lt;&gt;Adjustment")</f>
        <v>78</v>
      </c>
      <c r="P573" s="293">
        <f>SUMIFS('7.  Persistence Report'!S$27:S$100000,'7.  Persistence Report'!$D$27:$D$100000,$B573,'7.  Persistence Report'!$H$27:$H$100000,$O$401,'7.  Persistence Report'!$J$27:$J$100000,"&lt;&gt;Adjustment")</f>
        <v>78</v>
      </c>
      <c r="Q573" s="293">
        <f>SUMIFS('7.  Persistence Report'!T$27:T$100000,'7.  Persistence Report'!$D$27:$D$100000,$B573,'7.  Persistence Report'!$H$27:$H$100000,$O$401,'7.  Persistence Report'!$J$27:$J$100000,"&lt;&gt;Adjustment")</f>
        <v>78</v>
      </c>
      <c r="R573" s="293">
        <f>SUMIFS('7.  Persistence Report'!U$27:U$100000,'7.  Persistence Report'!$D$27:$D$100000,$B573,'7.  Persistence Report'!$H$27:$H$100000,$O$401,'7.  Persistence Report'!$J$27:$J$100000,"&lt;&gt;Adjustment")</f>
        <v>78</v>
      </c>
      <c r="S573" s="293">
        <f>SUMIFS('7.  Persistence Report'!V$27:V$100000,'7.  Persistence Report'!$D$27:$D$100000,$B573,'7.  Persistence Report'!$H$27:$H$100000,$O$401,'7.  Persistence Report'!$J$27:$J$100000,"&lt;&gt;Adjustment")</f>
        <v>78</v>
      </c>
      <c r="T573" s="293">
        <f>SUMIFS('7.  Persistence Report'!W$27:W$100000,'7.  Persistence Report'!$D$27:$D$100000,$B573,'7.  Persistence Report'!$H$27:$H$100000,$O$401,'7.  Persistence Report'!$J$27:$J$100000,"&lt;&gt;Adjustment")</f>
        <v>78</v>
      </c>
      <c r="U573" s="293">
        <f>SUMIFS('7.  Persistence Report'!X$27:X$100000,'7.  Persistence Report'!$D$27:$D$100000,$B573,'7.  Persistence Report'!$H$27:$H$100000,$O$401,'7.  Persistence Report'!$J$27:$J$100000,"&lt;&gt;Adjustment")</f>
        <v>78</v>
      </c>
      <c r="V573" s="293">
        <f>SUMIFS('7.  Persistence Report'!Y$27:Y$100000,'7.  Persistence Report'!$D$27:$D$100000,$B573,'7.  Persistence Report'!$H$27:$H$100000,$O$401,'7.  Persistence Report'!$J$27:$J$100000,"&lt;&gt;Adjustment")</f>
        <v>78</v>
      </c>
      <c r="W573" s="293">
        <f>SUMIFS('7.  Persistence Report'!Z$27:Z$100000,'7.  Persistence Report'!$D$27:$D$100000,$B573,'7.  Persistence Report'!$H$27:$H$100000,$O$401,'7.  Persistence Report'!$J$27:$J$100000,"&lt;&gt;Adjustment")</f>
        <v>78</v>
      </c>
      <c r="X573" s="293">
        <f>SUMIFS('7.  Persistence Report'!AA$27:AA$100000,'7.  Persistence Report'!$D$27:$D$100000,$B573,'7.  Persistence Report'!$H$27:$H$100000,$O$401,'7.  Persistence Report'!$J$27:$J$100000,"&lt;&gt;Adjustment")</f>
        <v>78</v>
      </c>
      <c r="Y573" s="408">
        <f>VLOOKUP(B573,'3-a.  Rate Class Allocations'!$B$20:$AM$1009,28,FALSE)</f>
        <v>0.82607083227977129</v>
      </c>
      <c r="Z573" s="408">
        <f>VLOOKUP(B573,'3-a.  Rate Class Allocations'!$B$20:$AM$1009,30,FALSE)</f>
        <v>0</v>
      </c>
      <c r="AA573" s="408">
        <f>VLOOKUP(B573,'3-a.  Rate Class Allocations'!$B$20:$AM$1009,32,FALSE)</f>
        <v>0.15364179064598679</v>
      </c>
      <c r="AB573" s="408">
        <f>VLOOKUP(B573,'3-a.  Rate Class Allocations'!$B$20:$AM$1009,33,FALSE)</f>
        <v>2.4112852525060742E-2</v>
      </c>
      <c r="AC573" s="408">
        <f>VLOOKUP(B573,'3-a.  Rate Class Allocations'!$B$20:$AM$1009,35,FALSE)</f>
        <v>0</v>
      </c>
      <c r="AD573" s="408">
        <f>VLOOKUP(B573,'3-a.  Rate Class Allocations'!$B$20:$AM$1009,37,FALSE)</f>
        <v>0</v>
      </c>
      <c r="AE573" s="408"/>
      <c r="AF573" s="413"/>
      <c r="AG573" s="413"/>
      <c r="AH573" s="413"/>
      <c r="AI573" s="413"/>
      <c r="AJ573" s="413"/>
      <c r="AK573" s="413"/>
      <c r="AL573" s="413"/>
      <c r="AM573" s="294">
        <f>SUM(Y573:AL573)</f>
        <v>1.0038254754508189</v>
      </c>
    </row>
    <row r="574" spans="1:39" outlineLevel="1">
      <c r="A574" s="529"/>
      <c r="B574" s="429" t="s">
        <v>308</v>
      </c>
      <c r="C574" s="289" t="s">
        <v>163</v>
      </c>
      <c r="D574" s="293">
        <f>SUMIFS('7.  Persistence Report'!AW$27:AW$100000,'7.  Persistence Report'!$D$27:$D$100000,$B573,'7.  Persistence Report'!$H$27:$H$100000,$D$401,'7.  Persistence Report'!$J$27:$J$100000,"Adjustment")</f>
        <v>0</v>
      </c>
      <c r="E574" s="293">
        <f>SUMIFS('7.  Persistence Report'!AX$27:AX$100000,'7.  Persistence Report'!$D$27:$D$100000,$B573,'7.  Persistence Report'!$H$27:$H$100000,$D$401,'7.  Persistence Report'!$J$27:$J$100000,"Adjustment")</f>
        <v>0</v>
      </c>
      <c r="F574" s="293">
        <f>SUMIFS('7.  Persistence Report'!AY$27:AY$100000,'7.  Persistence Report'!$D$27:$D$100000,$B573,'7.  Persistence Report'!$H$27:$H$100000,$D$401,'7.  Persistence Report'!$J$27:$J$100000,"Adjustment")</f>
        <v>0</v>
      </c>
      <c r="G574" s="293">
        <f>SUMIFS('7.  Persistence Report'!AZ$27:AZ$100000,'7.  Persistence Report'!$D$27:$D$100000,$B573,'7.  Persistence Report'!$H$27:$H$100000,$D$401,'7.  Persistence Report'!$J$27:$J$100000,"Adjustment")</f>
        <v>0</v>
      </c>
      <c r="H574" s="293">
        <f>SUMIFS('7.  Persistence Report'!BA$27:BA$100000,'7.  Persistence Report'!$D$27:$D$100000,$B573,'7.  Persistence Report'!$H$27:$H$100000,$D$401,'7.  Persistence Report'!$J$27:$J$100000,"Adjustment")</f>
        <v>0</v>
      </c>
      <c r="I574" s="293">
        <f>SUMIFS('7.  Persistence Report'!BB$27:BB$100000,'7.  Persistence Report'!$D$27:$D$100000,$B573,'7.  Persistence Report'!$H$27:$H$100000,$D$401,'7.  Persistence Report'!$J$27:$J$100000,"Adjustment")</f>
        <v>0</v>
      </c>
      <c r="J574" s="293">
        <f>SUMIFS('7.  Persistence Report'!BC$27:BC$100000,'7.  Persistence Report'!$D$27:$D$100000,$B573,'7.  Persistence Report'!$H$27:$H$100000,$D$401,'7.  Persistence Report'!$J$27:$J$100000,"Adjustment")</f>
        <v>0</v>
      </c>
      <c r="K574" s="293">
        <f>SUMIFS('7.  Persistence Report'!BD$27:BD$100000,'7.  Persistence Report'!$D$27:$D$100000,$B573,'7.  Persistence Report'!$H$27:$H$100000,$D$401,'7.  Persistence Report'!$J$27:$J$100000,"Adjustment")</f>
        <v>0</v>
      </c>
      <c r="L574" s="293">
        <f>SUMIFS('7.  Persistence Report'!BE$27:BE$100000,'7.  Persistence Report'!$D$27:$D$100000,$B573,'7.  Persistence Report'!$H$27:$H$100000,$D$401,'7.  Persistence Report'!$J$27:$J$100000,"Adjustment")</f>
        <v>0</v>
      </c>
      <c r="M574" s="293">
        <f>SUMIFS('7.  Persistence Report'!BF$27:BF$100000,'7.  Persistence Report'!$D$27:$D$100000,$B573,'7.  Persistence Report'!$H$27:$H$100000,$D$401,'7.  Persistence Report'!$J$27:$J$100000,"Adjustment")</f>
        <v>0</v>
      </c>
      <c r="N574" s="293">
        <f>N573</f>
        <v>12</v>
      </c>
      <c r="O574" s="293">
        <f>SUMIFS('7.  Persistence Report'!R$27:R$100000,'7.  Persistence Report'!$D$27:$D$100000,$B573,'7.  Persistence Report'!$H$27:$H$100000,$O$401,'7.  Persistence Report'!$J$27:$J$100000,"Adjustment")</f>
        <v>0</v>
      </c>
      <c r="P574" s="293">
        <f>SUMIFS('7.  Persistence Report'!S$27:S$100000,'7.  Persistence Report'!$D$27:$D$100000,$B573,'7.  Persistence Report'!$H$27:$H$100000,$O$401,'7.  Persistence Report'!$J$27:$J$100000,"Adjustment")</f>
        <v>0</v>
      </c>
      <c r="Q574" s="293">
        <f>SUMIFS('7.  Persistence Report'!T$27:T$100000,'7.  Persistence Report'!$D$27:$D$100000,$B573,'7.  Persistence Report'!$H$27:$H$100000,$O$401,'7.  Persistence Report'!$J$27:$J$100000,"Adjustment")</f>
        <v>0</v>
      </c>
      <c r="R574" s="293">
        <f>SUMIFS('7.  Persistence Report'!U$27:U$100000,'7.  Persistence Report'!$D$27:$D$100000,$B573,'7.  Persistence Report'!$H$27:$H$100000,$O$401,'7.  Persistence Report'!$J$27:$J$100000,"Adjustment")</f>
        <v>0</v>
      </c>
      <c r="S574" s="293">
        <f>SUMIFS('7.  Persistence Report'!V$27:V$100000,'7.  Persistence Report'!$D$27:$D$100000,$B573,'7.  Persistence Report'!$H$27:$H$100000,$O$401,'7.  Persistence Report'!$J$27:$J$100000,"Adjustment")</f>
        <v>0</v>
      </c>
      <c r="T574" s="293">
        <f>SUMIFS('7.  Persistence Report'!W$27:W$100000,'7.  Persistence Report'!$D$27:$D$100000,$B573,'7.  Persistence Report'!$H$27:$H$100000,$O$401,'7.  Persistence Report'!$J$27:$J$100000,"Adjustment")</f>
        <v>0</v>
      </c>
      <c r="U574" s="293">
        <f>SUMIFS('7.  Persistence Report'!X$27:X$100000,'7.  Persistence Report'!$D$27:$D$100000,$B573,'7.  Persistence Report'!$H$27:$H$100000,$O$401,'7.  Persistence Report'!$J$27:$J$100000,"Adjustment")</f>
        <v>0</v>
      </c>
      <c r="V574" s="293">
        <f>SUMIFS('7.  Persistence Report'!Y$27:Y$100000,'7.  Persistence Report'!$D$27:$D$100000,$B573,'7.  Persistence Report'!$H$27:$H$100000,$O$401,'7.  Persistence Report'!$J$27:$J$100000,"Adjustment")</f>
        <v>0</v>
      </c>
      <c r="W574" s="293">
        <f>SUMIFS('7.  Persistence Report'!Z$27:Z$100000,'7.  Persistence Report'!$D$27:$D$100000,$B573,'7.  Persistence Report'!$H$27:$H$100000,$O$401,'7.  Persistence Report'!$J$27:$J$100000,"Adjustment")</f>
        <v>0</v>
      </c>
      <c r="X574" s="293">
        <f>SUMIFS('7.  Persistence Report'!AA$27:AA$100000,'7.  Persistence Report'!$D$27:$D$100000,$B573,'7.  Persistence Report'!$H$27:$H$100000,$O$401,'7.  Persistence Report'!$J$27:$J$100000,"Adjustment")</f>
        <v>0</v>
      </c>
      <c r="Y574" s="409">
        <f>Y573</f>
        <v>0.82607083227977129</v>
      </c>
      <c r="Z574" s="409">
        <f t="shared" ref="Z574" si="1680">Z573</f>
        <v>0</v>
      </c>
      <c r="AA574" s="409">
        <f t="shared" ref="AA574" si="1681">AA573</f>
        <v>0.15364179064598679</v>
      </c>
      <c r="AB574" s="409">
        <f t="shared" ref="AB574" si="1682">AB573</f>
        <v>2.4112852525060742E-2</v>
      </c>
      <c r="AC574" s="409">
        <f t="shared" ref="AC574" si="1683">AC573</f>
        <v>0</v>
      </c>
      <c r="AD574" s="409">
        <f t="shared" ref="AD574" si="1684">AD573</f>
        <v>0</v>
      </c>
      <c r="AE574" s="409">
        <f t="shared" ref="AE574" si="1685">AE573</f>
        <v>0</v>
      </c>
      <c r="AF574" s="409">
        <f t="shared" ref="AF574" si="1686">AF573</f>
        <v>0</v>
      </c>
      <c r="AG574" s="409">
        <f t="shared" ref="AG574" si="1687">AG573</f>
        <v>0</v>
      </c>
      <c r="AH574" s="409">
        <f t="shared" ref="AH574" si="1688">AH573</f>
        <v>0</v>
      </c>
      <c r="AI574" s="409">
        <f t="shared" ref="AI574" si="1689">AI573</f>
        <v>0</v>
      </c>
      <c r="AJ574" s="409">
        <f t="shared" ref="AJ574" si="1690">AJ573</f>
        <v>0</v>
      </c>
      <c r="AK574" s="409">
        <f t="shared" ref="AK574" si="1691">AK573</f>
        <v>0</v>
      </c>
      <c r="AL574" s="409">
        <f t="shared" ref="AL574" si="1692">AL573</f>
        <v>0</v>
      </c>
      <c r="AM574" s="304"/>
    </row>
    <row r="575" spans="1:39" outlineLevel="1">
      <c r="A575" s="529"/>
      <c r="B575" s="426"/>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410"/>
      <c r="Z575" s="423"/>
      <c r="AA575" s="423"/>
      <c r="AB575" s="423"/>
      <c r="AC575" s="423"/>
      <c r="AD575" s="423"/>
      <c r="AE575" s="423"/>
      <c r="AF575" s="423"/>
      <c r="AG575" s="423"/>
      <c r="AH575" s="423"/>
      <c r="AI575" s="423"/>
      <c r="AJ575" s="423"/>
      <c r="AK575" s="423"/>
      <c r="AL575" s="423"/>
      <c r="AM575" s="304"/>
    </row>
    <row r="576" spans="1:39" outlineLevel="1">
      <c r="A576" s="529">
        <v>53</v>
      </c>
      <c r="B576" s="426" t="s">
        <v>752</v>
      </c>
      <c r="C576" s="289" t="s">
        <v>25</v>
      </c>
      <c r="D576" s="293">
        <f>SUMIFS('7.  Persistence Report'!AW$27:AW$100000,'7.  Persistence Report'!$D$27:$D$100000,$B576,'7.  Persistence Report'!$H$27:$H$100000,$D$401,'7.  Persistence Report'!$J$27:$J$100000,"&lt;&gt;Adjustment")</f>
        <v>1131518</v>
      </c>
      <c r="E576" s="293">
        <f>SUMIFS('7.  Persistence Report'!AX$27:AX$100000,'7.  Persistence Report'!$D$27:$D$100000,$B576,'7.  Persistence Report'!$H$27:$H$100000,$D$401,'7.  Persistence Report'!$J$27:$J$100000,"&lt;&gt;Adjustment")</f>
        <v>1131518</v>
      </c>
      <c r="F576" s="293">
        <f>SUMIFS('7.  Persistence Report'!AY$27:AY$100000,'7.  Persistence Report'!$D$27:$D$100000,$B576,'7.  Persistence Report'!$H$27:$H$100000,$D$401,'7.  Persistence Report'!$J$27:$J$100000,"&lt;&gt;Adjustment")</f>
        <v>1131518</v>
      </c>
      <c r="G576" s="293">
        <f>SUMIFS('7.  Persistence Report'!AZ$27:AZ$100000,'7.  Persistence Report'!$D$27:$D$100000,$B576,'7.  Persistence Report'!$H$27:$H$100000,$D$401,'7.  Persistence Report'!$J$27:$J$100000,"&lt;&gt;Adjustment")</f>
        <v>1131518</v>
      </c>
      <c r="H576" s="293">
        <f>SUMIFS('7.  Persistence Report'!BA$27:BA$100000,'7.  Persistence Report'!$D$27:$D$100000,$B576,'7.  Persistence Report'!$H$27:$H$100000,$D$401,'7.  Persistence Report'!$J$27:$J$100000,"&lt;&gt;Adjustment")</f>
        <v>1128806</v>
      </c>
      <c r="I576" s="293">
        <f>SUMIFS('7.  Persistence Report'!BB$27:BB$100000,'7.  Persistence Report'!$D$27:$D$100000,$B576,'7.  Persistence Report'!$H$27:$H$100000,$D$401,'7.  Persistence Report'!$J$27:$J$100000,"&lt;&gt;Adjustment")</f>
        <v>1119867</v>
      </c>
      <c r="J576" s="293">
        <f>SUMIFS('7.  Persistence Report'!BC$27:BC$100000,'7.  Persistence Report'!$D$27:$D$100000,$B576,'7.  Persistence Report'!$H$27:$H$100000,$D$401,'7.  Persistence Report'!$J$27:$J$100000,"&lt;&gt;Adjustment")</f>
        <v>1119867</v>
      </c>
      <c r="K576" s="293">
        <f>SUMIFS('7.  Persistence Report'!BD$27:BD$100000,'7.  Persistence Report'!$D$27:$D$100000,$B576,'7.  Persistence Report'!$H$27:$H$100000,$D$401,'7.  Persistence Report'!$J$27:$J$100000,"&lt;&gt;Adjustment")</f>
        <v>1119867</v>
      </c>
      <c r="L576" s="293">
        <f>SUMIFS('7.  Persistence Report'!BE$27:BE$100000,'7.  Persistence Report'!$D$27:$D$100000,$B576,'7.  Persistence Report'!$H$27:$H$100000,$D$401,'7.  Persistence Report'!$J$27:$J$100000,"&lt;&gt;Adjustment")</f>
        <v>1119867</v>
      </c>
      <c r="M576" s="293">
        <f>SUMIFS('7.  Persistence Report'!BF$27:BF$100000,'7.  Persistence Report'!$D$27:$D$100000,$B576,'7.  Persistence Report'!$H$27:$H$100000,$D$401,'7.  Persistence Report'!$J$27:$J$100000,"&lt;&gt;Adjustment")</f>
        <v>1119867</v>
      </c>
      <c r="N576" s="293">
        <v>0</v>
      </c>
      <c r="O576" s="293">
        <f>SUMIFS('7.  Persistence Report'!R$27:R$100000,'7.  Persistence Report'!$D$27:$D$100000,$B576,'7.  Persistence Report'!$H$27:$H$100000,$O$401,'7.  Persistence Report'!$J$27:$J$100000,"&lt;&gt;Adjustment")</f>
        <v>144</v>
      </c>
      <c r="P576" s="293">
        <f>SUMIFS('7.  Persistence Report'!S$27:S$100000,'7.  Persistence Report'!$D$27:$D$100000,$B576,'7.  Persistence Report'!$H$27:$H$100000,$O$401,'7.  Persistence Report'!$J$27:$J$100000,"&lt;&gt;Adjustment")</f>
        <v>144</v>
      </c>
      <c r="Q576" s="293">
        <f>SUMIFS('7.  Persistence Report'!T$27:T$100000,'7.  Persistence Report'!$D$27:$D$100000,$B576,'7.  Persistence Report'!$H$27:$H$100000,$O$401,'7.  Persistence Report'!$J$27:$J$100000,"&lt;&gt;Adjustment")</f>
        <v>144</v>
      </c>
      <c r="R576" s="293">
        <f>SUMIFS('7.  Persistence Report'!U$27:U$100000,'7.  Persistence Report'!$D$27:$D$100000,$B576,'7.  Persistence Report'!$H$27:$H$100000,$O$401,'7.  Persistence Report'!$J$27:$J$100000,"&lt;&gt;Adjustment")</f>
        <v>144</v>
      </c>
      <c r="S576" s="293">
        <f>SUMIFS('7.  Persistence Report'!V$27:V$100000,'7.  Persistence Report'!$D$27:$D$100000,$B576,'7.  Persistence Report'!$H$27:$H$100000,$O$401,'7.  Persistence Report'!$J$27:$J$100000,"&lt;&gt;Adjustment")</f>
        <v>144</v>
      </c>
      <c r="T576" s="293">
        <f>SUMIFS('7.  Persistence Report'!W$27:W$100000,'7.  Persistence Report'!$D$27:$D$100000,$B576,'7.  Persistence Report'!$H$27:$H$100000,$O$401,'7.  Persistence Report'!$J$27:$J$100000,"&lt;&gt;Adjustment")</f>
        <v>143</v>
      </c>
      <c r="U576" s="293">
        <f>SUMIFS('7.  Persistence Report'!X$27:X$100000,'7.  Persistence Report'!$D$27:$D$100000,$B576,'7.  Persistence Report'!$H$27:$H$100000,$O$401,'7.  Persistence Report'!$J$27:$J$100000,"&lt;&gt;Adjustment")</f>
        <v>143</v>
      </c>
      <c r="V576" s="293">
        <f>SUMIFS('7.  Persistence Report'!Y$27:Y$100000,'7.  Persistence Report'!$D$27:$D$100000,$B576,'7.  Persistence Report'!$H$27:$H$100000,$O$401,'7.  Persistence Report'!$J$27:$J$100000,"&lt;&gt;Adjustment")</f>
        <v>143</v>
      </c>
      <c r="W576" s="293">
        <f>SUMIFS('7.  Persistence Report'!Z$27:Z$100000,'7.  Persistence Report'!$D$27:$D$100000,$B576,'7.  Persistence Report'!$H$27:$H$100000,$O$401,'7.  Persistence Report'!$J$27:$J$100000,"&lt;&gt;Adjustment")</f>
        <v>143</v>
      </c>
      <c r="X576" s="293">
        <f>SUMIFS('7.  Persistence Report'!AA$27:AA$100000,'7.  Persistence Report'!$D$27:$D$100000,$B576,'7.  Persistence Report'!$H$27:$H$100000,$O$401,'7.  Persistence Report'!$J$27:$J$100000,"&lt;&gt;Adjustment")</f>
        <v>143</v>
      </c>
      <c r="Y576" s="408">
        <f>VLOOKUP(B576,'3-a.  Rate Class Allocations'!$B$20:$AM$1009,28,FALSE)</f>
        <v>1</v>
      </c>
      <c r="Z576" s="408">
        <f>VLOOKUP(B576,'3-a.  Rate Class Allocations'!$B$20:$AM$1009,30,FALSE)</f>
        <v>0</v>
      </c>
      <c r="AA576" s="408">
        <f>VLOOKUP(B576,'3-a.  Rate Class Allocations'!$B$20:$AM$1009,32,FALSE)</f>
        <v>0</v>
      </c>
      <c r="AB576" s="408">
        <f>VLOOKUP(B576,'3-a.  Rate Class Allocations'!$B$20:$AM$1009,33,FALSE)</f>
        <v>0</v>
      </c>
      <c r="AC576" s="408">
        <f>VLOOKUP(B576,'3-a.  Rate Class Allocations'!$B$20:$AM$1009,35,FALSE)</f>
        <v>0</v>
      </c>
      <c r="AD576" s="408">
        <f>VLOOKUP(B576,'3-a.  Rate Class Allocations'!$B$20:$AM$1009,37,FALSE)</f>
        <v>0</v>
      </c>
      <c r="AE576" s="408"/>
      <c r="AF576" s="413"/>
      <c r="AG576" s="413"/>
      <c r="AH576" s="413"/>
      <c r="AI576" s="413"/>
      <c r="AJ576" s="413"/>
      <c r="AK576" s="413"/>
      <c r="AL576" s="413"/>
      <c r="AM576" s="294">
        <f>SUM(Y576:AL576)</f>
        <v>1</v>
      </c>
    </row>
    <row r="577" spans="1:39" outlineLevel="1">
      <c r="A577" s="529"/>
      <c r="B577" s="429" t="s">
        <v>308</v>
      </c>
      <c r="C577" s="289" t="s">
        <v>163</v>
      </c>
      <c r="D577" s="293">
        <f>SUMIFS('7.  Persistence Report'!AW$27:AW$100000,'7.  Persistence Report'!$D$27:$D$100000,$B576,'7.  Persistence Report'!$H$27:$H$100000,$D$401,'7.  Persistence Report'!$J$27:$J$100000,"Adjustment")</f>
        <v>0</v>
      </c>
      <c r="E577" s="293">
        <f>SUMIFS('7.  Persistence Report'!AX$27:AX$100000,'7.  Persistence Report'!$D$27:$D$100000,$B576,'7.  Persistence Report'!$H$27:$H$100000,$D$401,'7.  Persistence Report'!$J$27:$J$100000,"Adjustment")</f>
        <v>0</v>
      </c>
      <c r="F577" s="293">
        <f>SUMIFS('7.  Persistence Report'!AY$27:AY$100000,'7.  Persistence Report'!$D$27:$D$100000,$B576,'7.  Persistence Report'!$H$27:$H$100000,$D$401,'7.  Persistence Report'!$J$27:$J$100000,"Adjustment")</f>
        <v>0</v>
      </c>
      <c r="G577" s="293">
        <f>SUMIFS('7.  Persistence Report'!AZ$27:AZ$100000,'7.  Persistence Report'!$D$27:$D$100000,$B576,'7.  Persistence Report'!$H$27:$H$100000,$D$401,'7.  Persistence Report'!$J$27:$J$100000,"Adjustment")</f>
        <v>0</v>
      </c>
      <c r="H577" s="293">
        <f>SUMIFS('7.  Persistence Report'!BA$27:BA$100000,'7.  Persistence Report'!$D$27:$D$100000,$B576,'7.  Persistence Report'!$H$27:$H$100000,$D$401,'7.  Persistence Report'!$J$27:$J$100000,"Adjustment")</f>
        <v>0</v>
      </c>
      <c r="I577" s="293">
        <f>SUMIFS('7.  Persistence Report'!BB$27:BB$100000,'7.  Persistence Report'!$D$27:$D$100000,$B576,'7.  Persistence Report'!$H$27:$H$100000,$D$401,'7.  Persistence Report'!$J$27:$J$100000,"Adjustment")</f>
        <v>0</v>
      </c>
      <c r="J577" s="293">
        <f>SUMIFS('7.  Persistence Report'!BC$27:BC$100000,'7.  Persistence Report'!$D$27:$D$100000,$B576,'7.  Persistence Report'!$H$27:$H$100000,$D$401,'7.  Persistence Report'!$J$27:$J$100000,"Adjustment")</f>
        <v>0</v>
      </c>
      <c r="K577" s="293">
        <f>SUMIFS('7.  Persistence Report'!BD$27:BD$100000,'7.  Persistence Report'!$D$27:$D$100000,$B576,'7.  Persistence Report'!$H$27:$H$100000,$D$401,'7.  Persistence Report'!$J$27:$J$100000,"Adjustment")</f>
        <v>0</v>
      </c>
      <c r="L577" s="293">
        <f>SUMIFS('7.  Persistence Report'!BE$27:BE$100000,'7.  Persistence Report'!$D$27:$D$100000,$B576,'7.  Persistence Report'!$H$27:$H$100000,$D$401,'7.  Persistence Report'!$J$27:$J$100000,"Adjustment")</f>
        <v>0</v>
      </c>
      <c r="M577" s="293">
        <f>SUMIFS('7.  Persistence Report'!BF$27:BF$100000,'7.  Persistence Report'!$D$27:$D$100000,$B576,'7.  Persistence Report'!$H$27:$H$100000,$D$401,'7.  Persistence Report'!$J$27:$J$100000,"Adjustment")</f>
        <v>0</v>
      </c>
      <c r="N577" s="293">
        <f>N576</f>
        <v>0</v>
      </c>
      <c r="O577" s="293">
        <f>SUMIFS('7.  Persistence Report'!R$27:R$100000,'7.  Persistence Report'!$D$27:$D$100000,$B576,'7.  Persistence Report'!$H$27:$H$100000,$O$401,'7.  Persistence Report'!$J$27:$J$100000,"Adjustment")</f>
        <v>0</v>
      </c>
      <c r="P577" s="293">
        <f>SUMIFS('7.  Persistence Report'!S$27:S$100000,'7.  Persistence Report'!$D$27:$D$100000,$B576,'7.  Persistence Report'!$H$27:$H$100000,$O$401,'7.  Persistence Report'!$J$27:$J$100000,"Adjustment")</f>
        <v>0</v>
      </c>
      <c r="Q577" s="293">
        <f>SUMIFS('7.  Persistence Report'!T$27:T$100000,'7.  Persistence Report'!$D$27:$D$100000,$B576,'7.  Persistence Report'!$H$27:$H$100000,$O$401,'7.  Persistence Report'!$J$27:$J$100000,"Adjustment")</f>
        <v>0</v>
      </c>
      <c r="R577" s="293">
        <f>SUMIFS('7.  Persistence Report'!U$27:U$100000,'7.  Persistence Report'!$D$27:$D$100000,$B576,'7.  Persistence Report'!$H$27:$H$100000,$O$401,'7.  Persistence Report'!$J$27:$J$100000,"Adjustment")</f>
        <v>0</v>
      </c>
      <c r="S577" s="293">
        <f>SUMIFS('7.  Persistence Report'!V$27:V$100000,'7.  Persistence Report'!$D$27:$D$100000,$B576,'7.  Persistence Report'!$H$27:$H$100000,$O$401,'7.  Persistence Report'!$J$27:$J$100000,"Adjustment")</f>
        <v>0</v>
      </c>
      <c r="T577" s="293">
        <f>SUMIFS('7.  Persistence Report'!W$27:W$100000,'7.  Persistence Report'!$D$27:$D$100000,$B576,'7.  Persistence Report'!$H$27:$H$100000,$O$401,'7.  Persistence Report'!$J$27:$J$100000,"Adjustment")</f>
        <v>0</v>
      </c>
      <c r="U577" s="293">
        <f>SUMIFS('7.  Persistence Report'!X$27:X$100000,'7.  Persistence Report'!$D$27:$D$100000,$B576,'7.  Persistence Report'!$H$27:$H$100000,$O$401,'7.  Persistence Report'!$J$27:$J$100000,"Adjustment")</f>
        <v>0</v>
      </c>
      <c r="V577" s="293">
        <f>SUMIFS('7.  Persistence Report'!Y$27:Y$100000,'7.  Persistence Report'!$D$27:$D$100000,$B576,'7.  Persistence Report'!$H$27:$H$100000,$O$401,'7.  Persistence Report'!$J$27:$J$100000,"Adjustment")</f>
        <v>0</v>
      </c>
      <c r="W577" s="293">
        <f>SUMIFS('7.  Persistence Report'!Z$27:Z$100000,'7.  Persistence Report'!$D$27:$D$100000,$B576,'7.  Persistence Report'!$H$27:$H$100000,$O$401,'7.  Persistence Report'!$J$27:$J$100000,"Adjustment")</f>
        <v>0</v>
      </c>
      <c r="X577" s="293">
        <f>SUMIFS('7.  Persistence Report'!AA$27:AA$100000,'7.  Persistence Report'!$D$27:$D$100000,$B576,'7.  Persistence Report'!$H$27:$H$100000,$O$401,'7.  Persistence Report'!$J$27:$J$100000,"Adjustment")</f>
        <v>0</v>
      </c>
      <c r="Y577" s="409">
        <f>Y576</f>
        <v>1</v>
      </c>
      <c r="Z577" s="409">
        <f t="shared" ref="Z577" si="1693">Z576</f>
        <v>0</v>
      </c>
      <c r="AA577" s="409">
        <f t="shared" ref="AA577" si="1694">AA576</f>
        <v>0</v>
      </c>
      <c r="AB577" s="409">
        <f t="shared" ref="AB577" si="1695">AB576</f>
        <v>0</v>
      </c>
      <c r="AC577" s="409">
        <f t="shared" ref="AC577" si="1696">AC576</f>
        <v>0</v>
      </c>
      <c r="AD577" s="409">
        <f t="shared" ref="AD577" si="1697">AD576</f>
        <v>0</v>
      </c>
      <c r="AE577" s="409">
        <f t="shared" ref="AE577" si="1698">AE576</f>
        <v>0</v>
      </c>
      <c r="AF577" s="409">
        <f t="shared" ref="AF577" si="1699">AF576</f>
        <v>0</v>
      </c>
      <c r="AG577" s="409">
        <f t="shared" ref="AG577" si="1700">AG576</f>
        <v>0</v>
      </c>
      <c r="AH577" s="409">
        <f t="shared" ref="AH577" si="1701">AH576</f>
        <v>0</v>
      </c>
      <c r="AI577" s="409">
        <f t="shared" ref="AI577" si="1702">AI576</f>
        <v>0</v>
      </c>
      <c r="AJ577" s="409">
        <f t="shared" ref="AJ577" si="1703">AJ576</f>
        <v>0</v>
      </c>
      <c r="AK577" s="409">
        <f t="shared" ref="AK577" si="1704">AK576</f>
        <v>0</v>
      </c>
      <c r="AL577" s="409">
        <f t="shared" ref="AL577" si="1705">AL576</f>
        <v>0</v>
      </c>
      <c r="AM577" s="304"/>
    </row>
    <row r="578" spans="1:39" outlineLevel="1">
      <c r="A578" s="529"/>
      <c r="B578" s="429"/>
      <c r="C578" s="303"/>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99"/>
      <c r="Z578" s="299"/>
      <c r="AA578" s="299"/>
      <c r="AB578" s="299"/>
      <c r="AC578" s="299"/>
      <c r="AD578" s="299"/>
      <c r="AE578" s="299"/>
      <c r="AF578" s="299"/>
      <c r="AG578" s="299"/>
      <c r="AH578" s="299"/>
      <c r="AI578" s="299"/>
      <c r="AJ578" s="299"/>
      <c r="AK578" s="299"/>
      <c r="AL578" s="299"/>
      <c r="AM578" s="304"/>
    </row>
    <row r="579" spans="1:39" ht="15.75">
      <c r="B579" s="325" t="s">
        <v>292</v>
      </c>
      <c r="C579" s="327"/>
      <c r="D579" s="327">
        <f>SUM(D404:D577)</f>
        <v>371341897</v>
      </c>
      <c r="E579" s="327"/>
      <c r="F579" s="327"/>
      <c r="G579" s="327"/>
      <c r="H579" s="327"/>
      <c r="I579" s="327"/>
      <c r="J579" s="327"/>
      <c r="K579" s="327"/>
      <c r="L579" s="327"/>
      <c r="M579" s="327"/>
      <c r="N579" s="327"/>
      <c r="O579" s="327">
        <f>SUM(O404:O577)</f>
        <v>43431</v>
      </c>
      <c r="P579" s="327"/>
      <c r="Q579" s="327"/>
      <c r="R579" s="327"/>
      <c r="S579" s="327"/>
      <c r="T579" s="327"/>
      <c r="U579" s="327"/>
      <c r="V579" s="327"/>
      <c r="W579" s="327"/>
      <c r="X579" s="327"/>
      <c r="Y579" s="327">
        <f>IF(Y402="kWh",SUMPRODUCT(D404:D577,Y404:Y577))</f>
        <v>168482665.66607356</v>
      </c>
      <c r="Z579" s="327">
        <f>IF(Z402="kWh",SUMPRODUCT(D404:D577,Z404:Z577))</f>
        <v>7739918</v>
      </c>
      <c r="AA579" s="327">
        <f>IF(AA402="kw",SUMPRODUCT(N404:N577,O404:O577,AA404:AA577),SUMPRODUCT(D404:D577,AA404:AA577))</f>
        <v>16158967.530957952</v>
      </c>
      <c r="AB579" s="327">
        <f>IF(AB402="kw",SUMPRODUCT(N404:N577,O404:O577,AB404:AB577),SUMPRODUCT(D404:D577,AB404:AB577))</f>
        <v>243533.24335297706</v>
      </c>
      <c r="AC579" s="327">
        <f>IF(AC402="kw",SUMPRODUCT(N404:N577,O404:O577,AC404:AC577),SUMPRODUCT(D404:D577,AC404:AC577))</f>
        <v>45008.756103187152</v>
      </c>
      <c r="AD579" s="327">
        <f>IF(AD402="kw",SUMPRODUCT(N404:N577,O404:O577,AD404:AD577),SUMPRODUCT(D404:D577,AD404:AD577))</f>
        <v>15700.104919314306</v>
      </c>
      <c r="AE579" s="327">
        <f>IF(AE402="kw",SUMPRODUCT(N404:N577,O404:O577,AE404:AE577),SUMPRODUCT(D404:D577,AE404:AE577))</f>
        <v>0</v>
      </c>
      <c r="AF579" s="327">
        <f>IF(AF402="kw",SUMPRODUCT(N404:N577,O404:O577,AF404:AF577),SUMPRODUCT(D404:D577,AF404:AF577))</f>
        <v>0</v>
      </c>
      <c r="AG579" s="327">
        <f>IF(AG402="kw",SUMPRODUCT(N404:N577,O404:O577,AG404:AG577),SUMPRODUCT(D404:D577,AG404:AG577))</f>
        <v>0</v>
      </c>
      <c r="AH579" s="327">
        <f>IF(AH402="kw",SUMPRODUCT(N404:N577,O404:O577,AH404:AH577),SUMPRODUCT(D404:D577,AH404:AH577))</f>
        <v>0</v>
      </c>
      <c r="AI579" s="327">
        <f>IF(AI402="kw",SUMPRODUCT(N404:N577,O404:O577,AI404:AI577),SUMPRODUCT(D404:D577,AI404:AI577))</f>
        <v>0</v>
      </c>
      <c r="AJ579" s="327">
        <f>IF(AJ402="kw",SUMPRODUCT(N404:N577,O404:O577,AJ404:AJ577),SUMPRODUCT(D404:D577,AJ404:AJ577))</f>
        <v>0</v>
      </c>
      <c r="AK579" s="327">
        <f>IF(AK402="kw",SUMPRODUCT(N404:N577,O404:O577,AK404:AK577),SUMPRODUCT(D404:D577,AK404:AK577))</f>
        <v>0</v>
      </c>
      <c r="AL579" s="327">
        <f>IF(AL402="kw",SUMPRODUCT(N404:N577,O404:O577,AL404:AL577),SUMPRODUCT(D404:D577,AL404:AL577))</f>
        <v>0</v>
      </c>
      <c r="AM579" s="328"/>
    </row>
    <row r="580" spans="1:39" ht="15.75">
      <c r="B580" s="389" t="s">
        <v>293</v>
      </c>
      <c r="C580" s="390"/>
      <c r="D580" s="390"/>
      <c r="E580" s="390"/>
      <c r="F580" s="390"/>
      <c r="G580" s="390"/>
      <c r="H580" s="390"/>
      <c r="I580" s="390"/>
      <c r="J580" s="390"/>
      <c r="K580" s="390"/>
      <c r="L580" s="390"/>
      <c r="M580" s="390"/>
      <c r="N580" s="390"/>
      <c r="O580" s="390"/>
      <c r="P580" s="390"/>
      <c r="Q580" s="390"/>
      <c r="R580" s="390"/>
      <c r="S580" s="390"/>
      <c r="T580" s="390"/>
      <c r="U580" s="390"/>
      <c r="V580" s="390"/>
      <c r="W580" s="390"/>
      <c r="X580" s="390"/>
      <c r="Y580" s="390">
        <f>HLOOKUP(Y218,'2. LRAMVA Threshold'!$B$42:$Q$53,9,FALSE)</f>
        <v>17641528.116579864</v>
      </c>
      <c r="Z580" s="390">
        <f>HLOOKUP(Z218,'2. LRAMVA Threshold'!$B$42:$Q$53,9,FALSE)</f>
        <v>359473.49543287617</v>
      </c>
      <c r="AA580" s="390">
        <f>HLOOKUP(AA218,'2. LRAMVA Threshold'!$B$42:$Q$53,9,FALSE)</f>
        <v>37892403.441269629</v>
      </c>
      <c r="AB580" s="390">
        <f>HLOOKUP(AB218,'2. LRAMVA Threshold'!$B$42:$Q$53,9,FALSE)</f>
        <v>155436.48755892806</v>
      </c>
      <c r="AC580" s="390">
        <f>HLOOKUP(AC218,'2. LRAMVA Threshold'!$B$42:$Q$53,9,FALSE)</f>
        <v>42036.591221405048</v>
      </c>
      <c r="AD580" s="390">
        <f>HLOOKUP(AD218,'2. LRAMVA Threshold'!$B$42:$Q$53,9,FALSE)</f>
        <v>40556.143602851043</v>
      </c>
      <c r="AE580" s="390">
        <f>HLOOKUP(AE218,'2. LRAMVA Threshold'!$B$42:$Q$53,9,FALSE)</f>
        <v>0</v>
      </c>
      <c r="AF580" s="390">
        <f>HLOOKUP(AF218,'2. LRAMVA Threshold'!$B$42:$Q$53,9,FALSE)</f>
        <v>0</v>
      </c>
      <c r="AG580" s="390">
        <f>HLOOKUP(AG218,'2. LRAMVA Threshold'!$B$42:$Q$53,9,FALSE)</f>
        <v>0</v>
      </c>
      <c r="AH580" s="390">
        <f>HLOOKUP(AH218,'2. LRAMVA Threshold'!$B$42:$Q$53,9,FALSE)</f>
        <v>0</v>
      </c>
      <c r="AI580" s="390">
        <f>HLOOKUP(AI218,'2. LRAMVA Threshold'!$B$42:$Q$53,9,FALSE)</f>
        <v>0</v>
      </c>
      <c r="AJ580" s="390">
        <f>HLOOKUP(AJ218,'2. LRAMVA Threshold'!$B$42:$Q$53,9,FALSE)</f>
        <v>0</v>
      </c>
      <c r="AK580" s="390">
        <f>HLOOKUP(AK218,'2. LRAMVA Threshold'!$B$42:$Q$53,9,FALSE)</f>
        <v>0</v>
      </c>
      <c r="AL580" s="390">
        <f>HLOOKUP(AL218,'2. LRAMVA Threshold'!$B$42:$Q$53,9,FALSE)</f>
        <v>0</v>
      </c>
      <c r="AM580" s="391"/>
    </row>
    <row r="581" spans="1:39">
      <c r="B581" s="392"/>
      <c r="C581" s="430"/>
      <c r="D581" s="431"/>
      <c r="E581" s="431"/>
      <c r="F581" s="431"/>
      <c r="G581" s="431"/>
      <c r="H581" s="431"/>
      <c r="I581" s="431"/>
      <c r="J581" s="431"/>
      <c r="K581" s="431"/>
      <c r="L581" s="431"/>
      <c r="M581" s="431"/>
      <c r="N581" s="431"/>
      <c r="O581" s="432"/>
      <c r="P581" s="431"/>
      <c r="Q581" s="431"/>
      <c r="R581" s="431"/>
      <c r="S581" s="433"/>
      <c r="T581" s="433"/>
      <c r="U581" s="433"/>
      <c r="V581" s="433"/>
      <c r="W581" s="431"/>
      <c r="X581" s="431"/>
      <c r="Y581" s="434"/>
      <c r="Z581" s="434"/>
      <c r="AA581" s="434"/>
      <c r="AB581" s="434"/>
      <c r="AC581" s="434"/>
      <c r="AD581" s="434"/>
      <c r="AE581" s="434"/>
      <c r="AF581" s="397"/>
      <c r="AG581" s="397"/>
      <c r="AH581" s="397"/>
      <c r="AI581" s="397"/>
      <c r="AJ581" s="397"/>
      <c r="AK581" s="397"/>
      <c r="AL581" s="397"/>
      <c r="AM581" s="398"/>
    </row>
    <row r="582" spans="1:39">
      <c r="B582" s="322" t="s">
        <v>294</v>
      </c>
      <c r="C582" s="336"/>
      <c r="D582" s="336"/>
      <c r="E582" s="374"/>
      <c r="F582" s="374"/>
      <c r="G582" s="374"/>
      <c r="H582" s="374"/>
      <c r="I582" s="374"/>
      <c r="J582" s="374"/>
      <c r="K582" s="374"/>
      <c r="L582" s="374"/>
      <c r="M582" s="374"/>
      <c r="N582" s="374"/>
      <c r="O582" s="289"/>
      <c r="P582" s="338"/>
      <c r="Q582" s="338"/>
      <c r="R582" s="338"/>
      <c r="S582" s="337"/>
      <c r="T582" s="337"/>
      <c r="U582" s="337"/>
      <c r="V582" s="337"/>
      <c r="W582" s="338"/>
      <c r="X582" s="338"/>
      <c r="Y582" s="339">
        <f>HLOOKUP(Y$35,'3.  Distribution Rates'!$C$122:$P$133,9,FALSE)</f>
        <v>1.512E-2</v>
      </c>
      <c r="Z582" s="339">
        <f>HLOOKUP(Z$35,'3.  Distribution Rates'!$C$122:$P$133,9,FALSE)</f>
        <v>2.315E-2</v>
      </c>
      <c r="AA582" s="339">
        <f>HLOOKUP(AA$35,'3.  Distribution Rates'!$C$122:$P$133,9,FALSE)</f>
        <v>3.1719999999999998E-2</v>
      </c>
      <c r="AB582" s="339">
        <f>HLOOKUP(AB$35,'3.  Distribution Rates'!$C$122:$P$133,9,FALSE)</f>
        <v>7.6914999999999996</v>
      </c>
      <c r="AC582" s="339">
        <f>HLOOKUP(AC$35,'3.  Distribution Rates'!$C$122:$P$133,9,FALSE)</f>
        <v>6.0410000000000004</v>
      </c>
      <c r="AD582" s="339">
        <f>HLOOKUP(AD$35,'3.  Distribution Rates'!$C$122:$P$133,9,FALSE)</f>
        <v>6.4871999999999996</v>
      </c>
      <c r="AE582" s="339">
        <f>HLOOKUP(AE$35,'3.  Distribution Rates'!$C$122:$P$133,9,FALSE)</f>
        <v>0</v>
      </c>
      <c r="AF582" s="339">
        <f>HLOOKUP(AF$35,'3.  Distribution Rates'!$C$122:$P$133,9,FALSE)</f>
        <v>0</v>
      </c>
      <c r="AG582" s="339">
        <f>HLOOKUP(AG$35,'3.  Distribution Rates'!$C$122:$P$133,9,FALSE)</f>
        <v>0</v>
      </c>
      <c r="AH582" s="339">
        <f>HLOOKUP(AH$35,'3.  Distribution Rates'!$C$122:$P$133,9,FALSE)</f>
        <v>0</v>
      </c>
      <c r="AI582" s="339">
        <f>HLOOKUP(AI$35,'3.  Distribution Rates'!$C$122:$P$133,9,FALSE)</f>
        <v>0</v>
      </c>
      <c r="AJ582" s="339">
        <f>HLOOKUP(AJ$35,'3.  Distribution Rates'!$C$122:$P$133,9,FALSE)</f>
        <v>0</v>
      </c>
      <c r="AK582" s="339">
        <f>HLOOKUP(AK$35,'3.  Distribution Rates'!$C$122:$P$133,9,FALSE)</f>
        <v>0</v>
      </c>
      <c r="AL582" s="339">
        <f>HLOOKUP(AL$35,'3.  Distribution Rates'!$C$122:$P$133,9,FALSE)</f>
        <v>0</v>
      </c>
      <c r="AM582" s="439"/>
    </row>
    <row r="583" spans="1:39">
      <c r="B583" s="322" t="s">
        <v>295</v>
      </c>
      <c r="C583" s="343"/>
      <c r="D583" s="307"/>
      <c r="E583" s="277"/>
      <c r="F583" s="277"/>
      <c r="G583" s="277"/>
      <c r="H583" s="277"/>
      <c r="I583" s="277"/>
      <c r="J583" s="277"/>
      <c r="K583" s="277"/>
      <c r="L583" s="277"/>
      <c r="M583" s="277"/>
      <c r="N583" s="277"/>
      <c r="O583" s="289"/>
      <c r="P583" s="277"/>
      <c r="Q583" s="277"/>
      <c r="R583" s="277"/>
      <c r="S583" s="307"/>
      <c r="T583" s="307"/>
      <c r="U583" s="307"/>
      <c r="V583" s="307"/>
      <c r="W583" s="277"/>
      <c r="X583" s="277"/>
      <c r="Y583" s="376">
        <f>'4.  2011-2014 LRAM'!Y140*Y582</f>
        <v>0</v>
      </c>
      <c r="Z583" s="376">
        <f>'4.  2011-2014 LRAM'!Z140*Z582</f>
        <v>0</v>
      </c>
      <c r="AA583" s="376">
        <f>'4.  2011-2014 LRAM'!AA140*AA582</f>
        <v>0</v>
      </c>
      <c r="AB583" s="376">
        <f>'4.  2011-2014 LRAM'!AB140*AB582</f>
        <v>0</v>
      </c>
      <c r="AC583" s="376">
        <f>'4.  2011-2014 LRAM'!AC140*AC582</f>
        <v>0</v>
      </c>
      <c r="AD583" s="376">
        <f>'4.  2011-2014 LRAM'!AD140*AD582</f>
        <v>0</v>
      </c>
      <c r="AE583" s="376">
        <f>'4.  2011-2014 LRAM'!AE140*AE582</f>
        <v>0</v>
      </c>
      <c r="AF583" s="376">
        <f>'4.  2011-2014 LRAM'!AF140*AF582</f>
        <v>0</v>
      </c>
      <c r="AG583" s="376">
        <f>'4.  2011-2014 LRAM'!AG140*AG582</f>
        <v>0</v>
      </c>
      <c r="AH583" s="376">
        <f>'4.  2011-2014 LRAM'!AH140*AH582</f>
        <v>0</v>
      </c>
      <c r="AI583" s="376">
        <f>'4.  2011-2014 LRAM'!AI140*AI582</f>
        <v>0</v>
      </c>
      <c r="AJ583" s="376">
        <f>'4.  2011-2014 LRAM'!AJ140*AJ582</f>
        <v>0</v>
      </c>
      <c r="AK583" s="376">
        <f>'4.  2011-2014 LRAM'!AK140*AK582</f>
        <v>0</v>
      </c>
      <c r="AL583" s="376">
        <f>'4.  2011-2014 LRAM'!AL140*AL582</f>
        <v>0</v>
      </c>
      <c r="AM583" s="623">
        <f t="shared" ref="AM583:AM589" si="1706">SUM(Y583:AL583)</f>
        <v>0</v>
      </c>
    </row>
    <row r="584" spans="1:39">
      <c r="B584" s="322" t="s">
        <v>296</v>
      </c>
      <c r="C584" s="343"/>
      <c r="D584" s="307"/>
      <c r="E584" s="277"/>
      <c r="F584" s="277"/>
      <c r="G584" s="277"/>
      <c r="H584" s="277"/>
      <c r="I584" s="277"/>
      <c r="J584" s="277"/>
      <c r="K584" s="277"/>
      <c r="L584" s="277"/>
      <c r="M584" s="277"/>
      <c r="N584" s="277"/>
      <c r="O584" s="289"/>
      <c r="P584" s="277"/>
      <c r="Q584" s="277"/>
      <c r="R584" s="277"/>
      <c r="S584" s="307"/>
      <c r="T584" s="307"/>
      <c r="U584" s="307"/>
      <c r="V584" s="307"/>
      <c r="W584" s="277"/>
      <c r="X584" s="277"/>
      <c r="Y584" s="376">
        <f>'4.  2011-2014 LRAM'!Y269*Y582</f>
        <v>0</v>
      </c>
      <c r="Z584" s="376">
        <f>'4.  2011-2014 LRAM'!Z269*Z582</f>
        <v>0</v>
      </c>
      <c r="AA584" s="376">
        <f>'4.  2011-2014 LRAM'!AA269*AA582</f>
        <v>0</v>
      </c>
      <c r="AB584" s="376">
        <f>'4.  2011-2014 LRAM'!AB269*AB582</f>
        <v>0</v>
      </c>
      <c r="AC584" s="376">
        <f>'4.  2011-2014 LRAM'!AC269*AC582</f>
        <v>0</v>
      </c>
      <c r="AD584" s="376">
        <f>'4.  2011-2014 LRAM'!AD269*AD582</f>
        <v>0</v>
      </c>
      <c r="AE584" s="376">
        <f>'4.  2011-2014 LRAM'!AE269*AE582</f>
        <v>0</v>
      </c>
      <c r="AF584" s="376">
        <f>'4.  2011-2014 LRAM'!AF269*AF582</f>
        <v>0</v>
      </c>
      <c r="AG584" s="376">
        <f>'4.  2011-2014 LRAM'!AG269*AG582</f>
        <v>0</v>
      </c>
      <c r="AH584" s="376">
        <f>'4.  2011-2014 LRAM'!AH269*AH582</f>
        <v>0</v>
      </c>
      <c r="AI584" s="376">
        <f>'4.  2011-2014 LRAM'!AI269*AI582</f>
        <v>0</v>
      </c>
      <c r="AJ584" s="376">
        <f>'4.  2011-2014 LRAM'!AJ269*AJ582</f>
        <v>0</v>
      </c>
      <c r="AK584" s="376">
        <f>'4.  2011-2014 LRAM'!AK269*AK582</f>
        <v>0</v>
      </c>
      <c r="AL584" s="376">
        <f>'4.  2011-2014 LRAM'!AL269*AL582</f>
        <v>0</v>
      </c>
      <c r="AM584" s="623">
        <f t="shared" si="1706"/>
        <v>0</v>
      </c>
    </row>
    <row r="585" spans="1:39">
      <c r="B585" s="322" t="s">
        <v>297</v>
      </c>
      <c r="C585" s="343"/>
      <c r="D585" s="307"/>
      <c r="E585" s="277"/>
      <c r="F585" s="277"/>
      <c r="G585" s="277"/>
      <c r="H585" s="277"/>
      <c r="I585" s="277"/>
      <c r="J585" s="277"/>
      <c r="K585" s="277"/>
      <c r="L585" s="277"/>
      <c r="M585" s="277"/>
      <c r="N585" s="277"/>
      <c r="O585" s="289"/>
      <c r="P585" s="277"/>
      <c r="Q585" s="277"/>
      <c r="R585" s="277"/>
      <c r="S585" s="307"/>
      <c r="T585" s="307"/>
      <c r="U585" s="307"/>
      <c r="V585" s="307"/>
      <c r="W585" s="277"/>
      <c r="X585" s="277"/>
      <c r="Y585" s="376">
        <f>'4.  2011-2014 LRAM'!Y398*Y582</f>
        <v>0</v>
      </c>
      <c r="Z585" s="376">
        <f>'4.  2011-2014 LRAM'!Z398*Z582</f>
        <v>0</v>
      </c>
      <c r="AA585" s="376">
        <f>'4.  2011-2014 LRAM'!AA398*AA582</f>
        <v>0</v>
      </c>
      <c r="AB585" s="376">
        <f>'4.  2011-2014 LRAM'!AB398*AB582</f>
        <v>0</v>
      </c>
      <c r="AC585" s="376">
        <f>'4.  2011-2014 LRAM'!AC398*AC582</f>
        <v>0</v>
      </c>
      <c r="AD585" s="376">
        <f>'4.  2011-2014 LRAM'!AD398*AD582</f>
        <v>0</v>
      </c>
      <c r="AE585" s="376">
        <f>'4.  2011-2014 LRAM'!AE398*AE582</f>
        <v>0</v>
      </c>
      <c r="AF585" s="376">
        <f>'4.  2011-2014 LRAM'!AF398*AF582</f>
        <v>0</v>
      </c>
      <c r="AG585" s="376">
        <f>'4.  2011-2014 LRAM'!AG398*AG582</f>
        <v>0</v>
      </c>
      <c r="AH585" s="376">
        <f>'4.  2011-2014 LRAM'!AH398*AH582</f>
        <v>0</v>
      </c>
      <c r="AI585" s="376">
        <f>'4.  2011-2014 LRAM'!AI398*AI582</f>
        <v>0</v>
      </c>
      <c r="AJ585" s="376">
        <f>'4.  2011-2014 LRAM'!AJ398*AJ582</f>
        <v>0</v>
      </c>
      <c r="AK585" s="376">
        <f>'4.  2011-2014 LRAM'!AK398*AK582</f>
        <v>0</v>
      </c>
      <c r="AL585" s="376">
        <f>'4.  2011-2014 LRAM'!AL398*AL582</f>
        <v>0</v>
      </c>
      <c r="AM585" s="623">
        <f t="shared" si="1706"/>
        <v>0</v>
      </c>
    </row>
    <row r="586" spans="1:39">
      <c r="B586" s="322" t="s">
        <v>298</v>
      </c>
      <c r="C586" s="343"/>
      <c r="D586" s="307"/>
      <c r="E586" s="277"/>
      <c r="F586" s="277"/>
      <c r="G586" s="277"/>
      <c r="H586" s="277"/>
      <c r="I586" s="277"/>
      <c r="J586" s="277"/>
      <c r="K586" s="277"/>
      <c r="L586" s="277"/>
      <c r="M586" s="277"/>
      <c r="N586" s="277"/>
      <c r="O586" s="289"/>
      <c r="P586" s="277"/>
      <c r="Q586" s="277"/>
      <c r="R586" s="277"/>
      <c r="S586" s="307"/>
      <c r="T586" s="307"/>
      <c r="U586" s="307"/>
      <c r="V586" s="307"/>
      <c r="W586" s="277"/>
      <c r="X586" s="277"/>
      <c r="Y586" s="376">
        <f>'4.  2011-2014 LRAM'!Y528*Y582</f>
        <v>0</v>
      </c>
      <c r="Z586" s="376">
        <f>'4.  2011-2014 LRAM'!Z528*Z582</f>
        <v>0</v>
      </c>
      <c r="AA586" s="376">
        <f>'4.  2011-2014 LRAM'!AA528*AA582</f>
        <v>0</v>
      </c>
      <c r="AB586" s="376">
        <f>'4.  2011-2014 LRAM'!AB528*AB582</f>
        <v>0</v>
      </c>
      <c r="AC586" s="376">
        <f>'4.  2011-2014 LRAM'!AC528*AC582</f>
        <v>0</v>
      </c>
      <c r="AD586" s="376">
        <f>'4.  2011-2014 LRAM'!AD528*AD582</f>
        <v>0</v>
      </c>
      <c r="AE586" s="376">
        <f>'4.  2011-2014 LRAM'!AE528*AE582</f>
        <v>0</v>
      </c>
      <c r="AF586" s="376">
        <f>'4.  2011-2014 LRAM'!AF528*AF582</f>
        <v>0</v>
      </c>
      <c r="AG586" s="376">
        <f>'4.  2011-2014 LRAM'!AG528*AG582</f>
        <v>0</v>
      </c>
      <c r="AH586" s="376">
        <f>'4.  2011-2014 LRAM'!AH528*AH582</f>
        <v>0</v>
      </c>
      <c r="AI586" s="376">
        <f>'4.  2011-2014 LRAM'!AI528*AI582</f>
        <v>0</v>
      </c>
      <c r="AJ586" s="376">
        <f>'4.  2011-2014 LRAM'!AJ528*AJ582</f>
        <v>0</v>
      </c>
      <c r="AK586" s="376">
        <f>'4.  2011-2014 LRAM'!AK528*AK582</f>
        <v>0</v>
      </c>
      <c r="AL586" s="376">
        <f>'4.  2011-2014 LRAM'!AL528*AL582</f>
        <v>0</v>
      </c>
      <c r="AM586" s="623">
        <f t="shared" si="1706"/>
        <v>0</v>
      </c>
    </row>
    <row r="587" spans="1:39">
      <c r="B587" s="322" t="s">
        <v>299</v>
      </c>
      <c r="C587" s="343"/>
      <c r="D587" s="307"/>
      <c r="E587" s="277"/>
      <c r="F587" s="277"/>
      <c r="G587" s="277"/>
      <c r="H587" s="277"/>
      <c r="I587" s="277"/>
      <c r="J587" s="277"/>
      <c r="K587" s="277"/>
      <c r="L587" s="277"/>
      <c r="M587" s="277"/>
      <c r="N587" s="277"/>
      <c r="O587" s="289"/>
      <c r="P587" s="277"/>
      <c r="Q587" s="277"/>
      <c r="R587" s="277"/>
      <c r="S587" s="307"/>
      <c r="T587" s="307"/>
      <c r="U587" s="307"/>
      <c r="V587" s="307"/>
      <c r="W587" s="277"/>
      <c r="X587" s="277"/>
      <c r="Y587" s="376">
        <f>Y209*Y582</f>
        <v>449050.08657599997</v>
      </c>
      <c r="Z587" s="376">
        <f>Z209*Z582</f>
        <v>25549.580840000002</v>
      </c>
      <c r="AA587" s="376">
        <f>AA209*AA582</f>
        <v>710203.12354741385</v>
      </c>
      <c r="AB587" s="746">
        <f>AB209/AB$32*AB582</f>
        <v>1875320.7978558219</v>
      </c>
      <c r="AC587" s="746">
        <f t="shared" ref="AC587:AD587" si="1707">AC209/AC$32*AC582</f>
        <v>638592.85155687109</v>
      </c>
      <c r="AD587" s="746">
        <f t="shared" si="1707"/>
        <v>841554.6789101949</v>
      </c>
      <c r="AE587" s="376">
        <f t="shared" ref="AE587:AL587" si="1708">AE209*AE582</f>
        <v>0</v>
      </c>
      <c r="AF587" s="376">
        <f t="shared" si="1708"/>
        <v>0</v>
      </c>
      <c r="AG587" s="376">
        <f t="shared" si="1708"/>
        <v>0</v>
      </c>
      <c r="AH587" s="376">
        <f t="shared" si="1708"/>
        <v>0</v>
      </c>
      <c r="AI587" s="376">
        <f t="shared" si="1708"/>
        <v>0</v>
      </c>
      <c r="AJ587" s="376">
        <f t="shared" si="1708"/>
        <v>0</v>
      </c>
      <c r="AK587" s="376">
        <f t="shared" si="1708"/>
        <v>0</v>
      </c>
      <c r="AL587" s="376">
        <f t="shared" si="1708"/>
        <v>0</v>
      </c>
      <c r="AM587" s="623">
        <f t="shared" si="1706"/>
        <v>4540271.1192863015</v>
      </c>
    </row>
    <row r="588" spans="1:39">
      <c r="B588" s="322" t="s">
        <v>300</v>
      </c>
      <c r="C588" s="343"/>
      <c r="D588" s="307"/>
      <c r="E588" s="277"/>
      <c r="F588" s="277"/>
      <c r="G588" s="277"/>
      <c r="H588" s="277"/>
      <c r="I588" s="277"/>
      <c r="J588" s="277"/>
      <c r="K588" s="277"/>
      <c r="L588" s="277"/>
      <c r="M588" s="277"/>
      <c r="N588" s="277"/>
      <c r="O588" s="289"/>
      <c r="P588" s="277"/>
      <c r="Q588" s="277"/>
      <c r="R588" s="277"/>
      <c r="S588" s="307"/>
      <c r="T588" s="307"/>
      <c r="U588" s="307"/>
      <c r="V588" s="307"/>
      <c r="W588" s="277"/>
      <c r="X588" s="277"/>
      <c r="Y588" s="376">
        <f>Y392*Y582</f>
        <v>1441619.2997135997</v>
      </c>
      <c r="Z588" s="376">
        <f>Z392*Z582</f>
        <v>101891.96320500001</v>
      </c>
      <c r="AA588" s="376">
        <f>AA392*AA582</f>
        <v>430826.79091903113</v>
      </c>
      <c r="AB588" s="794">
        <f>AB392/AB$32*AB582</f>
        <v>2102000.3267640509</v>
      </c>
      <c r="AC588" s="794">
        <f t="shared" ref="AC588" si="1709">AC392/AC$32*AC582</f>
        <v>607222.50903618813</v>
      </c>
      <c r="AD588" s="794">
        <f>AD392/AD$32*AD582</f>
        <v>477724.25162959448</v>
      </c>
      <c r="AE588" s="376">
        <f t="shared" ref="AE588:AL588" si="1710">AE392*AE582</f>
        <v>0</v>
      </c>
      <c r="AF588" s="376">
        <f t="shared" si="1710"/>
        <v>0</v>
      </c>
      <c r="AG588" s="376">
        <f t="shared" si="1710"/>
        <v>0</v>
      </c>
      <c r="AH588" s="376">
        <f t="shared" si="1710"/>
        <v>0</v>
      </c>
      <c r="AI588" s="376">
        <f t="shared" si="1710"/>
        <v>0</v>
      </c>
      <c r="AJ588" s="376">
        <f t="shared" si="1710"/>
        <v>0</v>
      </c>
      <c r="AK588" s="376">
        <f t="shared" si="1710"/>
        <v>0</v>
      </c>
      <c r="AL588" s="376">
        <f t="shared" si="1710"/>
        <v>0</v>
      </c>
      <c r="AM588" s="623">
        <f t="shared" si="1706"/>
        <v>5161285.1412674645</v>
      </c>
    </row>
    <row r="589" spans="1:39">
      <c r="B589" s="322" t="s">
        <v>301</v>
      </c>
      <c r="C589" s="343"/>
      <c r="D589" s="307"/>
      <c r="E589" s="277"/>
      <c r="F589" s="277"/>
      <c r="G589" s="277"/>
      <c r="H589" s="277"/>
      <c r="I589" s="277"/>
      <c r="J589" s="277"/>
      <c r="K589" s="277"/>
      <c r="L589" s="277"/>
      <c r="M589" s="277"/>
      <c r="N589" s="277"/>
      <c r="O589" s="289"/>
      <c r="P589" s="277"/>
      <c r="Q589" s="277"/>
      <c r="R589" s="277"/>
      <c r="S589" s="307"/>
      <c r="T589" s="307"/>
      <c r="U589" s="307"/>
      <c r="V589" s="307"/>
      <c r="W589" s="277"/>
      <c r="X589" s="277"/>
      <c r="Y589" s="376">
        <f>Y579*Y582</f>
        <v>2547457.9048710321</v>
      </c>
      <c r="Z589" s="376">
        <f t="shared" ref="Z589:AL589" si="1711">Z579*Z582</f>
        <v>179179.1017</v>
      </c>
      <c r="AA589" s="376">
        <f t="shared" si="1711"/>
        <v>512562.4500819862</v>
      </c>
      <c r="AB589" s="746">
        <f>AB579/AB$32*AB582</f>
        <v>2043123.8451673461</v>
      </c>
      <c r="AC589" s="746">
        <f t="shared" ref="AC589:AD589" si="1712">AC579/AC$32*AC582</f>
        <v>295188.24841966521</v>
      </c>
      <c r="AD589" s="746">
        <f t="shared" si="1712"/>
        <v>109977.02260293247</v>
      </c>
      <c r="AE589" s="376">
        <f t="shared" si="1711"/>
        <v>0</v>
      </c>
      <c r="AF589" s="376">
        <f t="shared" si="1711"/>
        <v>0</v>
      </c>
      <c r="AG589" s="376">
        <f t="shared" si="1711"/>
        <v>0</v>
      </c>
      <c r="AH589" s="376">
        <f t="shared" si="1711"/>
        <v>0</v>
      </c>
      <c r="AI589" s="376">
        <f t="shared" si="1711"/>
        <v>0</v>
      </c>
      <c r="AJ589" s="376">
        <f t="shared" si="1711"/>
        <v>0</v>
      </c>
      <c r="AK589" s="376">
        <f t="shared" si="1711"/>
        <v>0</v>
      </c>
      <c r="AL589" s="376">
        <f t="shared" si="1711"/>
        <v>0</v>
      </c>
      <c r="AM589" s="623">
        <f t="shared" si="1706"/>
        <v>5687488.5728429621</v>
      </c>
    </row>
    <row r="590" spans="1:39" ht="15.75">
      <c r="B590" s="347" t="s">
        <v>302</v>
      </c>
      <c r="C590" s="343"/>
      <c r="D590" s="334"/>
      <c r="E590" s="332"/>
      <c r="F590" s="332"/>
      <c r="G590" s="332"/>
      <c r="H590" s="332"/>
      <c r="I590" s="332"/>
      <c r="J590" s="332"/>
      <c r="K590" s="332"/>
      <c r="L590" s="332"/>
      <c r="M590" s="332"/>
      <c r="N590" s="332"/>
      <c r="O590" s="298"/>
      <c r="P590" s="332"/>
      <c r="Q590" s="332"/>
      <c r="R590" s="332"/>
      <c r="S590" s="334"/>
      <c r="T590" s="334"/>
      <c r="U590" s="334"/>
      <c r="V590" s="334"/>
      <c r="W590" s="332"/>
      <c r="X590" s="332"/>
      <c r="Y590" s="344">
        <f>SUM(Y583:Y589)</f>
        <v>4438127.2911606319</v>
      </c>
      <c r="Z590" s="344">
        <f>SUM(Z583:Z589)</f>
        <v>306620.64574499999</v>
      </c>
      <c r="AA590" s="344">
        <f t="shared" ref="AA590:AE590" si="1713">SUM(AA583:AA589)</f>
        <v>1653592.364548431</v>
      </c>
      <c r="AB590" s="344">
        <f>SUM(AB583:AB589)</f>
        <v>6020444.9697872186</v>
      </c>
      <c r="AC590" s="344">
        <f t="shared" si="1713"/>
        <v>1541003.6090127244</v>
      </c>
      <c r="AD590" s="344">
        <f>SUM(AD583:AD589)</f>
        <v>1429255.9531427219</v>
      </c>
      <c r="AE590" s="344">
        <f t="shared" si="1713"/>
        <v>0</v>
      </c>
      <c r="AF590" s="344">
        <f>SUM(AF583:AF589)</f>
        <v>0</v>
      </c>
      <c r="AG590" s="344">
        <f>SUM(AG583:AG589)</f>
        <v>0</v>
      </c>
      <c r="AH590" s="344">
        <f t="shared" ref="AH590:AL590" si="1714">SUM(AH583:AH589)</f>
        <v>0</v>
      </c>
      <c r="AI590" s="344">
        <f t="shared" si="1714"/>
        <v>0</v>
      </c>
      <c r="AJ590" s="344">
        <f>SUM(AJ583:AJ589)</f>
        <v>0</v>
      </c>
      <c r="AK590" s="344">
        <f t="shared" si="1714"/>
        <v>0</v>
      </c>
      <c r="AL590" s="344">
        <f t="shared" si="1714"/>
        <v>0</v>
      </c>
      <c r="AM590" s="405">
        <f>SUM(AM583:AM589)</f>
        <v>15389044.833396729</v>
      </c>
    </row>
    <row r="591" spans="1:39" ht="15.75">
      <c r="B591" s="347" t="s">
        <v>303</v>
      </c>
      <c r="C591" s="343"/>
      <c r="D591" s="348"/>
      <c r="E591" s="332"/>
      <c r="F591" s="332"/>
      <c r="G591" s="332"/>
      <c r="H591" s="332"/>
      <c r="I591" s="332"/>
      <c r="J591" s="332"/>
      <c r="K591" s="332"/>
      <c r="L591" s="332"/>
      <c r="M591" s="332"/>
      <c r="N591" s="332"/>
      <c r="O591" s="298"/>
      <c r="P591" s="332"/>
      <c r="Q591" s="332"/>
      <c r="R591" s="332"/>
      <c r="S591" s="334"/>
      <c r="T591" s="334"/>
      <c r="U591" s="334"/>
      <c r="V591" s="334"/>
      <c r="W591" s="332"/>
      <c r="X591" s="332"/>
      <c r="Y591" s="345">
        <f>Y580*Y582</f>
        <v>266739.90512268752</v>
      </c>
      <c r="Z591" s="345">
        <f t="shared" ref="Z591:AE591" si="1715">Z580*Z582</f>
        <v>8321.8114192710837</v>
      </c>
      <c r="AA591" s="345">
        <f t="shared" si="1715"/>
        <v>1201947.0371570725</v>
      </c>
      <c r="AB591" s="745">
        <f>AB580/AB$32*AB582</f>
        <v>1304035.4974470933</v>
      </c>
      <c r="AC591" s="745">
        <f>AC580/AC$32*AC582</f>
        <v>275695.41588156321</v>
      </c>
      <c r="AD591" s="745">
        <f>AD580/AD$32*AD582</f>
        <v>284090.07102949492</v>
      </c>
      <c r="AE591" s="345">
        <f t="shared" si="1715"/>
        <v>0</v>
      </c>
      <c r="AF591" s="345">
        <f>AF580*AF582</f>
        <v>0</v>
      </c>
      <c r="AG591" s="345">
        <f t="shared" ref="AG591:AL591" si="1716">AG580*AG582</f>
        <v>0</v>
      </c>
      <c r="AH591" s="345">
        <f t="shared" si="1716"/>
        <v>0</v>
      </c>
      <c r="AI591" s="345">
        <f t="shared" si="1716"/>
        <v>0</v>
      </c>
      <c r="AJ591" s="345">
        <f>AJ580*AJ582</f>
        <v>0</v>
      </c>
      <c r="AK591" s="345">
        <f>AK580*AK582</f>
        <v>0</v>
      </c>
      <c r="AL591" s="345">
        <f t="shared" si="1716"/>
        <v>0</v>
      </c>
      <c r="AM591" s="405">
        <f>SUM(Y591:AL591)</f>
        <v>3340829.7380571826</v>
      </c>
    </row>
    <row r="592" spans="1:39" ht="15.75">
      <c r="B592" s="347" t="s">
        <v>304</v>
      </c>
      <c r="C592" s="343"/>
      <c r="D592" s="348"/>
      <c r="E592" s="332"/>
      <c r="F592" s="332"/>
      <c r="G592" s="332"/>
      <c r="H592" s="332"/>
      <c r="I592" s="332"/>
      <c r="J592" s="332"/>
      <c r="K592" s="332"/>
      <c r="L592" s="332"/>
      <c r="M592" s="332"/>
      <c r="N592" s="332"/>
      <c r="O592" s="298"/>
      <c r="P592" s="332"/>
      <c r="Q592" s="332"/>
      <c r="R592" s="332"/>
      <c r="S592" s="348"/>
      <c r="T592" s="348"/>
      <c r="U592" s="348"/>
      <c r="V592" s="348"/>
      <c r="W592" s="332"/>
      <c r="X592" s="332"/>
      <c r="Y592" s="349"/>
      <c r="Z592" s="349"/>
      <c r="AA592" s="349"/>
      <c r="AB592" s="349"/>
      <c r="AC592" s="349"/>
      <c r="AD592" s="349"/>
      <c r="AE592" s="349"/>
      <c r="AF592" s="349"/>
      <c r="AG592" s="349"/>
      <c r="AH592" s="349"/>
      <c r="AI592" s="349"/>
      <c r="AJ592" s="349"/>
      <c r="AK592" s="349"/>
      <c r="AL592" s="349"/>
      <c r="AM592" s="405">
        <f>AM590-AM591</f>
        <v>12048215.095339546</v>
      </c>
    </row>
    <row r="593" spans="1:39">
      <c r="B593" s="322"/>
      <c r="C593" s="348"/>
      <c r="D593" s="348"/>
      <c r="E593" s="332"/>
      <c r="F593" s="332"/>
      <c r="G593" s="332"/>
      <c r="H593" s="332"/>
      <c r="I593" s="332"/>
      <c r="J593" s="332"/>
      <c r="K593" s="332"/>
      <c r="L593" s="332"/>
      <c r="M593" s="332"/>
      <c r="N593" s="332"/>
      <c r="O593" s="298"/>
      <c r="P593" s="332"/>
      <c r="Q593" s="332"/>
      <c r="R593" s="332"/>
      <c r="S593" s="348"/>
      <c r="T593" s="343"/>
      <c r="U593" s="348"/>
      <c r="V593" s="348"/>
      <c r="W593" s="332"/>
      <c r="X593" s="332"/>
      <c r="Y593" s="350"/>
      <c r="Z593" s="350"/>
      <c r="AA593" s="350"/>
      <c r="AB593" s="350"/>
      <c r="AC593" s="350"/>
      <c r="AD593" s="350"/>
      <c r="AE593" s="350"/>
      <c r="AF593" s="350"/>
      <c r="AG593" s="350"/>
      <c r="AH593" s="350"/>
      <c r="AI593" s="350"/>
      <c r="AJ593" s="350"/>
      <c r="AK593" s="350"/>
      <c r="AL593" s="350"/>
      <c r="AM593" s="346"/>
    </row>
    <row r="594" spans="1:39">
      <c r="B594" s="437" t="s">
        <v>305</v>
      </c>
      <c r="C594" s="302"/>
      <c r="D594" s="277"/>
      <c r="E594" s="277"/>
      <c r="F594" s="277"/>
      <c r="G594" s="277"/>
      <c r="H594" s="277"/>
      <c r="I594" s="277"/>
      <c r="J594" s="277"/>
      <c r="K594" s="277"/>
      <c r="L594" s="277"/>
      <c r="M594" s="277"/>
      <c r="N594" s="277"/>
      <c r="O594" s="355"/>
      <c r="P594" s="277"/>
      <c r="Q594" s="277"/>
      <c r="R594" s="277"/>
      <c r="S594" s="302"/>
      <c r="T594" s="307"/>
      <c r="U594" s="307"/>
      <c r="V594" s="277"/>
      <c r="W594" s="277"/>
      <c r="X594" s="307"/>
      <c r="Y594" s="289">
        <f>SUMPRODUCT(E404:E577,Y404:Y577)</f>
        <v>134458812.76607352</v>
      </c>
      <c r="Z594" s="289">
        <f>SUMPRODUCT(E404:E577,Z404:Z577)</f>
        <v>5949188.9000000004</v>
      </c>
      <c r="AA594" s="289">
        <f t="shared" ref="AA594:AL594" si="1717">IF(AA402="kw",SUMPRODUCT($N$404:$N$577,$P$404:$P$577,AA404:AA577),SUMPRODUCT($E$404:$E$577,AA404:AA577))</f>
        <v>16179955.665206673</v>
      </c>
      <c r="AB594" s="289">
        <f t="shared" si="1717"/>
        <v>244633.1969771194</v>
      </c>
      <c r="AC594" s="289">
        <f t="shared" si="1717"/>
        <v>45103.626077385568</v>
      </c>
      <c r="AD594" s="289">
        <f t="shared" si="1717"/>
        <v>15621.721797937013</v>
      </c>
      <c r="AE594" s="289">
        <f t="shared" si="1717"/>
        <v>0</v>
      </c>
      <c r="AF594" s="289">
        <f t="shared" si="1717"/>
        <v>0</v>
      </c>
      <c r="AG594" s="289">
        <f t="shared" si="1717"/>
        <v>0</v>
      </c>
      <c r="AH594" s="289">
        <f t="shared" si="1717"/>
        <v>0</v>
      </c>
      <c r="AI594" s="289">
        <f t="shared" si="1717"/>
        <v>0</v>
      </c>
      <c r="AJ594" s="289">
        <f t="shared" si="1717"/>
        <v>0</v>
      </c>
      <c r="AK594" s="289">
        <f t="shared" si="1717"/>
        <v>0</v>
      </c>
      <c r="AL594" s="289">
        <f t="shared" si="1717"/>
        <v>0</v>
      </c>
      <c r="AM594" s="335"/>
    </row>
    <row r="595" spans="1:39">
      <c r="B595" s="437" t="s">
        <v>306</v>
      </c>
      <c r="C595" s="302"/>
      <c r="D595" s="277"/>
      <c r="E595" s="277"/>
      <c r="F595" s="277"/>
      <c r="G595" s="277"/>
      <c r="H595" s="277"/>
      <c r="I595" s="277"/>
      <c r="J595" s="277"/>
      <c r="K595" s="277"/>
      <c r="L595" s="277"/>
      <c r="M595" s="277"/>
      <c r="N595" s="277"/>
      <c r="O595" s="355"/>
      <c r="P595" s="277"/>
      <c r="Q595" s="277"/>
      <c r="R595" s="277"/>
      <c r="S595" s="302"/>
      <c r="T595" s="307"/>
      <c r="U595" s="307"/>
      <c r="V595" s="277"/>
      <c r="W595" s="277"/>
      <c r="X595" s="307"/>
      <c r="Y595" s="289">
        <f>SUMPRODUCT(F404:F577,Y404:Y577)</f>
        <v>134458812.76607352</v>
      </c>
      <c r="Z595" s="289">
        <f>SUMPRODUCT(F404:F577,Z404:Z577)</f>
        <v>5949188.9000000004</v>
      </c>
      <c r="AA595" s="289">
        <f t="shared" ref="AA595:AL595" si="1718">IF(AA402="kw",SUMPRODUCT($N$404:$N$577,$Q$404:$Q$577,AA404:AA577),SUMPRODUCT($F$404:$F$577,AA404:AA577))</f>
        <v>15997716.864725184</v>
      </c>
      <c r="AB595" s="289">
        <f t="shared" si="1718"/>
        <v>244616.4308103474</v>
      </c>
      <c r="AC595" s="289">
        <f t="shared" si="1718"/>
        <v>45101.600390185304</v>
      </c>
      <c r="AD595" s="289">
        <f t="shared" si="1718"/>
        <v>15619.397750202896</v>
      </c>
      <c r="AE595" s="289">
        <f t="shared" si="1718"/>
        <v>0</v>
      </c>
      <c r="AF595" s="289">
        <f t="shared" si="1718"/>
        <v>0</v>
      </c>
      <c r="AG595" s="289">
        <f t="shared" si="1718"/>
        <v>0</v>
      </c>
      <c r="AH595" s="289">
        <f t="shared" si="1718"/>
        <v>0</v>
      </c>
      <c r="AI595" s="289">
        <f t="shared" si="1718"/>
        <v>0</v>
      </c>
      <c r="AJ595" s="289">
        <f t="shared" si="1718"/>
        <v>0</v>
      </c>
      <c r="AK595" s="289">
        <f t="shared" si="1718"/>
        <v>0</v>
      </c>
      <c r="AL595" s="289">
        <f t="shared" si="1718"/>
        <v>0</v>
      </c>
      <c r="AM595" s="335"/>
    </row>
    <row r="596" spans="1:39">
      <c r="B596" s="438" t="s">
        <v>307</v>
      </c>
      <c r="C596" s="362"/>
      <c r="D596" s="382"/>
      <c r="E596" s="382"/>
      <c r="F596" s="382"/>
      <c r="G596" s="382"/>
      <c r="H596" s="382"/>
      <c r="I596" s="382"/>
      <c r="J596" s="382"/>
      <c r="K596" s="382"/>
      <c r="L596" s="382"/>
      <c r="M596" s="382"/>
      <c r="N596" s="382"/>
      <c r="O596" s="381"/>
      <c r="P596" s="382"/>
      <c r="Q596" s="382"/>
      <c r="R596" s="382"/>
      <c r="S596" s="362"/>
      <c r="T596" s="383"/>
      <c r="U596" s="383"/>
      <c r="V596" s="382"/>
      <c r="W596" s="382"/>
      <c r="X596" s="383"/>
      <c r="Y596" s="324">
        <f>SUMPRODUCT(G404:G577,Y404:Y577)</f>
        <v>134458812.76607352</v>
      </c>
      <c r="Z596" s="324">
        <f>SUMPRODUCT(G404:G577,Z404:Z577)</f>
        <v>5949188.9000000004</v>
      </c>
      <c r="AA596" s="324">
        <f t="shared" ref="AA596:AL596" si="1719">IF(AA402="kw",SUMPRODUCT($N$404:$N$577,$R$404:$R$577,AA404:AA577),SUMPRODUCT($G$404:$G$577,AA404:AA577))</f>
        <v>15658647.702228623</v>
      </c>
      <c r="AB596" s="324">
        <f t="shared" si="1719"/>
        <v>244470.46764078873</v>
      </c>
      <c r="AC596" s="324">
        <f t="shared" si="1719"/>
        <v>45066.988464884576</v>
      </c>
      <c r="AD596" s="324">
        <f t="shared" si="1719"/>
        <v>15608.236065929539</v>
      </c>
      <c r="AE596" s="324">
        <f t="shared" si="1719"/>
        <v>0</v>
      </c>
      <c r="AF596" s="324">
        <f t="shared" si="1719"/>
        <v>0</v>
      </c>
      <c r="AG596" s="324">
        <f t="shared" si="1719"/>
        <v>0</v>
      </c>
      <c r="AH596" s="324">
        <f t="shared" si="1719"/>
        <v>0</v>
      </c>
      <c r="AI596" s="324">
        <f t="shared" si="1719"/>
        <v>0</v>
      </c>
      <c r="AJ596" s="324">
        <f t="shared" si="1719"/>
        <v>0</v>
      </c>
      <c r="AK596" s="324">
        <f t="shared" si="1719"/>
        <v>0</v>
      </c>
      <c r="AL596" s="324">
        <f t="shared" si="1719"/>
        <v>0</v>
      </c>
      <c r="AM596" s="384"/>
    </row>
    <row r="597" spans="1:39" ht="22.5" customHeight="1">
      <c r="B597" s="366" t="s">
        <v>595</v>
      </c>
      <c r="C597" s="385"/>
      <c r="D597" s="386"/>
      <c r="E597" s="386"/>
      <c r="F597" s="386"/>
      <c r="G597" s="386"/>
      <c r="H597" s="386"/>
      <c r="I597" s="386"/>
      <c r="J597" s="386"/>
      <c r="K597" s="386"/>
      <c r="L597" s="386"/>
      <c r="M597" s="386"/>
      <c r="N597" s="386"/>
      <c r="O597" s="386"/>
      <c r="P597" s="386"/>
      <c r="Q597" s="386"/>
      <c r="R597" s="386"/>
      <c r="S597" s="369"/>
      <c r="T597" s="370"/>
      <c r="U597" s="386"/>
      <c r="V597" s="386"/>
      <c r="W597" s="386"/>
      <c r="X597" s="386"/>
      <c r="Y597" s="407"/>
      <c r="Z597" s="407"/>
      <c r="AA597" s="407"/>
      <c r="AB597" s="407"/>
      <c r="AC597" s="407"/>
      <c r="AD597" s="407"/>
      <c r="AE597" s="407"/>
      <c r="AF597" s="407"/>
      <c r="AG597" s="407"/>
      <c r="AH597" s="407"/>
      <c r="AI597" s="407"/>
      <c r="AJ597" s="407"/>
      <c r="AK597" s="407"/>
      <c r="AL597" s="407"/>
      <c r="AM597" s="387"/>
    </row>
    <row r="600" spans="1:39" ht="15.75" hidden="1">
      <c r="B600" s="278" t="s">
        <v>309</v>
      </c>
      <c r="C600" s="279"/>
      <c r="D600" s="586" t="s">
        <v>526</v>
      </c>
      <c r="E600" s="251"/>
      <c r="F600" s="586"/>
      <c r="G600" s="251"/>
      <c r="H600" s="251"/>
      <c r="I600" s="251"/>
      <c r="J600" s="251"/>
      <c r="K600" s="251"/>
      <c r="L600" s="251"/>
      <c r="M600" s="251"/>
      <c r="N600" s="251"/>
      <c r="O600" s="279"/>
      <c r="P600" s="251"/>
      <c r="Q600" s="251"/>
      <c r="R600" s="251"/>
      <c r="S600" s="251"/>
      <c r="T600" s="251"/>
      <c r="U600" s="251"/>
      <c r="V600" s="251"/>
      <c r="W600" s="251"/>
      <c r="X600" s="251"/>
      <c r="Y600" s="268"/>
      <c r="Z600" s="265"/>
      <c r="AA600" s="265"/>
      <c r="AB600" s="265"/>
      <c r="AC600" s="265"/>
      <c r="AD600" s="265"/>
      <c r="AE600" s="265"/>
      <c r="AF600" s="265"/>
      <c r="AG600" s="265"/>
      <c r="AH600" s="265"/>
      <c r="AI600" s="265"/>
      <c r="AJ600" s="265"/>
      <c r="AK600" s="265"/>
      <c r="AL600" s="265"/>
    </row>
    <row r="601" spans="1:39" ht="33.75" hidden="1" customHeight="1" outlineLevel="1">
      <c r="B601" s="875" t="s">
        <v>211</v>
      </c>
      <c r="C601" s="877" t="s">
        <v>33</v>
      </c>
      <c r="D601" s="282" t="s">
        <v>422</v>
      </c>
      <c r="E601" s="879" t="s">
        <v>209</v>
      </c>
      <c r="F601" s="880"/>
      <c r="G601" s="880"/>
      <c r="H601" s="880"/>
      <c r="I601" s="880"/>
      <c r="J601" s="880"/>
      <c r="K601" s="880"/>
      <c r="L601" s="880"/>
      <c r="M601" s="881"/>
      <c r="N601" s="885" t="s">
        <v>213</v>
      </c>
      <c r="O601" s="282" t="s">
        <v>423</v>
      </c>
      <c r="P601" s="879" t="s">
        <v>212</v>
      </c>
      <c r="Q601" s="880"/>
      <c r="R601" s="880"/>
      <c r="S601" s="880"/>
      <c r="T601" s="880"/>
      <c r="U601" s="880"/>
      <c r="V601" s="880"/>
      <c r="W601" s="880"/>
      <c r="X601" s="881"/>
      <c r="Y601" s="882" t="s">
        <v>243</v>
      </c>
      <c r="Z601" s="883"/>
      <c r="AA601" s="883"/>
      <c r="AB601" s="883"/>
      <c r="AC601" s="883"/>
      <c r="AD601" s="883"/>
      <c r="AE601" s="883"/>
      <c r="AF601" s="883"/>
      <c r="AG601" s="883"/>
      <c r="AH601" s="883"/>
      <c r="AI601" s="883"/>
      <c r="AJ601" s="883"/>
      <c r="AK601" s="883"/>
      <c r="AL601" s="883"/>
      <c r="AM601" s="884"/>
    </row>
    <row r="602" spans="1:39" ht="68.25" hidden="1" customHeight="1" outlineLevel="1">
      <c r="B602" s="876"/>
      <c r="C602" s="878"/>
      <c r="D602" s="283">
        <v>2018</v>
      </c>
      <c r="E602" s="283">
        <v>2019</v>
      </c>
      <c r="F602" s="283">
        <v>2020</v>
      </c>
      <c r="G602" s="283">
        <v>2021</v>
      </c>
      <c r="H602" s="283">
        <v>2022</v>
      </c>
      <c r="I602" s="283">
        <v>2023</v>
      </c>
      <c r="J602" s="283">
        <v>2024</v>
      </c>
      <c r="K602" s="283">
        <v>2025</v>
      </c>
      <c r="L602" s="283">
        <v>2026</v>
      </c>
      <c r="M602" s="283">
        <v>2027</v>
      </c>
      <c r="N602" s="886"/>
      <c r="O602" s="283">
        <v>2018</v>
      </c>
      <c r="P602" s="283">
        <v>2019</v>
      </c>
      <c r="Q602" s="283">
        <v>2020</v>
      </c>
      <c r="R602" s="283">
        <v>2021</v>
      </c>
      <c r="S602" s="283">
        <v>2022</v>
      </c>
      <c r="T602" s="283">
        <v>2023</v>
      </c>
      <c r="U602" s="283">
        <v>2024</v>
      </c>
      <c r="V602" s="283">
        <v>2025</v>
      </c>
      <c r="W602" s="283">
        <v>2026</v>
      </c>
      <c r="X602" s="283">
        <v>2027</v>
      </c>
      <c r="Y602" s="283" t="str">
        <f>'1.  LRAMVA Summary'!D52</f>
        <v>Residential</v>
      </c>
      <c r="Z602" s="283" t="str">
        <f>'1.  LRAMVA Summary'!E52</f>
        <v>Competitive Sector Multi-Unit Residential Service</v>
      </c>
      <c r="AA602" s="283" t="str">
        <f>'1.  LRAMVA Summary'!F52</f>
        <v>GS &lt;50kW</v>
      </c>
      <c r="AB602" s="283" t="str">
        <f>'1.  LRAMVA Summary'!G52</f>
        <v>GS 50-999kW</v>
      </c>
      <c r="AC602" s="283" t="str">
        <f>'1.  LRAMVA Summary'!H52</f>
        <v>GS 1000-4999kW</v>
      </c>
      <c r="AD602" s="283" t="str">
        <f>'1.  LRAMVA Summary'!I52</f>
        <v>Large Use</v>
      </c>
      <c r="AE602" s="283" t="str">
        <f>'1.  LRAMVA Summary'!J52</f>
        <v/>
      </c>
      <c r="AF602" s="283" t="str">
        <f>'1.  LRAMVA Summary'!K52</f>
        <v/>
      </c>
      <c r="AG602" s="283" t="str">
        <f>'1.  LRAMVA Summary'!L52</f>
        <v/>
      </c>
      <c r="AH602" s="283" t="str">
        <f>'1.  LRAMVA Summary'!M52</f>
        <v/>
      </c>
      <c r="AI602" s="283" t="str">
        <f>'1.  LRAMVA Summary'!N52</f>
        <v/>
      </c>
      <c r="AJ602" s="283" t="str">
        <f>'1.  LRAMVA Summary'!O52</f>
        <v/>
      </c>
      <c r="AK602" s="283" t="str">
        <f>'1.  LRAMVA Summary'!P52</f>
        <v/>
      </c>
      <c r="AL602" s="283" t="str">
        <f>'1.  LRAMVA Summary'!Q52</f>
        <v/>
      </c>
      <c r="AM602" s="285" t="str">
        <f>'1.  LRAMVA Summary'!R52</f>
        <v>Total</v>
      </c>
    </row>
    <row r="603" spans="1:39" ht="15.75" hidden="1" customHeight="1" outlineLevel="1">
      <c r="A603" s="529"/>
      <c r="B603" s="515" t="s">
        <v>504</v>
      </c>
      <c r="C603" s="287"/>
      <c r="D603" s="287"/>
      <c r="E603" s="287"/>
      <c r="F603" s="287"/>
      <c r="G603" s="287"/>
      <c r="H603" s="287"/>
      <c r="I603" s="287"/>
      <c r="J603" s="287"/>
      <c r="K603" s="287"/>
      <c r="L603" s="287"/>
      <c r="M603" s="287"/>
      <c r="N603" s="288"/>
      <c r="O603" s="287"/>
      <c r="P603" s="287"/>
      <c r="Q603" s="287"/>
      <c r="R603" s="287"/>
      <c r="S603" s="287"/>
      <c r="T603" s="287"/>
      <c r="U603" s="287"/>
      <c r="V603" s="287"/>
      <c r="W603" s="287"/>
      <c r="X603" s="287"/>
      <c r="Y603" s="289" t="str">
        <f>'1.  LRAMVA Summary'!D53</f>
        <v>kWh</v>
      </c>
      <c r="Z603" s="289" t="str">
        <f>'1.  LRAMVA Summary'!E53</f>
        <v>kWh</v>
      </c>
      <c r="AA603" s="289" t="str">
        <f>'1.  LRAMVA Summary'!F53</f>
        <v>kWh</v>
      </c>
      <c r="AB603" s="289" t="str">
        <f>'1.  LRAMVA Summary'!G53</f>
        <v>kW</v>
      </c>
      <c r="AC603" s="289" t="str">
        <f>'1.  LRAMVA Summary'!H53</f>
        <v>kW</v>
      </c>
      <c r="AD603" s="289" t="str">
        <f>'1.  LRAMVA Summary'!I53</f>
        <v>kW</v>
      </c>
      <c r="AE603" s="289">
        <f>'1.  LRAMVA Summary'!J53</f>
        <v>0</v>
      </c>
      <c r="AF603" s="289">
        <f>'1.  LRAMVA Summary'!K53</f>
        <v>0</v>
      </c>
      <c r="AG603" s="289">
        <f>'1.  LRAMVA Summary'!L53</f>
        <v>0</v>
      </c>
      <c r="AH603" s="289">
        <f>'1.  LRAMVA Summary'!M53</f>
        <v>0</v>
      </c>
      <c r="AI603" s="289">
        <f>'1.  LRAMVA Summary'!N53</f>
        <v>0</v>
      </c>
      <c r="AJ603" s="289">
        <f>'1.  LRAMVA Summary'!O53</f>
        <v>0</v>
      </c>
      <c r="AK603" s="289">
        <f>'1.  LRAMVA Summary'!P53</f>
        <v>0</v>
      </c>
      <c r="AL603" s="289">
        <f>'1.  LRAMVA Summary'!Q53</f>
        <v>0</v>
      </c>
      <c r="AM603" s="290"/>
    </row>
    <row r="604" spans="1:39" ht="15.75" hidden="1" outlineLevel="2">
      <c r="A604" s="529"/>
      <c r="B604" s="501" t="s">
        <v>497</v>
      </c>
      <c r="C604" s="287"/>
      <c r="D604" s="287"/>
      <c r="E604" s="287"/>
      <c r="F604" s="287"/>
      <c r="G604" s="287"/>
      <c r="H604" s="287"/>
      <c r="I604" s="287"/>
      <c r="J604" s="287"/>
      <c r="K604" s="287"/>
      <c r="L604" s="287"/>
      <c r="M604" s="287"/>
      <c r="N604" s="288"/>
      <c r="O604" s="287"/>
      <c r="P604" s="287"/>
      <c r="Q604" s="287"/>
      <c r="R604" s="287"/>
      <c r="S604" s="287"/>
      <c r="T604" s="287"/>
      <c r="U604" s="287"/>
      <c r="V604" s="287"/>
      <c r="W604" s="287"/>
      <c r="X604" s="287"/>
      <c r="Y604" s="289"/>
      <c r="Z604" s="289"/>
      <c r="AA604" s="289"/>
      <c r="AB604" s="289"/>
      <c r="AC604" s="289"/>
      <c r="AD604" s="289"/>
      <c r="AE604" s="289"/>
      <c r="AF604" s="289"/>
      <c r="AG604" s="289"/>
      <c r="AH604" s="289"/>
      <c r="AI604" s="289"/>
      <c r="AJ604" s="289"/>
      <c r="AK604" s="289"/>
      <c r="AL604" s="289"/>
      <c r="AM604" s="290"/>
    </row>
    <row r="605" spans="1:39" hidden="1" outlineLevel="2">
      <c r="A605" s="529">
        <v>1</v>
      </c>
      <c r="B605" s="426" t="s">
        <v>95</v>
      </c>
      <c r="C605" s="289" t="s">
        <v>25</v>
      </c>
      <c r="D605" s="293"/>
      <c r="E605" s="293"/>
      <c r="F605" s="293"/>
      <c r="G605" s="293"/>
      <c r="H605" s="293"/>
      <c r="I605" s="293"/>
      <c r="J605" s="293"/>
      <c r="K605" s="293"/>
      <c r="L605" s="293"/>
      <c r="M605" s="293"/>
      <c r="N605" s="289"/>
      <c r="O605" s="293"/>
      <c r="P605" s="293"/>
      <c r="Q605" s="293"/>
      <c r="R605" s="293"/>
      <c r="S605" s="293"/>
      <c r="T605" s="293"/>
      <c r="U605" s="293"/>
      <c r="V605" s="293"/>
      <c r="W605" s="293"/>
      <c r="X605" s="293"/>
      <c r="Y605" s="408"/>
      <c r="Z605" s="408"/>
      <c r="AA605" s="408"/>
      <c r="AB605" s="408"/>
      <c r="AC605" s="408"/>
      <c r="AD605" s="408"/>
      <c r="AE605" s="408"/>
      <c r="AF605" s="408"/>
      <c r="AG605" s="408"/>
      <c r="AH605" s="408"/>
      <c r="AI605" s="408"/>
      <c r="AJ605" s="408"/>
      <c r="AK605" s="408"/>
      <c r="AL605" s="408"/>
      <c r="AM605" s="294">
        <f>SUM(Y605:AL605)</f>
        <v>0</v>
      </c>
    </row>
    <row r="606" spans="1:39" hidden="1" outlineLevel="2">
      <c r="A606" s="529"/>
      <c r="B606" s="292" t="s">
        <v>310</v>
      </c>
      <c r="C606" s="289" t="s">
        <v>163</v>
      </c>
      <c r="D606" s="293"/>
      <c r="E606" s="293"/>
      <c r="F606" s="293"/>
      <c r="G606" s="293"/>
      <c r="H606" s="293"/>
      <c r="I606" s="293"/>
      <c r="J606" s="293"/>
      <c r="K606" s="293"/>
      <c r="L606" s="293"/>
      <c r="M606" s="293"/>
      <c r="N606" s="466"/>
      <c r="O606" s="293"/>
      <c r="P606" s="293"/>
      <c r="Q606" s="293"/>
      <c r="R606" s="293"/>
      <c r="S606" s="293"/>
      <c r="T606" s="293"/>
      <c r="U606" s="293"/>
      <c r="V606" s="293"/>
      <c r="W606" s="293"/>
      <c r="X606" s="293"/>
      <c r="Y606" s="409">
        <f>Y605</f>
        <v>0</v>
      </c>
      <c r="Z606" s="409">
        <f t="shared" ref="Z606" si="1720">Z605</f>
        <v>0</v>
      </c>
      <c r="AA606" s="409">
        <f t="shared" ref="AA606" si="1721">AA605</f>
        <v>0</v>
      </c>
      <c r="AB606" s="409">
        <f t="shared" ref="AB606" si="1722">AB605</f>
        <v>0</v>
      </c>
      <c r="AC606" s="409">
        <f t="shared" ref="AC606" si="1723">AC605</f>
        <v>0</v>
      </c>
      <c r="AD606" s="409">
        <f t="shared" ref="AD606" si="1724">AD605</f>
        <v>0</v>
      </c>
      <c r="AE606" s="409">
        <f t="shared" ref="AE606" si="1725">AE605</f>
        <v>0</v>
      </c>
      <c r="AF606" s="409">
        <f t="shared" ref="AF606" si="1726">AF605</f>
        <v>0</v>
      </c>
      <c r="AG606" s="409">
        <f t="shared" ref="AG606" si="1727">AG605</f>
        <v>0</v>
      </c>
      <c r="AH606" s="409">
        <f t="shared" ref="AH606" si="1728">AH605</f>
        <v>0</v>
      </c>
      <c r="AI606" s="409">
        <f t="shared" ref="AI606" si="1729">AI605</f>
        <v>0</v>
      </c>
      <c r="AJ606" s="409">
        <f t="shared" ref="AJ606" si="1730">AJ605</f>
        <v>0</v>
      </c>
      <c r="AK606" s="409">
        <f t="shared" ref="AK606" si="1731">AK605</f>
        <v>0</v>
      </c>
      <c r="AL606" s="409">
        <f t="shared" ref="AL606" si="1732">AL605</f>
        <v>0</v>
      </c>
      <c r="AM606" s="295"/>
    </row>
    <row r="607" spans="1:39" ht="15.75" hidden="1" outlineLevel="2">
      <c r="A607" s="529"/>
      <c r="B607" s="296"/>
      <c r="C607" s="297"/>
      <c r="D607" s="297"/>
      <c r="E607" s="297"/>
      <c r="F607" s="297"/>
      <c r="G607" s="297"/>
      <c r="H607" s="297"/>
      <c r="I607" s="297"/>
      <c r="J607" s="297"/>
      <c r="K607" s="297"/>
      <c r="L607" s="297"/>
      <c r="M607" s="297"/>
      <c r="N607" s="298"/>
      <c r="O607" s="297"/>
      <c r="P607" s="297"/>
      <c r="Q607" s="297"/>
      <c r="R607" s="297"/>
      <c r="S607" s="297"/>
      <c r="T607" s="297"/>
      <c r="U607" s="297"/>
      <c r="V607" s="297"/>
      <c r="W607" s="297"/>
      <c r="X607" s="297"/>
      <c r="Y607" s="410"/>
      <c r="Z607" s="411"/>
      <c r="AA607" s="411"/>
      <c r="AB607" s="411"/>
      <c r="AC607" s="411"/>
      <c r="AD607" s="411"/>
      <c r="AE607" s="411"/>
      <c r="AF607" s="411"/>
      <c r="AG607" s="411"/>
      <c r="AH607" s="411"/>
      <c r="AI607" s="411"/>
      <c r="AJ607" s="411"/>
      <c r="AK607" s="411"/>
      <c r="AL607" s="411"/>
      <c r="AM607" s="300"/>
    </row>
    <row r="608" spans="1:39" hidden="1" outlineLevel="2">
      <c r="A608" s="529">
        <v>2</v>
      </c>
      <c r="B608" s="426" t="s">
        <v>96</v>
      </c>
      <c r="C608" s="289" t="s">
        <v>25</v>
      </c>
      <c r="D608" s="293"/>
      <c r="E608" s="293"/>
      <c r="F608" s="293"/>
      <c r="G608" s="293"/>
      <c r="H608" s="293"/>
      <c r="I608" s="293"/>
      <c r="J608" s="293"/>
      <c r="K608" s="293"/>
      <c r="L608" s="293"/>
      <c r="M608" s="293"/>
      <c r="N608" s="289"/>
      <c r="O608" s="293"/>
      <c r="P608" s="293"/>
      <c r="Q608" s="293"/>
      <c r="R608" s="293"/>
      <c r="S608" s="293"/>
      <c r="T608" s="293"/>
      <c r="U608" s="293"/>
      <c r="V608" s="293"/>
      <c r="W608" s="293"/>
      <c r="X608" s="293"/>
      <c r="Y608" s="408"/>
      <c r="Z608" s="408"/>
      <c r="AA608" s="408"/>
      <c r="AB608" s="408"/>
      <c r="AC608" s="408"/>
      <c r="AD608" s="408"/>
      <c r="AE608" s="408"/>
      <c r="AF608" s="408"/>
      <c r="AG608" s="408"/>
      <c r="AH608" s="408"/>
      <c r="AI608" s="408"/>
      <c r="AJ608" s="408"/>
      <c r="AK608" s="408"/>
      <c r="AL608" s="408"/>
      <c r="AM608" s="294">
        <f>SUM(Y608:AL608)</f>
        <v>0</v>
      </c>
    </row>
    <row r="609" spans="1:39" hidden="1" outlineLevel="2">
      <c r="A609" s="529"/>
      <c r="B609" s="292" t="s">
        <v>310</v>
      </c>
      <c r="C609" s="289" t="s">
        <v>163</v>
      </c>
      <c r="D609" s="293"/>
      <c r="E609" s="293"/>
      <c r="F609" s="293"/>
      <c r="G609" s="293"/>
      <c r="H609" s="293"/>
      <c r="I609" s="293"/>
      <c r="J609" s="293"/>
      <c r="K609" s="293"/>
      <c r="L609" s="293"/>
      <c r="M609" s="293"/>
      <c r="N609" s="466"/>
      <c r="O609" s="293"/>
      <c r="P609" s="293"/>
      <c r="Q609" s="293"/>
      <c r="R609" s="293"/>
      <c r="S609" s="293"/>
      <c r="T609" s="293"/>
      <c r="U609" s="293"/>
      <c r="V609" s="293"/>
      <c r="W609" s="293"/>
      <c r="X609" s="293"/>
      <c r="Y609" s="409">
        <f>Y608</f>
        <v>0</v>
      </c>
      <c r="Z609" s="409">
        <f t="shared" ref="Z609" si="1733">Z608</f>
        <v>0</v>
      </c>
      <c r="AA609" s="409">
        <f t="shared" ref="AA609" si="1734">AA608</f>
        <v>0</v>
      </c>
      <c r="AB609" s="409">
        <f t="shared" ref="AB609" si="1735">AB608</f>
        <v>0</v>
      </c>
      <c r="AC609" s="409">
        <f t="shared" ref="AC609" si="1736">AC608</f>
        <v>0</v>
      </c>
      <c r="AD609" s="409">
        <f t="shared" ref="AD609" si="1737">AD608</f>
        <v>0</v>
      </c>
      <c r="AE609" s="409">
        <f t="shared" ref="AE609" si="1738">AE608</f>
        <v>0</v>
      </c>
      <c r="AF609" s="409">
        <f t="shared" ref="AF609" si="1739">AF608</f>
        <v>0</v>
      </c>
      <c r="AG609" s="409">
        <f t="shared" ref="AG609" si="1740">AG608</f>
        <v>0</v>
      </c>
      <c r="AH609" s="409">
        <f t="shared" ref="AH609" si="1741">AH608</f>
        <v>0</v>
      </c>
      <c r="AI609" s="409">
        <f t="shared" ref="AI609" si="1742">AI608</f>
        <v>0</v>
      </c>
      <c r="AJ609" s="409">
        <f t="shared" ref="AJ609" si="1743">AJ608</f>
        <v>0</v>
      </c>
      <c r="AK609" s="409">
        <f t="shared" ref="AK609" si="1744">AK608</f>
        <v>0</v>
      </c>
      <c r="AL609" s="409">
        <f t="shared" ref="AL609" si="1745">AL608</f>
        <v>0</v>
      </c>
      <c r="AM609" s="295"/>
    </row>
    <row r="610" spans="1:39" ht="15.75" hidden="1" outlineLevel="2">
      <c r="A610" s="529"/>
      <c r="B610" s="296"/>
      <c r="C610" s="297"/>
      <c r="D610" s="302"/>
      <c r="E610" s="302"/>
      <c r="F610" s="302"/>
      <c r="G610" s="302"/>
      <c r="H610" s="302"/>
      <c r="I610" s="302"/>
      <c r="J610" s="302"/>
      <c r="K610" s="302"/>
      <c r="L610" s="302"/>
      <c r="M610" s="302"/>
      <c r="N610" s="298"/>
      <c r="O610" s="302"/>
      <c r="P610" s="302"/>
      <c r="Q610" s="302"/>
      <c r="R610" s="302"/>
      <c r="S610" s="302"/>
      <c r="T610" s="302"/>
      <c r="U610" s="302"/>
      <c r="V610" s="302"/>
      <c r="W610" s="302"/>
      <c r="X610" s="302"/>
      <c r="Y610" s="410"/>
      <c r="Z610" s="411"/>
      <c r="AA610" s="411"/>
      <c r="AB610" s="411"/>
      <c r="AC610" s="411"/>
      <c r="AD610" s="411"/>
      <c r="AE610" s="411"/>
      <c r="AF610" s="411"/>
      <c r="AG610" s="411"/>
      <c r="AH610" s="411"/>
      <c r="AI610" s="411"/>
      <c r="AJ610" s="411"/>
      <c r="AK610" s="411"/>
      <c r="AL610" s="411"/>
      <c r="AM610" s="300"/>
    </row>
    <row r="611" spans="1:39" hidden="1" outlineLevel="2">
      <c r="A611" s="529">
        <v>3</v>
      </c>
      <c r="B611" s="426" t="s">
        <v>97</v>
      </c>
      <c r="C611" s="289" t="s">
        <v>25</v>
      </c>
      <c r="D611" s="293"/>
      <c r="E611" s="293"/>
      <c r="F611" s="293"/>
      <c r="G611" s="293"/>
      <c r="H611" s="293"/>
      <c r="I611" s="293"/>
      <c r="J611" s="293"/>
      <c r="K611" s="293"/>
      <c r="L611" s="293"/>
      <c r="M611" s="293"/>
      <c r="N611" s="289"/>
      <c r="O611" s="293"/>
      <c r="P611" s="293"/>
      <c r="Q611" s="293"/>
      <c r="R611" s="293"/>
      <c r="S611" s="293"/>
      <c r="T611" s="293"/>
      <c r="U611" s="293"/>
      <c r="V611" s="293"/>
      <c r="W611" s="293"/>
      <c r="X611" s="293"/>
      <c r="Y611" s="408"/>
      <c r="Z611" s="408"/>
      <c r="AA611" s="408"/>
      <c r="AB611" s="408"/>
      <c r="AC611" s="408"/>
      <c r="AD611" s="408"/>
      <c r="AE611" s="408"/>
      <c r="AF611" s="408"/>
      <c r="AG611" s="408"/>
      <c r="AH611" s="408"/>
      <c r="AI611" s="408"/>
      <c r="AJ611" s="408"/>
      <c r="AK611" s="408"/>
      <c r="AL611" s="408"/>
      <c r="AM611" s="294">
        <f>SUM(Y611:AL611)</f>
        <v>0</v>
      </c>
    </row>
    <row r="612" spans="1:39" hidden="1" outlineLevel="2">
      <c r="A612" s="529"/>
      <c r="B612" s="292" t="s">
        <v>310</v>
      </c>
      <c r="C612" s="289" t="s">
        <v>163</v>
      </c>
      <c r="D612" s="293"/>
      <c r="E612" s="293"/>
      <c r="F612" s="293"/>
      <c r="G612" s="293"/>
      <c r="H612" s="293"/>
      <c r="I612" s="293"/>
      <c r="J612" s="293"/>
      <c r="K612" s="293"/>
      <c r="L612" s="293"/>
      <c r="M612" s="293"/>
      <c r="N612" s="466"/>
      <c r="O612" s="293"/>
      <c r="P612" s="293"/>
      <c r="Q612" s="293"/>
      <c r="R612" s="293"/>
      <c r="S612" s="293"/>
      <c r="T612" s="293"/>
      <c r="U612" s="293"/>
      <c r="V612" s="293"/>
      <c r="W612" s="293"/>
      <c r="X612" s="293"/>
      <c r="Y612" s="409">
        <f>Y611</f>
        <v>0</v>
      </c>
      <c r="Z612" s="409">
        <f t="shared" ref="Z612" si="1746">Z611</f>
        <v>0</v>
      </c>
      <c r="AA612" s="409">
        <f t="shared" ref="AA612" si="1747">AA611</f>
        <v>0</v>
      </c>
      <c r="AB612" s="409">
        <f t="shared" ref="AB612" si="1748">AB611</f>
        <v>0</v>
      </c>
      <c r="AC612" s="409">
        <f t="shared" ref="AC612" si="1749">AC611</f>
        <v>0</v>
      </c>
      <c r="AD612" s="409">
        <f t="shared" ref="AD612" si="1750">AD611</f>
        <v>0</v>
      </c>
      <c r="AE612" s="409">
        <f t="shared" ref="AE612" si="1751">AE611</f>
        <v>0</v>
      </c>
      <c r="AF612" s="409">
        <f t="shared" ref="AF612" si="1752">AF611</f>
        <v>0</v>
      </c>
      <c r="AG612" s="409">
        <f t="shared" ref="AG612" si="1753">AG611</f>
        <v>0</v>
      </c>
      <c r="AH612" s="409">
        <f t="shared" ref="AH612" si="1754">AH611</f>
        <v>0</v>
      </c>
      <c r="AI612" s="409">
        <f t="shared" ref="AI612" si="1755">AI611</f>
        <v>0</v>
      </c>
      <c r="AJ612" s="409">
        <f t="shared" ref="AJ612" si="1756">AJ611</f>
        <v>0</v>
      </c>
      <c r="AK612" s="409">
        <f t="shared" ref="AK612" si="1757">AK611</f>
        <v>0</v>
      </c>
      <c r="AL612" s="409">
        <f t="shared" ref="AL612" si="1758">AL611</f>
        <v>0</v>
      </c>
      <c r="AM612" s="295"/>
    </row>
    <row r="613" spans="1:39" hidden="1" outlineLevel="2">
      <c r="A613" s="529"/>
      <c r="B613" s="292"/>
      <c r="C613" s="303"/>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410"/>
      <c r="Z613" s="410"/>
      <c r="AA613" s="410"/>
      <c r="AB613" s="410"/>
      <c r="AC613" s="410"/>
      <c r="AD613" s="410"/>
      <c r="AE613" s="410"/>
      <c r="AF613" s="410"/>
      <c r="AG613" s="410"/>
      <c r="AH613" s="410"/>
      <c r="AI613" s="410"/>
      <c r="AJ613" s="410"/>
      <c r="AK613" s="410"/>
      <c r="AL613" s="410"/>
      <c r="AM613" s="304"/>
    </row>
    <row r="614" spans="1:39" hidden="1" outlineLevel="2">
      <c r="A614" s="529">
        <v>4</v>
      </c>
      <c r="B614" s="517" t="s">
        <v>687</v>
      </c>
      <c r="C614" s="289" t="s">
        <v>25</v>
      </c>
      <c r="D614" s="293"/>
      <c r="E614" s="293"/>
      <c r="F614" s="293"/>
      <c r="G614" s="293"/>
      <c r="H614" s="293"/>
      <c r="I614" s="293"/>
      <c r="J614" s="293"/>
      <c r="K614" s="293"/>
      <c r="L614" s="293"/>
      <c r="M614" s="293"/>
      <c r="N614" s="289"/>
      <c r="O614" s="293"/>
      <c r="P614" s="293"/>
      <c r="Q614" s="293"/>
      <c r="R614" s="293"/>
      <c r="S614" s="293"/>
      <c r="T614" s="293"/>
      <c r="U614" s="293"/>
      <c r="V614" s="293"/>
      <c r="W614" s="293"/>
      <c r="X614" s="293"/>
      <c r="Y614" s="408"/>
      <c r="Z614" s="408"/>
      <c r="AA614" s="408"/>
      <c r="AB614" s="408"/>
      <c r="AC614" s="408"/>
      <c r="AD614" s="408"/>
      <c r="AE614" s="408"/>
      <c r="AF614" s="408"/>
      <c r="AG614" s="408"/>
      <c r="AH614" s="408"/>
      <c r="AI614" s="408"/>
      <c r="AJ614" s="408"/>
      <c r="AK614" s="408"/>
      <c r="AL614" s="408"/>
      <c r="AM614" s="294">
        <f>SUM(Y614:AL614)</f>
        <v>0</v>
      </c>
    </row>
    <row r="615" spans="1:39" hidden="1" outlineLevel="2">
      <c r="A615" s="529"/>
      <c r="B615" s="292" t="s">
        <v>310</v>
      </c>
      <c r="C615" s="289" t="s">
        <v>163</v>
      </c>
      <c r="D615" s="293"/>
      <c r="E615" s="293"/>
      <c r="F615" s="293"/>
      <c r="G615" s="293"/>
      <c r="H615" s="293"/>
      <c r="I615" s="293"/>
      <c r="J615" s="293"/>
      <c r="K615" s="293"/>
      <c r="L615" s="293"/>
      <c r="M615" s="293"/>
      <c r="N615" s="466"/>
      <c r="O615" s="293"/>
      <c r="P615" s="293"/>
      <c r="Q615" s="293"/>
      <c r="R615" s="293"/>
      <c r="S615" s="293"/>
      <c r="T615" s="293"/>
      <c r="U615" s="293"/>
      <c r="V615" s="293"/>
      <c r="W615" s="293"/>
      <c r="X615" s="293"/>
      <c r="Y615" s="409">
        <f>Y614</f>
        <v>0</v>
      </c>
      <c r="Z615" s="409">
        <f t="shared" ref="Z615" si="1759">Z614</f>
        <v>0</v>
      </c>
      <c r="AA615" s="409">
        <f t="shared" ref="AA615" si="1760">AA614</f>
        <v>0</v>
      </c>
      <c r="AB615" s="409">
        <f t="shared" ref="AB615" si="1761">AB614</f>
        <v>0</v>
      </c>
      <c r="AC615" s="409">
        <f t="shared" ref="AC615" si="1762">AC614</f>
        <v>0</v>
      </c>
      <c r="AD615" s="409">
        <f t="shared" ref="AD615" si="1763">AD614</f>
        <v>0</v>
      </c>
      <c r="AE615" s="409">
        <f t="shared" ref="AE615" si="1764">AE614</f>
        <v>0</v>
      </c>
      <c r="AF615" s="409">
        <f t="shared" ref="AF615" si="1765">AF614</f>
        <v>0</v>
      </c>
      <c r="AG615" s="409">
        <f t="shared" ref="AG615" si="1766">AG614</f>
        <v>0</v>
      </c>
      <c r="AH615" s="409">
        <f t="shared" ref="AH615" si="1767">AH614</f>
        <v>0</v>
      </c>
      <c r="AI615" s="409">
        <f t="shared" ref="AI615" si="1768">AI614</f>
        <v>0</v>
      </c>
      <c r="AJ615" s="409">
        <f t="shared" ref="AJ615" si="1769">AJ614</f>
        <v>0</v>
      </c>
      <c r="AK615" s="409">
        <f t="shared" ref="AK615" si="1770">AK614</f>
        <v>0</v>
      </c>
      <c r="AL615" s="409">
        <f t="shared" ref="AL615" si="1771">AL614</f>
        <v>0</v>
      </c>
      <c r="AM615" s="295"/>
    </row>
    <row r="616" spans="1:39" hidden="1" outlineLevel="2">
      <c r="A616" s="529"/>
      <c r="B616" s="292"/>
      <c r="C616" s="303"/>
      <c r="D616" s="302"/>
      <c r="E616" s="302"/>
      <c r="F616" s="302"/>
      <c r="G616" s="302"/>
      <c r="H616" s="302"/>
      <c r="I616" s="302"/>
      <c r="J616" s="302"/>
      <c r="K616" s="302"/>
      <c r="L616" s="302"/>
      <c r="M616" s="302"/>
      <c r="N616" s="289"/>
      <c r="O616" s="302"/>
      <c r="P616" s="302"/>
      <c r="Q616" s="302"/>
      <c r="R616" s="302"/>
      <c r="S616" s="302"/>
      <c r="T616" s="302"/>
      <c r="U616" s="302"/>
      <c r="V616" s="302"/>
      <c r="W616" s="302"/>
      <c r="X616" s="302"/>
      <c r="Y616" s="410"/>
      <c r="Z616" s="410"/>
      <c r="AA616" s="410"/>
      <c r="AB616" s="410"/>
      <c r="AC616" s="410"/>
      <c r="AD616" s="410"/>
      <c r="AE616" s="410"/>
      <c r="AF616" s="410"/>
      <c r="AG616" s="410"/>
      <c r="AH616" s="410"/>
      <c r="AI616" s="410"/>
      <c r="AJ616" s="410"/>
      <c r="AK616" s="410"/>
      <c r="AL616" s="410"/>
      <c r="AM616" s="304"/>
    </row>
    <row r="617" spans="1:39" ht="15.75" hidden="1" customHeight="1" outlineLevel="2">
      <c r="A617" s="529">
        <v>5</v>
      </c>
      <c r="B617" s="426" t="s">
        <v>98</v>
      </c>
      <c r="C617" s="289" t="s">
        <v>25</v>
      </c>
      <c r="D617" s="293"/>
      <c r="E617" s="293"/>
      <c r="F617" s="293"/>
      <c r="G617" s="293"/>
      <c r="H617" s="293"/>
      <c r="I617" s="293"/>
      <c r="J617" s="293"/>
      <c r="K617" s="293"/>
      <c r="L617" s="293"/>
      <c r="M617" s="293"/>
      <c r="N617" s="289"/>
      <c r="O617" s="293"/>
      <c r="P617" s="293"/>
      <c r="Q617" s="293"/>
      <c r="R617" s="293"/>
      <c r="S617" s="293"/>
      <c r="T617" s="293"/>
      <c r="U617" s="293"/>
      <c r="V617" s="293"/>
      <c r="W617" s="293"/>
      <c r="X617" s="293"/>
      <c r="Y617" s="408"/>
      <c r="Z617" s="408"/>
      <c r="AA617" s="408"/>
      <c r="AB617" s="408"/>
      <c r="AC617" s="408"/>
      <c r="AD617" s="408"/>
      <c r="AE617" s="408"/>
      <c r="AF617" s="408"/>
      <c r="AG617" s="408"/>
      <c r="AH617" s="408"/>
      <c r="AI617" s="408"/>
      <c r="AJ617" s="408"/>
      <c r="AK617" s="408"/>
      <c r="AL617" s="408"/>
      <c r="AM617" s="294">
        <f>SUM(Y617:AL617)</f>
        <v>0</v>
      </c>
    </row>
    <row r="618" spans="1:39" hidden="1" outlineLevel="2">
      <c r="A618" s="529"/>
      <c r="B618" s="292" t="s">
        <v>310</v>
      </c>
      <c r="C618" s="289" t="s">
        <v>163</v>
      </c>
      <c r="D618" s="293"/>
      <c r="E618" s="293"/>
      <c r="F618" s="293"/>
      <c r="G618" s="293"/>
      <c r="H618" s="293"/>
      <c r="I618" s="293"/>
      <c r="J618" s="293"/>
      <c r="K618" s="293"/>
      <c r="L618" s="293"/>
      <c r="M618" s="293"/>
      <c r="N618" s="466"/>
      <c r="O618" s="293"/>
      <c r="P618" s="293"/>
      <c r="Q618" s="293"/>
      <c r="R618" s="293"/>
      <c r="S618" s="293"/>
      <c r="T618" s="293"/>
      <c r="U618" s="293"/>
      <c r="V618" s="293"/>
      <c r="W618" s="293"/>
      <c r="X618" s="293"/>
      <c r="Y618" s="409">
        <f>Y617</f>
        <v>0</v>
      </c>
      <c r="Z618" s="409">
        <f t="shared" ref="Z618" si="1772">Z617</f>
        <v>0</v>
      </c>
      <c r="AA618" s="409">
        <f t="shared" ref="AA618" si="1773">AA617</f>
        <v>0</v>
      </c>
      <c r="AB618" s="409">
        <f t="shared" ref="AB618" si="1774">AB617</f>
        <v>0</v>
      </c>
      <c r="AC618" s="409">
        <f t="shared" ref="AC618" si="1775">AC617</f>
        <v>0</v>
      </c>
      <c r="AD618" s="409">
        <f t="shared" ref="AD618" si="1776">AD617</f>
        <v>0</v>
      </c>
      <c r="AE618" s="409">
        <f t="shared" ref="AE618" si="1777">AE617</f>
        <v>0</v>
      </c>
      <c r="AF618" s="409">
        <f t="shared" ref="AF618" si="1778">AF617</f>
        <v>0</v>
      </c>
      <c r="AG618" s="409">
        <f t="shared" ref="AG618" si="1779">AG617</f>
        <v>0</v>
      </c>
      <c r="AH618" s="409">
        <f t="shared" ref="AH618" si="1780">AH617</f>
        <v>0</v>
      </c>
      <c r="AI618" s="409">
        <f t="shared" ref="AI618" si="1781">AI617</f>
        <v>0</v>
      </c>
      <c r="AJ618" s="409">
        <f t="shared" ref="AJ618" si="1782">AJ617</f>
        <v>0</v>
      </c>
      <c r="AK618" s="409">
        <f t="shared" ref="AK618" si="1783">AK617</f>
        <v>0</v>
      </c>
      <c r="AL618" s="409">
        <f t="shared" ref="AL618" si="1784">AL617</f>
        <v>0</v>
      </c>
      <c r="AM618" s="295"/>
    </row>
    <row r="619" spans="1:39" hidden="1" outlineLevel="2">
      <c r="A619" s="529"/>
      <c r="B619" s="292"/>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420"/>
      <c r="Z619" s="421"/>
      <c r="AA619" s="421"/>
      <c r="AB619" s="421"/>
      <c r="AC619" s="421"/>
      <c r="AD619" s="421"/>
      <c r="AE619" s="421"/>
      <c r="AF619" s="421"/>
      <c r="AG619" s="421"/>
      <c r="AH619" s="421"/>
      <c r="AI619" s="421"/>
      <c r="AJ619" s="421"/>
      <c r="AK619" s="421"/>
      <c r="AL619" s="421"/>
      <c r="AM619" s="295"/>
    </row>
    <row r="620" spans="1:39" ht="15.75" hidden="1" outlineLevel="2">
      <c r="A620" s="529"/>
      <c r="B620" s="317" t="s">
        <v>498</v>
      </c>
      <c r="C620" s="287"/>
      <c r="D620" s="287"/>
      <c r="E620" s="287"/>
      <c r="F620" s="287"/>
      <c r="G620" s="287"/>
      <c r="H620" s="287"/>
      <c r="I620" s="287"/>
      <c r="J620" s="287"/>
      <c r="K620" s="287"/>
      <c r="L620" s="287"/>
      <c r="M620" s="287"/>
      <c r="N620" s="288"/>
      <c r="O620" s="287"/>
      <c r="P620" s="287"/>
      <c r="Q620" s="287"/>
      <c r="R620" s="287"/>
      <c r="S620" s="287"/>
      <c r="T620" s="287"/>
      <c r="U620" s="287"/>
      <c r="V620" s="287"/>
      <c r="W620" s="287"/>
      <c r="X620" s="287"/>
      <c r="Y620" s="412"/>
      <c r="Z620" s="412"/>
      <c r="AA620" s="412"/>
      <c r="AB620" s="412"/>
      <c r="AC620" s="412"/>
      <c r="AD620" s="412"/>
      <c r="AE620" s="412"/>
      <c r="AF620" s="412"/>
      <c r="AG620" s="412"/>
      <c r="AH620" s="412"/>
      <c r="AI620" s="412"/>
      <c r="AJ620" s="412"/>
      <c r="AK620" s="412"/>
      <c r="AL620" s="412"/>
      <c r="AM620" s="290"/>
    </row>
    <row r="621" spans="1:39" hidden="1" outlineLevel="2">
      <c r="A621" s="529">
        <v>6</v>
      </c>
      <c r="B621" s="426" t="s">
        <v>99</v>
      </c>
      <c r="C621" s="289" t="s">
        <v>25</v>
      </c>
      <c r="D621" s="293"/>
      <c r="E621" s="293"/>
      <c r="F621" s="293"/>
      <c r="G621" s="293"/>
      <c r="H621" s="293"/>
      <c r="I621" s="293"/>
      <c r="J621" s="293"/>
      <c r="K621" s="293"/>
      <c r="L621" s="293"/>
      <c r="M621" s="293"/>
      <c r="N621" s="293">
        <v>12</v>
      </c>
      <c r="O621" s="293"/>
      <c r="P621" s="293"/>
      <c r="Q621" s="293"/>
      <c r="R621" s="293"/>
      <c r="S621" s="293"/>
      <c r="T621" s="293"/>
      <c r="U621" s="293"/>
      <c r="V621" s="293"/>
      <c r="W621" s="293"/>
      <c r="X621" s="293"/>
      <c r="Y621" s="413"/>
      <c r="Z621" s="408"/>
      <c r="AA621" s="408"/>
      <c r="AB621" s="408"/>
      <c r="AC621" s="408"/>
      <c r="AD621" s="408"/>
      <c r="AE621" s="408"/>
      <c r="AF621" s="413"/>
      <c r="AG621" s="413"/>
      <c r="AH621" s="413"/>
      <c r="AI621" s="413"/>
      <c r="AJ621" s="413"/>
      <c r="AK621" s="413"/>
      <c r="AL621" s="413"/>
      <c r="AM621" s="294">
        <f>SUM(Y621:AL621)</f>
        <v>0</v>
      </c>
    </row>
    <row r="622" spans="1:39" hidden="1" outlineLevel="2">
      <c r="A622" s="529"/>
      <c r="B622" s="292" t="s">
        <v>310</v>
      </c>
      <c r="C622" s="289" t="s">
        <v>163</v>
      </c>
      <c r="D622" s="293"/>
      <c r="E622" s="293"/>
      <c r="F622" s="293"/>
      <c r="G622" s="293"/>
      <c r="H622" s="293"/>
      <c r="I622" s="293"/>
      <c r="J622" s="293"/>
      <c r="K622" s="293"/>
      <c r="L622" s="293"/>
      <c r="M622" s="293"/>
      <c r="N622" s="293">
        <f>N621</f>
        <v>12</v>
      </c>
      <c r="O622" s="293"/>
      <c r="P622" s="293"/>
      <c r="Q622" s="293"/>
      <c r="R622" s="293"/>
      <c r="S622" s="293"/>
      <c r="T622" s="293"/>
      <c r="U622" s="293"/>
      <c r="V622" s="293"/>
      <c r="W622" s="293"/>
      <c r="X622" s="293"/>
      <c r="Y622" s="409">
        <f>Y621</f>
        <v>0</v>
      </c>
      <c r="Z622" s="409">
        <f t="shared" ref="Z622" si="1785">Z621</f>
        <v>0</v>
      </c>
      <c r="AA622" s="409">
        <f t="shared" ref="AA622" si="1786">AA621</f>
        <v>0</v>
      </c>
      <c r="AB622" s="409">
        <f t="shared" ref="AB622" si="1787">AB621</f>
        <v>0</v>
      </c>
      <c r="AC622" s="409">
        <f t="shared" ref="AC622" si="1788">AC621</f>
        <v>0</v>
      </c>
      <c r="AD622" s="409">
        <f t="shared" ref="AD622" si="1789">AD621</f>
        <v>0</v>
      </c>
      <c r="AE622" s="409">
        <f t="shared" ref="AE622" si="1790">AE621</f>
        <v>0</v>
      </c>
      <c r="AF622" s="409">
        <f t="shared" ref="AF622" si="1791">AF621</f>
        <v>0</v>
      </c>
      <c r="AG622" s="409">
        <f t="shared" ref="AG622" si="1792">AG621</f>
        <v>0</v>
      </c>
      <c r="AH622" s="409">
        <f t="shared" ref="AH622" si="1793">AH621</f>
        <v>0</v>
      </c>
      <c r="AI622" s="409">
        <f t="shared" ref="AI622" si="1794">AI621</f>
        <v>0</v>
      </c>
      <c r="AJ622" s="409">
        <f t="shared" ref="AJ622" si="1795">AJ621</f>
        <v>0</v>
      </c>
      <c r="AK622" s="409">
        <f t="shared" ref="AK622" si="1796">AK621</f>
        <v>0</v>
      </c>
      <c r="AL622" s="409">
        <f t="shared" ref="AL622" si="1797">AL621</f>
        <v>0</v>
      </c>
      <c r="AM622" s="309"/>
    </row>
    <row r="623" spans="1:39" hidden="1" outlineLevel="2">
      <c r="A623" s="529"/>
      <c r="B623" s="308"/>
      <c r="C623" s="310"/>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311"/>
    </row>
    <row r="624" spans="1:39" ht="30" hidden="1" outlineLevel="2">
      <c r="A624" s="529">
        <v>7</v>
      </c>
      <c r="B624" s="426" t="s">
        <v>100</v>
      </c>
      <c r="C624" s="289" t="s">
        <v>25</v>
      </c>
      <c r="D624" s="293"/>
      <c r="E624" s="293"/>
      <c r="F624" s="293"/>
      <c r="G624" s="293"/>
      <c r="H624" s="293"/>
      <c r="I624" s="293"/>
      <c r="J624" s="293"/>
      <c r="K624" s="293"/>
      <c r="L624" s="293"/>
      <c r="M624" s="293"/>
      <c r="N624" s="293">
        <v>12</v>
      </c>
      <c r="O624" s="293"/>
      <c r="P624" s="293"/>
      <c r="Q624" s="293"/>
      <c r="R624" s="293"/>
      <c r="S624" s="293"/>
      <c r="T624" s="293"/>
      <c r="U624" s="293"/>
      <c r="V624" s="293"/>
      <c r="W624" s="293"/>
      <c r="X624" s="293"/>
      <c r="Y624" s="413"/>
      <c r="Z624" s="408"/>
      <c r="AA624" s="408"/>
      <c r="AB624" s="408"/>
      <c r="AC624" s="408"/>
      <c r="AD624" s="408"/>
      <c r="AE624" s="408"/>
      <c r="AF624" s="413"/>
      <c r="AG624" s="413"/>
      <c r="AH624" s="413"/>
      <c r="AI624" s="413"/>
      <c r="AJ624" s="413"/>
      <c r="AK624" s="413"/>
      <c r="AL624" s="413"/>
      <c r="AM624" s="294">
        <f>SUM(Y624:AL624)</f>
        <v>0</v>
      </c>
    </row>
    <row r="625" spans="1:39" hidden="1" outlineLevel="2">
      <c r="A625" s="529"/>
      <c r="B625" s="292" t="s">
        <v>310</v>
      </c>
      <c r="C625" s="289" t="s">
        <v>163</v>
      </c>
      <c r="D625" s="293"/>
      <c r="E625" s="293"/>
      <c r="F625" s="293"/>
      <c r="G625" s="293"/>
      <c r="H625" s="293"/>
      <c r="I625" s="293"/>
      <c r="J625" s="293"/>
      <c r="K625" s="293"/>
      <c r="L625" s="293"/>
      <c r="M625" s="293"/>
      <c r="N625" s="293">
        <f>N624</f>
        <v>12</v>
      </c>
      <c r="O625" s="293"/>
      <c r="P625" s="293"/>
      <c r="Q625" s="293"/>
      <c r="R625" s="293"/>
      <c r="S625" s="293"/>
      <c r="T625" s="293"/>
      <c r="U625" s="293"/>
      <c r="V625" s="293"/>
      <c r="W625" s="293"/>
      <c r="X625" s="293"/>
      <c r="Y625" s="409">
        <f>Y624</f>
        <v>0</v>
      </c>
      <c r="Z625" s="409">
        <f t="shared" ref="Z625" si="1798">Z624</f>
        <v>0</v>
      </c>
      <c r="AA625" s="409">
        <f t="shared" ref="AA625" si="1799">AA624</f>
        <v>0</v>
      </c>
      <c r="AB625" s="409">
        <f t="shared" ref="AB625" si="1800">AB624</f>
        <v>0</v>
      </c>
      <c r="AC625" s="409">
        <f t="shared" ref="AC625" si="1801">AC624</f>
        <v>0</v>
      </c>
      <c r="AD625" s="409">
        <f t="shared" ref="AD625" si="1802">AD624</f>
        <v>0</v>
      </c>
      <c r="AE625" s="409">
        <f t="shared" ref="AE625" si="1803">AE624</f>
        <v>0</v>
      </c>
      <c r="AF625" s="409">
        <f t="shared" ref="AF625" si="1804">AF624</f>
        <v>0</v>
      </c>
      <c r="AG625" s="409">
        <f t="shared" ref="AG625" si="1805">AG624</f>
        <v>0</v>
      </c>
      <c r="AH625" s="409">
        <f t="shared" ref="AH625" si="1806">AH624</f>
        <v>0</v>
      </c>
      <c r="AI625" s="409">
        <f t="shared" ref="AI625" si="1807">AI624</f>
        <v>0</v>
      </c>
      <c r="AJ625" s="409">
        <f t="shared" ref="AJ625" si="1808">AJ624</f>
        <v>0</v>
      </c>
      <c r="AK625" s="409">
        <f t="shared" ref="AK625" si="1809">AK624</f>
        <v>0</v>
      </c>
      <c r="AL625" s="409">
        <f t="shared" ref="AL625" si="1810">AL624</f>
        <v>0</v>
      </c>
      <c r="AM625" s="309"/>
    </row>
    <row r="626" spans="1:39" hidden="1" outlineLevel="2">
      <c r="A626" s="529"/>
      <c r="B626" s="312"/>
      <c r="C626" s="310"/>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414"/>
      <c r="Z626" s="415"/>
      <c r="AA626" s="414"/>
      <c r="AB626" s="414"/>
      <c r="AC626" s="414"/>
      <c r="AD626" s="414"/>
      <c r="AE626" s="414"/>
      <c r="AF626" s="414"/>
      <c r="AG626" s="414"/>
      <c r="AH626" s="414"/>
      <c r="AI626" s="414"/>
      <c r="AJ626" s="414"/>
      <c r="AK626" s="414"/>
      <c r="AL626" s="414"/>
      <c r="AM626" s="311"/>
    </row>
    <row r="627" spans="1:39" ht="30" hidden="1" outlineLevel="2">
      <c r="A627" s="529">
        <v>8</v>
      </c>
      <c r="B627" s="426" t="s">
        <v>101</v>
      </c>
      <c r="C627" s="289" t="s">
        <v>25</v>
      </c>
      <c r="D627" s="293"/>
      <c r="E627" s="293"/>
      <c r="F627" s="293"/>
      <c r="G627" s="293"/>
      <c r="H627" s="293"/>
      <c r="I627" s="293"/>
      <c r="J627" s="293"/>
      <c r="K627" s="293"/>
      <c r="L627" s="293"/>
      <c r="M627" s="293"/>
      <c r="N627" s="293">
        <v>12</v>
      </c>
      <c r="O627" s="293"/>
      <c r="P627" s="293"/>
      <c r="Q627" s="293"/>
      <c r="R627" s="293"/>
      <c r="S627" s="293"/>
      <c r="T627" s="293"/>
      <c r="U627" s="293"/>
      <c r="V627" s="293"/>
      <c r="W627" s="293"/>
      <c r="X627" s="293"/>
      <c r="Y627" s="413"/>
      <c r="Z627" s="408"/>
      <c r="AA627" s="408"/>
      <c r="AB627" s="408"/>
      <c r="AC627" s="408"/>
      <c r="AD627" s="408"/>
      <c r="AE627" s="408"/>
      <c r="AF627" s="413"/>
      <c r="AG627" s="413"/>
      <c r="AH627" s="413"/>
      <c r="AI627" s="413"/>
      <c r="AJ627" s="413"/>
      <c r="AK627" s="413"/>
      <c r="AL627" s="413"/>
      <c r="AM627" s="294">
        <f>SUM(Y627:AL627)</f>
        <v>0</v>
      </c>
    </row>
    <row r="628" spans="1:39" hidden="1" outlineLevel="2">
      <c r="A628" s="529"/>
      <c r="B628" s="292" t="s">
        <v>310</v>
      </c>
      <c r="C628" s="289" t="s">
        <v>163</v>
      </c>
      <c r="D628" s="293"/>
      <c r="E628" s="293"/>
      <c r="F628" s="293"/>
      <c r="G628" s="293"/>
      <c r="H628" s="293"/>
      <c r="I628" s="293"/>
      <c r="J628" s="293"/>
      <c r="K628" s="293"/>
      <c r="L628" s="293"/>
      <c r="M628" s="293"/>
      <c r="N628" s="293">
        <f>N627</f>
        <v>12</v>
      </c>
      <c r="O628" s="293"/>
      <c r="P628" s="293"/>
      <c r="Q628" s="293"/>
      <c r="R628" s="293"/>
      <c r="S628" s="293"/>
      <c r="T628" s="293"/>
      <c r="U628" s="293"/>
      <c r="V628" s="293"/>
      <c r="W628" s="293"/>
      <c r="X628" s="293"/>
      <c r="Y628" s="409">
        <f>Y627</f>
        <v>0</v>
      </c>
      <c r="Z628" s="409">
        <f t="shared" ref="Z628" si="1811">Z627</f>
        <v>0</v>
      </c>
      <c r="AA628" s="409">
        <f t="shared" ref="AA628" si="1812">AA627</f>
        <v>0</v>
      </c>
      <c r="AB628" s="409">
        <f t="shared" ref="AB628" si="1813">AB627</f>
        <v>0</v>
      </c>
      <c r="AC628" s="409">
        <f t="shared" ref="AC628" si="1814">AC627</f>
        <v>0</v>
      </c>
      <c r="AD628" s="409">
        <f t="shared" ref="AD628" si="1815">AD627</f>
        <v>0</v>
      </c>
      <c r="AE628" s="409">
        <f t="shared" ref="AE628" si="1816">AE627</f>
        <v>0</v>
      </c>
      <c r="AF628" s="409">
        <f t="shared" ref="AF628" si="1817">AF627</f>
        <v>0</v>
      </c>
      <c r="AG628" s="409">
        <f t="shared" ref="AG628" si="1818">AG627</f>
        <v>0</v>
      </c>
      <c r="AH628" s="409">
        <f t="shared" ref="AH628" si="1819">AH627</f>
        <v>0</v>
      </c>
      <c r="AI628" s="409">
        <f t="shared" ref="AI628" si="1820">AI627</f>
        <v>0</v>
      </c>
      <c r="AJ628" s="409">
        <f t="shared" ref="AJ628" si="1821">AJ627</f>
        <v>0</v>
      </c>
      <c r="AK628" s="409">
        <f t="shared" ref="AK628" si="1822">AK627</f>
        <v>0</v>
      </c>
      <c r="AL628" s="409">
        <f t="shared" ref="AL628" si="1823">AL627</f>
        <v>0</v>
      </c>
      <c r="AM628" s="309"/>
    </row>
    <row r="629" spans="1:39" hidden="1" outlineLevel="2">
      <c r="A629" s="529"/>
      <c r="B629" s="312"/>
      <c r="C629" s="310"/>
      <c r="D629" s="314"/>
      <c r="E629" s="314"/>
      <c r="F629" s="314"/>
      <c r="G629" s="314"/>
      <c r="H629" s="314"/>
      <c r="I629" s="314"/>
      <c r="J629" s="314"/>
      <c r="K629" s="314"/>
      <c r="L629" s="314"/>
      <c r="M629" s="314"/>
      <c r="N629" s="289"/>
      <c r="O629" s="314"/>
      <c r="P629" s="314"/>
      <c r="Q629" s="314"/>
      <c r="R629" s="314"/>
      <c r="S629" s="314"/>
      <c r="T629" s="314"/>
      <c r="U629" s="314"/>
      <c r="V629" s="314"/>
      <c r="W629" s="314"/>
      <c r="X629" s="314"/>
      <c r="Y629" s="414"/>
      <c r="Z629" s="415"/>
      <c r="AA629" s="414"/>
      <c r="AB629" s="414"/>
      <c r="AC629" s="414"/>
      <c r="AD629" s="414"/>
      <c r="AE629" s="414"/>
      <c r="AF629" s="414"/>
      <c r="AG629" s="414"/>
      <c r="AH629" s="414"/>
      <c r="AI629" s="414"/>
      <c r="AJ629" s="414"/>
      <c r="AK629" s="414"/>
      <c r="AL629" s="414"/>
      <c r="AM629" s="311"/>
    </row>
    <row r="630" spans="1:39" ht="30" hidden="1" outlineLevel="2">
      <c r="A630" s="529">
        <v>9</v>
      </c>
      <c r="B630" s="426" t="s">
        <v>102</v>
      </c>
      <c r="C630" s="289" t="s">
        <v>25</v>
      </c>
      <c r="D630" s="293"/>
      <c r="E630" s="293"/>
      <c r="F630" s="293"/>
      <c r="G630" s="293"/>
      <c r="H630" s="293"/>
      <c r="I630" s="293"/>
      <c r="J630" s="293"/>
      <c r="K630" s="293"/>
      <c r="L630" s="293"/>
      <c r="M630" s="293"/>
      <c r="N630" s="293">
        <v>12</v>
      </c>
      <c r="O630" s="293"/>
      <c r="P630" s="293"/>
      <c r="Q630" s="293"/>
      <c r="R630" s="293"/>
      <c r="S630" s="293"/>
      <c r="T630" s="293"/>
      <c r="U630" s="293"/>
      <c r="V630" s="293"/>
      <c r="W630" s="293"/>
      <c r="X630" s="293"/>
      <c r="Y630" s="413"/>
      <c r="Z630" s="408"/>
      <c r="AA630" s="408"/>
      <c r="AB630" s="408"/>
      <c r="AC630" s="408"/>
      <c r="AD630" s="408"/>
      <c r="AE630" s="408"/>
      <c r="AF630" s="413"/>
      <c r="AG630" s="413"/>
      <c r="AH630" s="413"/>
      <c r="AI630" s="413"/>
      <c r="AJ630" s="413"/>
      <c r="AK630" s="413"/>
      <c r="AL630" s="413"/>
      <c r="AM630" s="294">
        <f>SUM(Y630:AL630)</f>
        <v>0</v>
      </c>
    </row>
    <row r="631" spans="1:39" hidden="1" outlineLevel="2">
      <c r="A631" s="529"/>
      <c r="B631" s="292" t="s">
        <v>310</v>
      </c>
      <c r="C631" s="289" t="s">
        <v>163</v>
      </c>
      <c r="D631" s="293"/>
      <c r="E631" s="293"/>
      <c r="F631" s="293"/>
      <c r="G631" s="293"/>
      <c r="H631" s="293"/>
      <c r="I631" s="293"/>
      <c r="J631" s="293"/>
      <c r="K631" s="293"/>
      <c r="L631" s="293"/>
      <c r="M631" s="293"/>
      <c r="N631" s="293">
        <f>N630</f>
        <v>12</v>
      </c>
      <c r="O631" s="293"/>
      <c r="P631" s="293"/>
      <c r="Q631" s="293"/>
      <c r="R631" s="293"/>
      <c r="S631" s="293"/>
      <c r="T631" s="293"/>
      <c r="U631" s="293"/>
      <c r="V631" s="293"/>
      <c r="W631" s="293"/>
      <c r="X631" s="293"/>
      <c r="Y631" s="409">
        <f>Y630</f>
        <v>0</v>
      </c>
      <c r="Z631" s="409">
        <f t="shared" ref="Z631" si="1824">Z630</f>
        <v>0</v>
      </c>
      <c r="AA631" s="409">
        <f t="shared" ref="AA631" si="1825">AA630</f>
        <v>0</v>
      </c>
      <c r="AB631" s="409">
        <f t="shared" ref="AB631" si="1826">AB630</f>
        <v>0</v>
      </c>
      <c r="AC631" s="409">
        <f t="shared" ref="AC631" si="1827">AC630</f>
        <v>0</v>
      </c>
      <c r="AD631" s="409">
        <f t="shared" ref="AD631" si="1828">AD630</f>
        <v>0</v>
      </c>
      <c r="AE631" s="409">
        <f t="shared" ref="AE631" si="1829">AE630</f>
        <v>0</v>
      </c>
      <c r="AF631" s="409">
        <f t="shared" ref="AF631" si="1830">AF630</f>
        <v>0</v>
      </c>
      <c r="AG631" s="409">
        <f t="shared" ref="AG631" si="1831">AG630</f>
        <v>0</v>
      </c>
      <c r="AH631" s="409">
        <f t="shared" ref="AH631" si="1832">AH630</f>
        <v>0</v>
      </c>
      <c r="AI631" s="409">
        <f t="shared" ref="AI631" si="1833">AI630</f>
        <v>0</v>
      </c>
      <c r="AJ631" s="409">
        <f t="shared" ref="AJ631" si="1834">AJ630</f>
        <v>0</v>
      </c>
      <c r="AK631" s="409">
        <f t="shared" ref="AK631" si="1835">AK630</f>
        <v>0</v>
      </c>
      <c r="AL631" s="409">
        <f t="shared" ref="AL631" si="1836">AL630</f>
        <v>0</v>
      </c>
      <c r="AM631" s="309"/>
    </row>
    <row r="632" spans="1:39" hidden="1" outlineLevel="2">
      <c r="A632" s="529"/>
      <c r="B632" s="312"/>
      <c r="C632" s="310"/>
      <c r="D632" s="314"/>
      <c r="E632" s="314"/>
      <c r="F632" s="314"/>
      <c r="G632" s="314"/>
      <c r="H632" s="314"/>
      <c r="I632" s="314"/>
      <c r="J632" s="314"/>
      <c r="K632" s="314"/>
      <c r="L632" s="314"/>
      <c r="M632" s="314"/>
      <c r="N632" s="289"/>
      <c r="O632" s="314"/>
      <c r="P632" s="314"/>
      <c r="Q632" s="314"/>
      <c r="R632" s="314"/>
      <c r="S632" s="314"/>
      <c r="T632" s="314"/>
      <c r="U632" s="314"/>
      <c r="V632" s="314"/>
      <c r="W632" s="314"/>
      <c r="X632" s="314"/>
      <c r="Y632" s="414"/>
      <c r="Z632" s="414"/>
      <c r="AA632" s="414"/>
      <c r="AB632" s="414"/>
      <c r="AC632" s="414"/>
      <c r="AD632" s="414"/>
      <c r="AE632" s="414"/>
      <c r="AF632" s="414"/>
      <c r="AG632" s="414"/>
      <c r="AH632" s="414"/>
      <c r="AI632" s="414"/>
      <c r="AJ632" s="414"/>
      <c r="AK632" s="414"/>
      <c r="AL632" s="414"/>
      <c r="AM632" s="311"/>
    </row>
    <row r="633" spans="1:39" ht="30" hidden="1" outlineLevel="2">
      <c r="A633" s="529">
        <v>10</v>
      </c>
      <c r="B633" s="426" t="s">
        <v>103</v>
      </c>
      <c r="C633" s="289" t="s">
        <v>25</v>
      </c>
      <c r="D633" s="293"/>
      <c r="E633" s="293"/>
      <c r="F633" s="293"/>
      <c r="G633" s="293"/>
      <c r="H633" s="293"/>
      <c r="I633" s="293"/>
      <c r="J633" s="293"/>
      <c r="K633" s="293"/>
      <c r="L633" s="293"/>
      <c r="M633" s="293"/>
      <c r="N633" s="293">
        <v>3</v>
      </c>
      <c r="O633" s="293"/>
      <c r="P633" s="293"/>
      <c r="Q633" s="293"/>
      <c r="R633" s="293"/>
      <c r="S633" s="293"/>
      <c r="T633" s="293"/>
      <c r="U633" s="293"/>
      <c r="V633" s="293"/>
      <c r="W633" s="293"/>
      <c r="X633" s="293"/>
      <c r="Y633" s="413"/>
      <c r="Z633" s="408"/>
      <c r="AA633" s="408"/>
      <c r="AB633" s="408"/>
      <c r="AC633" s="408"/>
      <c r="AD633" s="408"/>
      <c r="AE633" s="408"/>
      <c r="AF633" s="413"/>
      <c r="AG633" s="413"/>
      <c r="AH633" s="413"/>
      <c r="AI633" s="413"/>
      <c r="AJ633" s="413"/>
      <c r="AK633" s="413"/>
      <c r="AL633" s="413"/>
      <c r="AM633" s="294">
        <f>SUM(Y633:AL633)</f>
        <v>0</v>
      </c>
    </row>
    <row r="634" spans="1:39" hidden="1" outlineLevel="2">
      <c r="A634" s="529"/>
      <c r="B634" s="292" t="s">
        <v>310</v>
      </c>
      <c r="C634" s="289" t="s">
        <v>163</v>
      </c>
      <c r="D634" s="293"/>
      <c r="E634" s="293"/>
      <c r="F634" s="293"/>
      <c r="G634" s="293"/>
      <c r="H634" s="293"/>
      <c r="I634" s="293"/>
      <c r="J634" s="293"/>
      <c r="K634" s="293"/>
      <c r="L634" s="293"/>
      <c r="M634" s="293"/>
      <c r="N634" s="293">
        <f>N633</f>
        <v>3</v>
      </c>
      <c r="O634" s="293"/>
      <c r="P634" s="293"/>
      <c r="Q634" s="293"/>
      <c r="R634" s="293"/>
      <c r="S634" s="293"/>
      <c r="T634" s="293"/>
      <c r="U634" s="293"/>
      <c r="V634" s="293"/>
      <c r="W634" s="293"/>
      <c r="X634" s="293"/>
      <c r="Y634" s="409">
        <f>Y633</f>
        <v>0</v>
      </c>
      <c r="Z634" s="409">
        <f t="shared" ref="Z634" si="1837">Z633</f>
        <v>0</v>
      </c>
      <c r="AA634" s="409">
        <f t="shared" ref="AA634" si="1838">AA633</f>
        <v>0</v>
      </c>
      <c r="AB634" s="409">
        <f t="shared" ref="AB634" si="1839">AB633</f>
        <v>0</v>
      </c>
      <c r="AC634" s="409">
        <f t="shared" ref="AC634" si="1840">AC633</f>
        <v>0</v>
      </c>
      <c r="AD634" s="409">
        <f t="shared" ref="AD634" si="1841">AD633</f>
        <v>0</v>
      </c>
      <c r="AE634" s="409">
        <f t="shared" ref="AE634" si="1842">AE633</f>
        <v>0</v>
      </c>
      <c r="AF634" s="409">
        <f t="shared" ref="AF634" si="1843">AF633</f>
        <v>0</v>
      </c>
      <c r="AG634" s="409">
        <f t="shared" ref="AG634" si="1844">AG633</f>
        <v>0</v>
      </c>
      <c r="AH634" s="409">
        <f t="shared" ref="AH634" si="1845">AH633</f>
        <v>0</v>
      </c>
      <c r="AI634" s="409">
        <f t="shared" ref="AI634" si="1846">AI633</f>
        <v>0</v>
      </c>
      <c r="AJ634" s="409">
        <f t="shared" ref="AJ634" si="1847">AJ633</f>
        <v>0</v>
      </c>
      <c r="AK634" s="409">
        <f t="shared" ref="AK634" si="1848">AK633</f>
        <v>0</v>
      </c>
      <c r="AL634" s="409">
        <f t="shared" ref="AL634" si="1849">AL633</f>
        <v>0</v>
      </c>
      <c r="AM634" s="309"/>
    </row>
    <row r="635" spans="1:39" hidden="1" outlineLevel="2">
      <c r="A635" s="529"/>
      <c r="B635" s="312"/>
      <c r="C635" s="310"/>
      <c r="D635" s="314"/>
      <c r="E635" s="314"/>
      <c r="F635" s="314"/>
      <c r="G635" s="314"/>
      <c r="H635" s="314"/>
      <c r="I635" s="314"/>
      <c r="J635" s="314"/>
      <c r="K635" s="314"/>
      <c r="L635" s="314"/>
      <c r="M635" s="314"/>
      <c r="N635" s="289"/>
      <c r="O635" s="314"/>
      <c r="P635" s="314"/>
      <c r="Q635" s="314"/>
      <c r="R635" s="314"/>
      <c r="S635" s="314"/>
      <c r="T635" s="314"/>
      <c r="U635" s="314"/>
      <c r="V635" s="314"/>
      <c r="W635" s="314"/>
      <c r="X635" s="314"/>
      <c r="Y635" s="414"/>
      <c r="Z635" s="415"/>
      <c r="AA635" s="414"/>
      <c r="AB635" s="414"/>
      <c r="AC635" s="414"/>
      <c r="AD635" s="414"/>
      <c r="AE635" s="414"/>
      <c r="AF635" s="414"/>
      <c r="AG635" s="414"/>
      <c r="AH635" s="414"/>
      <c r="AI635" s="414"/>
      <c r="AJ635" s="414"/>
      <c r="AK635" s="414"/>
      <c r="AL635" s="414"/>
      <c r="AM635" s="311"/>
    </row>
    <row r="636" spans="1:39" ht="15.75" hidden="1" outlineLevel="2">
      <c r="A636" s="529"/>
      <c r="B636" s="286" t="s">
        <v>10</v>
      </c>
      <c r="C636" s="287"/>
      <c r="D636" s="287"/>
      <c r="E636" s="287"/>
      <c r="F636" s="287"/>
      <c r="G636" s="287"/>
      <c r="H636" s="287"/>
      <c r="I636" s="287"/>
      <c r="J636" s="287"/>
      <c r="K636" s="287"/>
      <c r="L636" s="287"/>
      <c r="M636" s="287"/>
      <c r="N636" s="288"/>
      <c r="O636" s="287"/>
      <c r="P636" s="287"/>
      <c r="Q636" s="287"/>
      <c r="R636" s="287"/>
      <c r="S636" s="287"/>
      <c r="T636" s="287"/>
      <c r="U636" s="287"/>
      <c r="V636" s="287"/>
      <c r="W636" s="287"/>
      <c r="X636" s="287"/>
      <c r="Y636" s="412"/>
      <c r="Z636" s="412"/>
      <c r="AA636" s="412"/>
      <c r="AB636" s="412"/>
      <c r="AC636" s="412"/>
      <c r="AD636" s="412"/>
      <c r="AE636" s="412"/>
      <c r="AF636" s="412"/>
      <c r="AG636" s="412"/>
      <c r="AH636" s="412"/>
      <c r="AI636" s="412"/>
      <c r="AJ636" s="412"/>
      <c r="AK636" s="412"/>
      <c r="AL636" s="412"/>
      <c r="AM636" s="290"/>
    </row>
    <row r="637" spans="1:39" ht="30" hidden="1" outlineLevel="2">
      <c r="A637" s="529">
        <v>11</v>
      </c>
      <c r="B637" s="426" t="s">
        <v>104</v>
      </c>
      <c r="C637" s="289" t="s">
        <v>25</v>
      </c>
      <c r="D637" s="293"/>
      <c r="E637" s="293"/>
      <c r="F637" s="293"/>
      <c r="G637" s="293"/>
      <c r="H637" s="293"/>
      <c r="I637" s="293"/>
      <c r="J637" s="293"/>
      <c r="K637" s="293"/>
      <c r="L637" s="293"/>
      <c r="M637" s="293"/>
      <c r="N637" s="293">
        <v>12</v>
      </c>
      <c r="O637" s="293"/>
      <c r="P637" s="293"/>
      <c r="Q637" s="293"/>
      <c r="R637" s="293"/>
      <c r="S637" s="293"/>
      <c r="T637" s="293"/>
      <c r="U637" s="293"/>
      <c r="V637" s="293"/>
      <c r="W637" s="293"/>
      <c r="X637" s="293"/>
      <c r="Y637" s="424"/>
      <c r="Z637" s="408"/>
      <c r="AA637" s="408"/>
      <c r="AB637" s="408"/>
      <c r="AC637" s="408"/>
      <c r="AD637" s="408"/>
      <c r="AE637" s="408"/>
      <c r="AF637" s="413"/>
      <c r="AG637" s="413"/>
      <c r="AH637" s="413"/>
      <c r="AI637" s="413"/>
      <c r="AJ637" s="413"/>
      <c r="AK637" s="413"/>
      <c r="AL637" s="413"/>
      <c r="AM637" s="294">
        <f>SUM(Y637:AL637)</f>
        <v>0</v>
      </c>
    </row>
    <row r="638" spans="1:39" hidden="1" outlineLevel="2">
      <c r="A638" s="529"/>
      <c r="B638" s="292" t="s">
        <v>310</v>
      </c>
      <c r="C638" s="289" t="s">
        <v>163</v>
      </c>
      <c r="D638" s="293"/>
      <c r="E638" s="293"/>
      <c r="F638" s="293"/>
      <c r="G638" s="293"/>
      <c r="H638" s="293"/>
      <c r="I638" s="293"/>
      <c r="J638" s="293"/>
      <c r="K638" s="293"/>
      <c r="L638" s="293"/>
      <c r="M638" s="293"/>
      <c r="N638" s="293">
        <f>N637</f>
        <v>12</v>
      </c>
      <c r="O638" s="293"/>
      <c r="P638" s="293"/>
      <c r="Q638" s="293"/>
      <c r="R638" s="293"/>
      <c r="S638" s="293"/>
      <c r="T638" s="293"/>
      <c r="U638" s="293"/>
      <c r="V638" s="293"/>
      <c r="W638" s="293"/>
      <c r="X638" s="293"/>
      <c r="Y638" s="409">
        <f>Y637</f>
        <v>0</v>
      </c>
      <c r="Z638" s="409">
        <f t="shared" ref="Z638" si="1850">Z637</f>
        <v>0</v>
      </c>
      <c r="AA638" s="409">
        <f t="shared" ref="AA638" si="1851">AA637</f>
        <v>0</v>
      </c>
      <c r="AB638" s="409">
        <f t="shared" ref="AB638" si="1852">AB637</f>
        <v>0</v>
      </c>
      <c r="AC638" s="409">
        <f t="shared" ref="AC638" si="1853">AC637</f>
        <v>0</v>
      </c>
      <c r="AD638" s="409">
        <f t="shared" ref="AD638" si="1854">AD637</f>
        <v>0</v>
      </c>
      <c r="AE638" s="409">
        <f t="shared" ref="AE638" si="1855">AE637</f>
        <v>0</v>
      </c>
      <c r="AF638" s="409">
        <f t="shared" ref="AF638" si="1856">AF637</f>
        <v>0</v>
      </c>
      <c r="AG638" s="409">
        <f t="shared" ref="AG638" si="1857">AG637</f>
        <v>0</v>
      </c>
      <c r="AH638" s="409">
        <f t="shared" ref="AH638" si="1858">AH637</f>
        <v>0</v>
      </c>
      <c r="AI638" s="409">
        <f t="shared" ref="AI638" si="1859">AI637</f>
        <v>0</v>
      </c>
      <c r="AJ638" s="409">
        <f t="shared" ref="AJ638" si="1860">AJ637</f>
        <v>0</v>
      </c>
      <c r="AK638" s="409">
        <f t="shared" ref="AK638" si="1861">AK637</f>
        <v>0</v>
      </c>
      <c r="AL638" s="409">
        <f t="shared" ref="AL638" si="1862">AL637</f>
        <v>0</v>
      </c>
      <c r="AM638" s="295"/>
    </row>
    <row r="639" spans="1:39" hidden="1" outlineLevel="2">
      <c r="A639" s="529"/>
      <c r="B639" s="313"/>
      <c r="C639" s="303"/>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410"/>
      <c r="Z639" s="419"/>
      <c r="AA639" s="419"/>
      <c r="AB639" s="419"/>
      <c r="AC639" s="419"/>
      <c r="AD639" s="419"/>
      <c r="AE639" s="419"/>
      <c r="AF639" s="419"/>
      <c r="AG639" s="419"/>
      <c r="AH639" s="419"/>
      <c r="AI639" s="419"/>
      <c r="AJ639" s="419"/>
      <c r="AK639" s="419"/>
      <c r="AL639" s="419"/>
      <c r="AM639" s="304"/>
    </row>
    <row r="640" spans="1:39" ht="45" hidden="1" outlineLevel="2">
      <c r="A640" s="529">
        <v>12</v>
      </c>
      <c r="B640" s="426" t="s">
        <v>105</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08"/>
      <c r="Z640" s="408"/>
      <c r="AA640" s="408"/>
      <c r="AB640" s="408"/>
      <c r="AC640" s="408"/>
      <c r="AD640" s="408"/>
      <c r="AE640" s="408"/>
      <c r="AF640" s="413"/>
      <c r="AG640" s="413"/>
      <c r="AH640" s="413"/>
      <c r="AI640" s="413"/>
      <c r="AJ640" s="413"/>
      <c r="AK640" s="413"/>
      <c r="AL640" s="413"/>
      <c r="AM640" s="294">
        <f>SUM(Y640:AL640)</f>
        <v>0</v>
      </c>
    </row>
    <row r="641" spans="1:40" hidden="1" outlineLevel="2">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 si="1863">Z640</f>
        <v>0</v>
      </c>
      <c r="AA641" s="409">
        <f t="shared" ref="AA641" si="1864">AA640</f>
        <v>0</v>
      </c>
      <c r="AB641" s="409">
        <f t="shared" ref="AB641" si="1865">AB640</f>
        <v>0</v>
      </c>
      <c r="AC641" s="409">
        <f t="shared" ref="AC641" si="1866">AC640</f>
        <v>0</v>
      </c>
      <c r="AD641" s="409">
        <f t="shared" ref="AD641" si="1867">AD640</f>
        <v>0</v>
      </c>
      <c r="AE641" s="409">
        <f t="shared" ref="AE641" si="1868">AE640</f>
        <v>0</v>
      </c>
      <c r="AF641" s="409">
        <f t="shared" ref="AF641" si="1869">AF640</f>
        <v>0</v>
      </c>
      <c r="AG641" s="409">
        <f t="shared" ref="AG641" si="1870">AG640</f>
        <v>0</v>
      </c>
      <c r="AH641" s="409">
        <f t="shared" ref="AH641" si="1871">AH640</f>
        <v>0</v>
      </c>
      <c r="AI641" s="409">
        <f t="shared" ref="AI641" si="1872">AI640</f>
        <v>0</v>
      </c>
      <c r="AJ641" s="409">
        <f t="shared" ref="AJ641" si="1873">AJ640</f>
        <v>0</v>
      </c>
      <c r="AK641" s="409">
        <f t="shared" ref="AK641" si="1874">AK640</f>
        <v>0</v>
      </c>
      <c r="AL641" s="409">
        <f t="shared" ref="AL641" si="1875">AL640</f>
        <v>0</v>
      </c>
      <c r="AM641" s="295"/>
    </row>
    <row r="642" spans="1:40" hidden="1" outlineLevel="2">
      <c r="A642" s="529"/>
      <c r="B642" s="313"/>
      <c r="C642" s="303"/>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0"/>
      <c r="AA642" s="410"/>
      <c r="AB642" s="410"/>
      <c r="AC642" s="410"/>
      <c r="AD642" s="410"/>
      <c r="AE642" s="410"/>
      <c r="AF642" s="410"/>
      <c r="AG642" s="410"/>
      <c r="AH642" s="410"/>
      <c r="AI642" s="410"/>
      <c r="AJ642" s="410"/>
      <c r="AK642" s="410"/>
      <c r="AL642" s="410"/>
      <c r="AM642" s="304"/>
    </row>
    <row r="643" spans="1:40" ht="30" hidden="1" outlineLevel="2">
      <c r="A643" s="529">
        <v>13</v>
      </c>
      <c r="B643" s="426" t="s">
        <v>106</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08"/>
      <c r="Z643" s="408"/>
      <c r="AA643" s="408"/>
      <c r="AB643" s="408"/>
      <c r="AC643" s="408"/>
      <c r="AD643" s="408"/>
      <c r="AE643" s="408"/>
      <c r="AF643" s="413"/>
      <c r="AG643" s="413"/>
      <c r="AH643" s="413"/>
      <c r="AI643" s="413"/>
      <c r="AJ643" s="413"/>
      <c r="AK643" s="413"/>
      <c r="AL643" s="413"/>
      <c r="AM643" s="294">
        <f>SUM(Y643:AL643)</f>
        <v>0</v>
      </c>
    </row>
    <row r="644" spans="1:40" hidden="1" outlineLevel="2">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 si="1876">Z643</f>
        <v>0</v>
      </c>
      <c r="AA644" s="409">
        <f t="shared" ref="AA644" si="1877">AA643</f>
        <v>0</v>
      </c>
      <c r="AB644" s="409">
        <f t="shared" ref="AB644" si="1878">AB643</f>
        <v>0</v>
      </c>
      <c r="AC644" s="409">
        <f t="shared" ref="AC644" si="1879">AC643</f>
        <v>0</v>
      </c>
      <c r="AD644" s="409">
        <f t="shared" ref="AD644" si="1880">AD643</f>
        <v>0</v>
      </c>
      <c r="AE644" s="409">
        <f t="shared" ref="AE644" si="1881">AE643</f>
        <v>0</v>
      </c>
      <c r="AF644" s="409">
        <f t="shared" ref="AF644" si="1882">AF643</f>
        <v>0</v>
      </c>
      <c r="AG644" s="409">
        <f t="shared" ref="AG644" si="1883">AG643</f>
        <v>0</v>
      </c>
      <c r="AH644" s="409">
        <f t="shared" ref="AH644" si="1884">AH643</f>
        <v>0</v>
      </c>
      <c r="AI644" s="409">
        <f t="shared" ref="AI644" si="1885">AI643</f>
        <v>0</v>
      </c>
      <c r="AJ644" s="409">
        <f t="shared" ref="AJ644" si="1886">AJ643</f>
        <v>0</v>
      </c>
      <c r="AK644" s="409">
        <f t="shared" ref="AK644" si="1887">AK643</f>
        <v>0</v>
      </c>
      <c r="AL644" s="409">
        <f t="shared" ref="AL644" si="1888">AL643</f>
        <v>0</v>
      </c>
      <c r="AM644" s="304"/>
    </row>
    <row r="645" spans="1:40" hidden="1" outlineLevel="2">
      <c r="A645" s="529"/>
      <c r="B645" s="313"/>
      <c r="C645" s="303"/>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10"/>
      <c r="Z645" s="410"/>
      <c r="AA645" s="410"/>
      <c r="AB645" s="410"/>
      <c r="AC645" s="410"/>
      <c r="AD645" s="410"/>
      <c r="AE645" s="410"/>
      <c r="AF645" s="410"/>
      <c r="AG645" s="410"/>
      <c r="AH645" s="410"/>
      <c r="AI645" s="410"/>
      <c r="AJ645" s="410"/>
      <c r="AK645" s="410"/>
      <c r="AL645" s="410"/>
      <c r="AM645" s="304"/>
    </row>
    <row r="646" spans="1:40" ht="15.75" hidden="1" outlineLevel="2">
      <c r="A646" s="529"/>
      <c r="B646" s="286" t="s">
        <v>107</v>
      </c>
      <c r="C646" s="287"/>
      <c r="D646" s="288"/>
      <c r="E646" s="288"/>
      <c r="F646" s="288"/>
      <c r="G646" s="288"/>
      <c r="H646" s="288"/>
      <c r="I646" s="288"/>
      <c r="J646" s="288"/>
      <c r="K646" s="288"/>
      <c r="L646" s="288"/>
      <c r="M646" s="288"/>
      <c r="N646" s="288"/>
      <c r="O646" s="288"/>
      <c r="P646" s="287"/>
      <c r="Q646" s="287"/>
      <c r="R646" s="287"/>
      <c r="S646" s="287"/>
      <c r="T646" s="287"/>
      <c r="U646" s="287"/>
      <c r="V646" s="287"/>
      <c r="W646" s="287"/>
      <c r="X646" s="287"/>
      <c r="Y646" s="412"/>
      <c r="Z646" s="412"/>
      <c r="AA646" s="412"/>
      <c r="AB646" s="412"/>
      <c r="AC646" s="412"/>
      <c r="AD646" s="412"/>
      <c r="AE646" s="412"/>
      <c r="AF646" s="412"/>
      <c r="AG646" s="412"/>
      <c r="AH646" s="412"/>
      <c r="AI646" s="412"/>
      <c r="AJ646" s="412"/>
      <c r="AK646" s="412"/>
      <c r="AL646" s="412"/>
      <c r="AM646" s="290"/>
    </row>
    <row r="647" spans="1:40" hidden="1" outlineLevel="2">
      <c r="A647" s="529">
        <v>14</v>
      </c>
      <c r="B647" s="313" t="s">
        <v>108</v>
      </c>
      <c r="C647" s="289" t="s">
        <v>25</v>
      </c>
      <c r="D647" s="293"/>
      <c r="E647" s="293"/>
      <c r="F647" s="293"/>
      <c r="G647" s="293"/>
      <c r="H647" s="293"/>
      <c r="I647" s="293"/>
      <c r="J647" s="293"/>
      <c r="K647" s="293"/>
      <c r="L647" s="293"/>
      <c r="M647" s="293"/>
      <c r="N647" s="293">
        <v>12</v>
      </c>
      <c r="O647" s="293"/>
      <c r="P647" s="293"/>
      <c r="Q647" s="293"/>
      <c r="R647" s="293"/>
      <c r="S647" s="293"/>
      <c r="T647" s="293"/>
      <c r="U647" s="293"/>
      <c r="V647" s="293"/>
      <c r="W647" s="293"/>
      <c r="X647" s="293"/>
      <c r="Y647" s="408"/>
      <c r="Z647" s="408"/>
      <c r="AA647" s="408"/>
      <c r="AB647" s="408"/>
      <c r="AC647" s="408"/>
      <c r="AD647" s="408"/>
      <c r="AE647" s="408"/>
      <c r="AF647" s="408"/>
      <c r="AG647" s="408"/>
      <c r="AH647" s="408"/>
      <c r="AI647" s="408"/>
      <c r="AJ647" s="408"/>
      <c r="AK647" s="408"/>
      <c r="AL647" s="408"/>
      <c r="AM647" s="294">
        <f>SUM(Y647:AL647)</f>
        <v>0</v>
      </c>
    </row>
    <row r="648" spans="1:40" hidden="1" outlineLevel="2">
      <c r="A648" s="529"/>
      <c r="B648" s="292" t="s">
        <v>310</v>
      </c>
      <c r="C648" s="289" t="s">
        <v>163</v>
      </c>
      <c r="D648" s="293"/>
      <c r="E648" s="293"/>
      <c r="F648" s="293"/>
      <c r="G648" s="293"/>
      <c r="H648" s="293"/>
      <c r="I648" s="293"/>
      <c r="J648" s="293"/>
      <c r="K648" s="293"/>
      <c r="L648" s="293"/>
      <c r="M648" s="293"/>
      <c r="N648" s="293">
        <f>N647</f>
        <v>12</v>
      </c>
      <c r="O648" s="293"/>
      <c r="P648" s="293"/>
      <c r="Q648" s="293"/>
      <c r="R648" s="293"/>
      <c r="S648" s="293"/>
      <c r="T648" s="293"/>
      <c r="U648" s="293"/>
      <c r="V648" s="293"/>
      <c r="W648" s="293"/>
      <c r="X648" s="293"/>
      <c r="Y648" s="409">
        <f>Y647</f>
        <v>0</v>
      </c>
      <c r="Z648" s="409">
        <f t="shared" ref="Z648" si="1889">Z647</f>
        <v>0</v>
      </c>
      <c r="AA648" s="409">
        <f t="shared" ref="AA648" si="1890">AA647</f>
        <v>0</v>
      </c>
      <c r="AB648" s="409">
        <f t="shared" ref="AB648" si="1891">AB647</f>
        <v>0</v>
      </c>
      <c r="AC648" s="409">
        <f t="shared" ref="AC648" si="1892">AC647</f>
        <v>0</v>
      </c>
      <c r="AD648" s="409">
        <f t="shared" ref="AD648" si="1893">AD647</f>
        <v>0</v>
      </c>
      <c r="AE648" s="409">
        <f t="shared" ref="AE648" si="1894">AE647</f>
        <v>0</v>
      </c>
      <c r="AF648" s="409">
        <f t="shared" ref="AF648" si="1895">AF647</f>
        <v>0</v>
      </c>
      <c r="AG648" s="409">
        <f t="shared" ref="AG648" si="1896">AG647</f>
        <v>0</v>
      </c>
      <c r="AH648" s="409">
        <f t="shared" ref="AH648" si="1897">AH647</f>
        <v>0</v>
      </c>
      <c r="AI648" s="409">
        <f t="shared" ref="AI648" si="1898">AI647</f>
        <v>0</v>
      </c>
      <c r="AJ648" s="409">
        <f t="shared" ref="AJ648" si="1899">AJ647</f>
        <v>0</v>
      </c>
      <c r="AK648" s="409">
        <f t="shared" ref="AK648" si="1900">AK647</f>
        <v>0</v>
      </c>
      <c r="AL648" s="409">
        <f t="shared" ref="AL648" si="1901">AL647</f>
        <v>0</v>
      </c>
      <c r="AM648" s="513"/>
      <c r="AN648" s="624"/>
    </row>
    <row r="649" spans="1:40" hidden="1" outlineLevel="2">
      <c r="A649" s="529"/>
      <c r="B649" s="313"/>
      <c r="C649" s="303"/>
      <c r="D649" s="289"/>
      <c r="E649" s="289"/>
      <c r="F649" s="289"/>
      <c r="G649" s="289"/>
      <c r="H649" s="289"/>
      <c r="I649" s="289"/>
      <c r="J649" s="289"/>
      <c r="K649" s="289"/>
      <c r="L649" s="289"/>
      <c r="M649" s="289"/>
      <c r="N649" s="466"/>
      <c r="O649" s="289"/>
      <c r="P649" s="289"/>
      <c r="Q649" s="289"/>
      <c r="R649" s="289"/>
      <c r="S649" s="289"/>
      <c r="T649" s="289"/>
      <c r="U649" s="289"/>
      <c r="V649" s="289"/>
      <c r="W649" s="289"/>
      <c r="X649" s="289"/>
      <c r="Y649" s="410"/>
      <c r="Z649" s="410"/>
      <c r="AA649" s="410"/>
      <c r="AB649" s="410"/>
      <c r="AC649" s="410"/>
      <c r="AD649" s="410"/>
      <c r="AE649" s="410"/>
      <c r="AF649" s="410"/>
      <c r="AG649" s="410"/>
      <c r="AH649" s="410"/>
      <c r="AI649" s="410"/>
      <c r="AJ649" s="410"/>
      <c r="AK649" s="410"/>
      <c r="AL649" s="410"/>
      <c r="AM649" s="299"/>
      <c r="AN649" s="624"/>
    </row>
    <row r="650" spans="1:40" s="307" customFormat="1" ht="15.75" hidden="1" outlineLevel="2">
      <c r="A650" s="529"/>
      <c r="B650" s="286" t="s">
        <v>490</v>
      </c>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410"/>
      <c r="Z650" s="410"/>
      <c r="AA650" s="410"/>
      <c r="AB650" s="410"/>
      <c r="AC650" s="410"/>
      <c r="AD650" s="410"/>
      <c r="AE650" s="414"/>
      <c r="AF650" s="414"/>
      <c r="AG650" s="414"/>
      <c r="AH650" s="414"/>
      <c r="AI650" s="414"/>
      <c r="AJ650" s="414"/>
      <c r="AK650" s="414"/>
      <c r="AL650" s="414"/>
      <c r="AM650" s="514"/>
      <c r="AN650" s="625"/>
    </row>
    <row r="651" spans="1:40" hidden="1" outlineLevel="2">
      <c r="A651" s="529">
        <v>15</v>
      </c>
      <c r="B651" s="292" t="s">
        <v>495</v>
      </c>
      <c r="C651" s="289" t="s">
        <v>25</v>
      </c>
      <c r="D651" s="293"/>
      <c r="E651" s="293"/>
      <c r="F651" s="293"/>
      <c r="G651" s="293"/>
      <c r="H651" s="293"/>
      <c r="I651" s="293"/>
      <c r="J651" s="293"/>
      <c r="K651" s="293"/>
      <c r="L651" s="293"/>
      <c r="M651" s="293"/>
      <c r="N651" s="293">
        <v>0</v>
      </c>
      <c r="O651" s="293"/>
      <c r="P651" s="293"/>
      <c r="Q651" s="293"/>
      <c r="R651" s="293"/>
      <c r="S651" s="293"/>
      <c r="T651" s="293"/>
      <c r="U651" s="293"/>
      <c r="V651" s="293"/>
      <c r="W651" s="293"/>
      <c r="X651" s="293"/>
      <c r="Y651" s="408"/>
      <c r="Z651" s="408"/>
      <c r="AA651" s="408"/>
      <c r="AB651" s="408"/>
      <c r="AC651" s="408"/>
      <c r="AD651" s="408"/>
      <c r="AE651" s="408"/>
      <c r="AF651" s="408"/>
      <c r="AG651" s="408"/>
      <c r="AH651" s="408"/>
      <c r="AI651" s="408"/>
      <c r="AJ651" s="408"/>
      <c r="AK651" s="408"/>
      <c r="AL651" s="408"/>
      <c r="AM651" s="294">
        <f>SUM(Y651:AL651)</f>
        <v>0</v>
      </c>
    </row>
    <row r="652" spans="1:40" hidden="1" outlineLevel="2">
      <c r="A652" s="529"/>
      <c r="B652" s="292" t="s">
        <v>310</v>
      </c>
      <c r="C652" s="289" t="s">
        <v>163</v>
      </c>
      <c r="D652" s="293"/>
      <c r="E652" s="293"/>
      <c r="F652" s="293"/>
      <c r="G652" s="293"/>
      <c r="H652" s="293"/>
      <c r="I652" s="293"/>
      <c r="J652" s="293"/>
      <c r="K652" s="293"/>
      <c r="L652" s="293"/>
      <c r="M652" s="293"/>
      <c r="N652" s="293">
        <f>N651</f>
        <v>0</v>
      </c>
      <c r="O652" s="293"/>
      <c r="P652" s="293"/>
      <c r="Q652" s="293"/>
      <c r="R652" s="293"/>
      <c r="S652" s="293"/>
      <c r="T652" s="293"/>
      <c r="U652" s="293"/>
      <c r="V652" s="293"/>
      <c r="W652" s="293"/>
      <c r="X652" s="293"/>
      <c r="Y652" s="409">
        <f>Y651</f>
        <v>0</v>
      </c>
      <c r="Z652" s="409">
        <f t="shared" ref="Z652:AL652" si="1902">Z651</f>
        <v>0</v>
      </c>
      <c r="AA652" s="409">
        <f t="shared" si="1902"/>
        <v>0</v>
      </c>
      <c r="AB652" s="409">
        <f t="shared" si="1902"/>
        <v>0</v>
      </c>
      <c r="AC652" s="409">
        <f t="shared" si="1902"/>
        <v>0</v>
      </c>
      <c r="AD652" s="409">
        <f t="shared" si="1902"/>
        <v>0</v>
      </c>
      <c r="AE652" s="409">
        <f t="shared" si="1902"/>
        <v>0</v>
      </c>
      <c r="AF652" s="409">
        <f t="shared" si="1902"/>
        <v>0</v>
      </c>
      <c r="AG652" s="409">
        <f t="shared" si="1902"/>
        <v>0</v>
      </c>
      <c r="AH652" s="409">
        <f t="shared" si="1902"/>
        <v>0</v>
      </c>
      <c r="AI652" s="409">
        <f t="shared" si="1902"/>
        <v>0</v>
      </c>
      <c r="AJ652" s="409">
        <f t="shared" si="1902"/>
        <v>0</v>
      </c>
      <c r="AK652" s="409">
        <f t="shared" si="1902"/>
        <v>0</v>
      </c>
      <c r="AL652" s="409">
        <f t="shared" si="1902"/>
        <v>0</v>
      </c>
      <c r="AM652" s="295"/>
    </row>
    <row r="653" spans="1:40" hidden="1" outlineLevel="2">
      <c r="A653" s="529"/>
      <c r="B653" s="313"/>
      <c r="C653" s="303"/>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10"/>
      <c r="Z653" s="410"/>
      <c r="AA653" s="410"/>
      <c r="AB653" s="410"/>
      <c r="AC653" s="410"/>
      <c r="AD653" s="410"/>
      <c r="AE653" s="410"/>
      <c r="AF653" s="410"/>
      <c r="AG653" s="410"/>
      <c r="AH653" s="410"/>
      <c r="AI653" s="410"/>
      <c r="AJ653" s="410"/>
      <c r="AK653" s="410"/>
      <c r="AL653" s="410"/>
      <c r="AM653" s="304"/>
    </row>
    <row r="654" spans="1:40" s="281" customFormat="1" hidden="1" outlineLevel="2">
      <c r="A654" s="529">
        <v>16</v>
      </c>
      <c r="B654" s="322" t="s">
        <v>491</v>
      </c>
      <c r="C654" s="289" t="s">
        <v>25</v>
      </c>
      <c r="D654" s="293"/>
      <c r="E654" s="293"/>
      <c r="F654" s="293"/>
      <c r="G654" s="293"/>
      <c r="H654" s="293"/>
      <c r="I654" s="293"/>
      <c r="J654" s="293"/>
      <c r="K654" s="293"/>
      <c r="L654" s="293"/>
      <c r="M654" s="293"/>
      <c r="N654" s="293">
        <v>0</v>
      </c>
      <c r="O654" s="293"/>
      <c r="P654" s="293"/>
      <c r="Q654" s="293"/>
      <c r="R654" s="293"/>
      <c r="S654" s="293"/>
      <c r="T654" s="293"/>
      <c r="U654" s="293"/>
      <c r="V654" s="293"/>
      <c r="W654" s="293"/>
      <c r="X654" s="293"/>
      <c r="Y654" s="408"/>
      <c r="Z654" s="408"/>
      <c r="AA654" s="408"/>
      <c r="AB654" s="408"/>
      <c r="AC654" s="408"/>
      <c r="AD654" s="408"/>
      <c r="AE654" s="408"/>
      <c r="AF654" s="408"/>
      <c r="AG654" s="408"/>
      <c r="AH654" s="408"/>
      <c r="AI654" s="408"/>
      <c r="AJ654" s="408"/>
      <c r="AK654" s="408"/>
      <c r="AL654" s="408"/>
      <c r="AM654" s="294">
        <f>SUM(Y654:AL654)</f>
        <v>0</v>
      </c>
    </row>
    <row r="655" spans="1:40" s="281" customFormat="1" hidden="1" outlineLevel="2">
      <c r="A655" s="529"/>
      <c r="B655" s="292" t="s">
        <v>310</v>
      </c>
      <c r="C655" s="289" t="s">
        <v>163</v>
      </c>
      <c r="D655" s="293"/>
      <c r="E655" s="293"/>
      <c r="F655" s="293"/>
      <c r="G655" s="293"/>
      <c r="H655" s="293"/>
      <c r="I655" s="293"/>
      <c r="J655" s="293"/>
      <c r="K655" s="293"/>
      <c r="L655" s="293"/>
      <c r="M655" s="293"/>
      <c r="N655" s="293">
        <f>N654</f>
        <v>0</v>
      </c>
      <c r="O655" s="293"/>
      <c r="P655" s="293"/>
      <c r="Q655" s="293"/>
      <c r="R655" s="293"/>
      <c r="S655" s="293"/>
      <c r="T655" s="293"/>
      <c r="U655" s="293"/>
      <c r="V655" s="293"/>
      <c r="W655" s="293"/>
      <c r="X655" s="293"/>
      <c r="Y655" s="409">
        <f>Y654</f>
        <v>0</v>
      </c>
      <c r="Z655" s="409">
        <f t="shared" ref="Z655:AL655" si="1903">Z654</f>
        <v>0</v>
      </c>
      <c r="AA655" s="409">
        <f t="shared" si="1903"/>
        <v>0</v>
      </c>
      <c r="AB655" s="409">
        <f t="shared" si="1903"/>
        <v>0</v>
      </c>
      <c r="AC655" s="409">
        <f t="shared" si="1903"/>
        <v>0</v>
      </c>
      <c r="AD655" s="409">
        <f t="shared" si="1903"/>
        <v>0</v>
      </c>
      <c r="AE655" s="409">
        <f t="shared" si="1903"/>
        <v>0</v>
      </c>
      <c r="AF655" s="409">
        <f t="shared" si="1903"/>
        <v>0</v>
      </c>
      <c r="AG655" s="409">
        <f t="shared" si="1903"/>
        <v>0</v>
      </c>
      <c r="AH655" s="409">
        <f t="shared" si="1903"/>
        <v>0</v>
      </c>
      <c r="AI655" s="409">
        <f t="shared" si="1903"/>
        <v>0</v>
      </c>
      <c r="AJ655" s="409">
        <f t="shared" si="1903"/>
        <v>0</v>
      </c>
      <c r="AK655" s="409">
        <f t="shared" si="1903"/>
        <v>0</v>
      </c>
      <c r="AL655" s="409">
        <f t="shared" si="1903"/>
        <v>0</v>
      </c>
      <c r="AM655" s="295"/>
    </row>
    <row r="656" spans="1:40" s="281" customFormat="1" hidden="1" outlineLevel="2">
      <c r="A656" s="529"/>
      <c r="B656" s="32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10"/>
      <c r="Z656" s="410"/>
      <c r="AA656" s="410"/>
      <c r="AB656" s="410"/>
      <c r="AC656" s="410"/>
      <c r="AD656" s="410"/>
      <c r="AE656" s="414"/>
      <c r="AF656" s="414"/>
      <c r="AG656" s="414"/>
      <c r="AH656" s="414"/>
      <c r="AI656" s="414"/>
      <c r="AJ656" s="414"/>
      <c r="AK656" s="414"/>
      <c r="AL656" s="414"/>
      <c r="AM656" s="311"/>
    </row>
    <row r="657" spans="1:39" ht="15.75" hidden="1" outlineLevel="2">
      <c r="A657" s="529"/>
      <c r="B657" s="516" t="s">
        <v>496</v>
      </c>
      <c r="C657" s="318"/>
      <c r="D657" s="288"/>
      <c r="E657" s="287"/>
      <c r="F657" s="287"/>
      <c r="G657" s="287"/>
      <c r="H657" s="287"/>
      <c r="I657" s="287"/>
      <c r="J657" s="287"/>
      <c r="K657" s="287"/>
      <c r="L657" s="287"/>
      <c r="M657" s="287"/>
      <c r="N657" s="288"/>
      <c r="O657" s="287"/>
      <c r="P657" s="287"/>
      <c r="Q657" s="287"/>
      <c r="R657" s="287"/>
      <c r="S657" s="287"/>
      <c r="T657" s="287"/>
      <c r="U657" s="287"/>
      <c r="V657" s="287"/>
      <c r="W657" s="287"/>
      <c r="X657" s="287"/>
      <c r="Y657" s="412"/>
      <c r="Z657" s="412"/>
      <c r="AA657" s="412"/>
      <c r="AB657" s="412"/>
      <c r="AC657" s="412"/>
      <c r="AD657" s="412"/>
      <c r="AE657" s="412"/>
      <c r="AF657" s="412"/>
      <c r="AG657" s="412"/>
      <c r="AH657" s="412"/>
      <c r="AI657" s="412"/>
      <c r="AJ657" s="412"/>
      <c r="AK657" s="412"/>
      <c r="AL657" s="412"/>
      <c r="AM657" s="290"/>
    </row>
    <row r="658" spans="1:39" hidden="1" outlineLevel="2">
      <c r="A658" s="529">
        <v>17</v>
      </c>
      <c r="B658" s="426" t="s">
        <v>112</v>
      </c>
      <c r="C658" s="289" t="s">
        <v>25</v>
      </c>
      <c r="D658" s="293"/>
      <c r="E658" s="293"/>
      <c r="F658" s="293"/>
      <c r="G658" s="293"/>
      <c r="H658" s="293"/>
      <c r="I658" s="293"/>
      <c r="J658" s="293"/>
      <c r="K658" s="293"/>
      <c r="L658" s="293"/>
      <c r="M658" s="293"/>
      <c r="N658" s="293">
        <v>12</v>
      </c>
      <c r="O658" s="293"/>
      <c r="P658" s="293"/>
      <c r="Q658" s="293"/>
      <c r="R658" s="293"/>
      <c r="S658" s="293"/>
      <c r="T658" s="293"/>
      <c r="U658" s="293"/>
      <c r="V658" s="293"/>
      <c r="W658" s="293"/>
      <c r="X658" s="293"/>
      <c r="Y658" s="424"/>
      <c r="Z658" s="408"/>
      <c r="AA658" s="408"/>
      <c r="AB658" s="408"/>
      <c r="AC658" s="408"/>
      <c r="AD658" s="408"/>
      <c r="AE658" s="408"/>
      <c r="AF658" s="413"/>
      <c r="AG658" s="413"/>
      <c r="AH658" s="413"/>
      <c r="AI658" s="413"/>
      <c r="AJ658" s="413"/>
      <c r="AK658" s="413"/>
      <c r="AL658" s="413"/>
      <c r="AM658" s="294">
        <f>SUM(Y658:AL658)</f>
        <v>0</v>
      </c>
    </row>
    <row r="659" spans="1:39" hidden="1" outlineLevel="2">
      <c r="A659" s="529"/>
      <c r="B659" s="292" t="s">
        <v>310</v>
      </c>
      <c r="C659" s="289" t="s">
        <v>163</v>
      </c>
      <c r="D659" s="293"/>
      <c r="E659" s="293"/>
      <c r="F659" s="293"/>
      <c r="G659" s="293"/>
      <c r="H659" s="293"/>
      <c r="I659" s="293"/>
      <c r="J659" s="293"/>
      <c r="K659" s="293"/>
      <c r="L659" s="293"/>
      <c r="M659" s="293"/>
      <c r="N659" s="293">
        <f>N658</f>
        <v>12</v>
      </c>
      <c r="O659" s="293"/>
      <c r="P659" s="293"/>
      <c r="Q659" s="293"/>
      <c r="R659" s="293"/>
      <c r="S659" s="293"/>
      <c r="T659" s="293"/>
      <c r="U659" s="293"/>
      <c r="V659" s="293"/>
      <c r="W659" s="293"/>
      <c r="X659" s="293"/>
      <c r="Y659" s="409">
        <f>Y658</f>
        <v>0</v>
      </c>
      <c r="Z659" s="409">
        <f t="shared" ref="Z659:AL659" si="1904">Z658</f>
        <v>0</v>
      </c>
      <c r="AA659" s="409">
        <f t="shared" si="1904"/>
        <v>0</v>
      </c>
      <c r="AB659" s="409">
        <f t="shared" si="1904"/>
        <v>0</v>
      </c>
      <c r="AC659" s="409">
        <f t="shared" si="1904"/>
        <v>0</v>
      </c>
      <c r="AD659" s="409">
        <f t="shared" si="1904"/>
        <v>0</v>
      </c>
      <c r="AE659" s="409">
        <f t="shared" si="1904"/>
        <v>0</v>
      </c>
      <c r="AF659" s="409">
        <f t="shared" si="1904"/>
        <v>0</v>
      </c>
      <c r="AG659" s="409">
        <f t="shared" si="1904"/>
        <v>0</v>
      </c>
      <c r="AH659" s="409">
        <f t="shared" si="1904"/>
        <v>0</v>
      </c>
      <c r="AI659" s="409">
        <f t="shared" si="1904"/>
        <v>0</v>
      </c>
      <c r="AJ659" s="409">
        <f t="shared" si="1904"/>
        <v>0</v>
      </c>
      <c r="AK659" s="409">
        <f t="shared" si="1904"/>
        <v>0</v>
      </c>
      <c r="AL659" s="409">
        <f t="shared" si="1904"/>
        <v>0</v>
      </c>
      <c r="AM659" s="304"/>
    </row>
    <row r="660" spans="1:39" hidden="1" outlineLevel="2">
      <c r="A660" s="529"/>
      <c r="B660" s="292"/>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420"/>
      <c r="Z660" s="423"/>
      <c r="AA660" s="423"/>
      <c r="AB660" s="423"/>
      <c r="AC660" s="423"/>
      <c r="AD660" s="423"/>
      <c r="AE660" s="423"/>
      <c r="AF660" s="423"/>
      <c r="AG660" s="423"/>
      <c r="AH660" s="423"/>
      <c r="AI660" s="423"/>
      <c r="AJ660" s="423"/>
      <c r="AK660" s="423"/>
      <c r="AL660" s="423"/>
      <c r="AM660" s="304"/>
    </row>
    <row r="661" spans="1:39" hidden="1" outlineLevel="2">
      <c r="A661" s="529">
        <v>18</v>
      </c>
      <c r="B661" s="426" t="s">
        <v>109</v>
      </c>
      <c r="C661" s="289" t="s">
        <v>25</v>
      </c>
      <c r="D661" s="293"/>
      <c r="E661" s="293"/>
      <c r="F661" s="293"/>
      <c r="G661" s="293"/>
      <c r="H661" s="293"/>
      <c r="I661" s="293"/>
      <c r="J661" s="293"/>
      <c r="K661" s="293"/>
      <c r="L661" s="293"/>
      <c r="M661" s="293"/>
      <c r="N661" s="293">
        <v>12</v>
      </c>
      <c r="O661" s="293"/>
      <c r="P661" s="293"/>
      <c r="Q661" s="293"/>
      <c r="R661" s="293"/>
      <c r="S661" s="293"/>
      <c r="T661" s="293"/>
      <c r="U661" s="293"/>
      <c r="V661" s="293"/>
      <c r="W661" s="293"/>
      <c r="X661" s="293"/>
      <c r="Y661" s="424"/>
      <c r="Z661" s="408"/>
      <c r="AA661" s="408"/>
      <c r="AB661" s="408"/>
      <c r="AC661" s="408"/>
      <c r="AD661" s="408"/>
      <c r="AE661" s="408"/>
      <c r="AF661" s="413"/>
      <c r="AG661" s="413"/>
      <c r="AH661" s="413"/>
      <c r="AI661" s="413"/>
      <c r="AJ661" s="413"/>
      <c r="AK661" s="413"/>
      <c r="AL661" s="413"/>
      <c r="AM661" s="294">
        <f>SUM(Y661:AL661)</f>
        <v>0</v>
      </c>
    </row>
    <row r="662" spans="1:39" hidden="1" outlineLevel="2">
      <c r="A662" s="529"/>
      <c r="B662" s="292" t="s">
        <v>310</v>
      </c>
      <c r="C662" s="289" t="s">
        <v>163</v>
      </c>
      <c r="D662" s="293"/>
      <c r="E662" s="293"/>
      <c r="F662" s="293"/>
      <c r="G662" s="293"/>
      <c r="H662" s="293"/>
      <c r="I662" s="293"/>
      <c r="J662" s="293"/>
      <c r="K662" s="293"/>
      <c r="L662" s="293"/>
      <c r="M662" s="293"/>
      <c r="N662" s="293">
        <f>N661</f>
        <v>12</v>
      </c>
      <c r="O662" s="293"/>
      <c r="P662" s="293"/>
      <c r="Q662" s="293"/>
      <c r="R662" s="293"/>
      <c r="S662" s="293"/>
      <c r="T662" s="293"/>
      <c r="U662" s="293"/>
      <c r="V662" s="293"/>
      <c r="W662" s="293"/>
      <c r="X662" s="293"/>
      <c r="Y662" s="409">
        <f>Y661</f>
        <v>0</v>
      </c>
      <c r="Z662" s="409">
        <f t="shared" ref="Z662:AL662" si="1905">Z661</f>
        <v>0</v>
      </c>
      <c r="AA662" s="409">
        <f t="shared" si="1905"/>
        <v>0</v>
      </c>
      <c r="AB662" s="409">
        <f t="shared" si="1905"/>
        <v>0</v>
      </c>
      <c r="AC662" s="409">
        <f t="shared" si="1905"/>
        <v>0</v>
      </c>
      <c r="AD662" s="409">
        <f t="shared" si="1905"/>
        <v>0</v>
      </c>
      <c r="AE662" s="409">
        <f t="shared" si="1905"/>
        <v>0</v>
      </c>
      <c r="AF662" s="409">
        <f t="shared" si="1905"/>
        <v>0</v>
      </c>
      <c r="AG662" s="409">
        <f t="shared" si="1905"/>
        <v>0</v>
      </c>
      <c r="AH662" s="409">
        <f t="shared" si="1905"/>
        <v>0</v>
      </c>
      <c r="AI662" s="409">
        <f t="shared" si="1905"/>
        <v>0</v>
      </c>
      <c r="AJ662" s="409">
        <f t="shared" si="1905"/>
        <v>0</v>
      </c>
      <c r="AK662" s="409">
        <f t="shared" si="1905"/>
        <v>0</v>
      </c>
      <c r="AL662" s="409">
        <f t="shared" si="1905"/>
        <v>0</v>
      </c>
      <c r="AM662" s="304"/>
    </row>
    <row r="663" spans="1:39" hidden="1" outlineLevel="2">
      <c r="A663" s="529"/>
      <c r="B663" s="320"/>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421"/>
      <c r="Z663" s="422"/>
      <c r="AA663" s="422"/>
      <c r="AB663" s="422"/>
      <c r="AC663" s="422"/>
      <c r="AD663" s="422"/>
      <c r="AE663" s="422"/>
      <c r="AF663" s="422"/>
      <c r="AG663" s="422"/>
      <c r="AH663" s="422"/>
      <c r="AI663" s="422"/>
      <c r="AJ663" s="422"/>
      <c r="AK663" s="422"/>
      <c r="AL663" s="422"/>
      <c r="AM663" s="295"/>
    </row>
    <row r="664" spans="1:39" hidden="1" outlineLevel="2">
      <c r="A664" s="529">
        <v>19</v>
      </c>
      <c r="B664" s="426" t="s">
        <v>111</v>
      </c>
      <c r="C664" s="289" t="s">
        <v>25</v>
      </c>
      <c r="D664" s="293"/>
      <c r="E664" s="293"/>
      <c r="F664" s="293"/>
      <c r="G664" s="293"/>
      <c r="H664" s="293"/>
      <c r="I664" s="293"/>
      <c r="J664" s="293"/>
      <c r="K664" s="293"/>
      <c r="L664" s="293"/>
      <c r="M664" s="293"/>
      <c r="N664" s="293">
        <v>12</v>
      </c>
      <c r="O664" s="293"/>
      <c r="P664" s="293"/>
      <c r="Q664" s="293"/>
      <c r="R664" s="293"/>
      <c r="S664" s="293"/>
      <c r="T664" s="293"/>
      <c r="U664" s="293"/>
      <c r="V664" s="293"/>
      <c r="W664" s="293"/>
      <c r="X664" s="293"/>
      <c r="Y664" s="424"/>
      <c r="Z664" s="408"/>
      <c r="AA664" s="408"/>
      <c r="AB664" s="408"/>
      <c r="AC664" s="408"/>
      <c r="AD664" s="408"/>
      <c r="AE664" s="408"/>
      <c r="AF664" s="413"/>
      <c r="AG664" s="413"/>
      <c r="AH664" s="413"/>
      <c r="AI664" s="413"/>
      <c r="AJ664" s="413"/>
      <c r="AK664" s="413"/>
      <c r="AL664" s="413"/>
      <c r="AM664" s="294">
        <f>SUM(Y664:AL664)</f>
        <v>0</v>
      </c>
    </row>
    <row r="665" spans="1:39" hidden="1" outlineLevel="2">
      <c r="A665" s="529"/>
      <c r="B665" s="292" t="s">
        <v>310</v>
      </c>
      <c r="C665" s="289" t="s">
        <v>163</v>
      </c>
      <c r="D665" s="293"/>
      <c r="E665" s="293"/>
      <c r="F665" s="293"/>
      <c r="G665" s="293"/>
      <c r="H665" s="293"/>
      <c r="I665" s="293"/>
      <c r="J665" s="293"/>
      <c r="K665" s="293"/>
      <c r="L665" s="293"/>
      <c r="M665" s="293"/>
      <c r="N665" s="293">
        <f>N664</f>
        <v>12</v>
      </c>
      <c r="O665" s="293"/>
      <c r="P665" s="293"/>
      <c r="Q665" s="293"/>
      <c r="R665" s="293"/>
      <c r="S665" s="293"/>
      <c r="T665" s="293"/>
      <c r="U665" s="293"/>
      <c r="V665" s="293"/>
      <c r="W665" s="293"/>
      <c r="X665" s="293"/>
      <c r="Y665" s="409">
        <f>Y664</f>
        <v>0</v>
      </c>
      <c r="Z665" s="409">
        <f t="shared" ref="Z665:AL665" si="1906">Z664</f>
        <v>0</v>
      </c>
      <c r="AA665" s="409">
        <f t="shared" si="1906"/>
        <v>0</v>
      </c>
      <c r="AB665" s="409">
        <f t="shared" si="1906"/>
        <v>0</v>
      </c>
      <c r="AC665" s="409">
        <f t="shared" si="1906"/>
        <v>0</v>
      </c>
      <c r="AD665" s="409">
        <f t="shared" si="1906"/>
        <v>0</v>
      </c>
      <c r="AE665" s="409">
        <f t="shared" si="1906"/>
        <v>0</v>
      </c>
      <c r="AF665" s="409">
        <f t="shared" si="1906"/>
        <v>0</v>
      </c>
      <c r="AG665" s="409">
        <f t="shared" si="1906"/>
        <v>0</v>
      </c>
      <c r="AH665" s="409">
        <f t="shared" si="1906"/>
        <v>0</v>
      </c>
      <c r="AI665" s="409">
        <f t="shared" si="1906"/>
        <v>0</v>
      </c>
      <c r="AJ665" s="409">
        <f t="shared" si="1906"/>
        <v>0</v>
      </c>
      <c r="AK665" s="409">
        <f t="shared" si="1906"/>
        <v>0</v>
      </c>
      <c r="AL665" s="409">
        <f t="shared" si="1906"/>
        <v>0</v>
      </c>
      <c r="AM665" s="295"/>
    </row>
    <row r="666" spans="1:39" hidden="1" outlineLevel="2">
      <c r="A666" s="529"/>
      <c r="B666" s="320"/>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10"/>
      <c r="AA666" s="410"/>
      <c r="AB666" s="410"/>
      <c r="AC666" s="410"/>
      <c r="AD666" s="410"/>
      <c r="AE666" s="410"/>
      <c r="AF666" s="410"/>
      <c r="AG666" s="410"/>
      <c r="AH666" s="410"/>
      <c r="AI666" s="410"/>
      <c r="AJ666" s="410"/>
      <c r="AK666" s="410"/>
      <c r="AL666" s="410"/>
      <c r="AM666" s="304"/>
    </row>
    <row r="667" spans="1:39" hidden="1" outlineLevel="2">
      <c r="A667" s="529">
        <v>20</v>
      </c>
      <c r="B667" s="426" t="s">
        <v>110</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idden="1" outlineLevel="2">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AL668" si="1907">Z667</f>
        <v>0</v>
      </c>
      <c r="AA668" s="409">
        <f t="shared" si="1907"/>
        <v>0</v>
      </c>
      <c r="AB668" s="409">
        <f t="shared" si="1907"/>
        <v>0</v>
      </c>
      <c r="AC668" s="409">
        <f t="shared" si="1907"/>
        <v>0</v>
      </c>
      <c r="AD668" s="409">
        <f t="shared" si="1907"/>
        <v>0</v>
      </c>
      <c r="AE668" s="409">
        <f t="shared" si="1907"/>
        <v>0</v>
      </c>
      <c r="AF668" s="409">
        <f t="shared" si="1907"/>
        <v>0</v>
      </c>
      <c r="AG668" s="409">
        <f t="shared" si="1907"/>
        <v>0</v>
      </c>
      <c r="AH668" s="409">
        <f t="shared" si="1907"/>
        <v>0</v>
      </c>
      <c r="AI668" s="409">
        <f t="shared" si="1907"/>
        <v>0</v>
      </c>
      <c r="AJ668" s="409">
        <f t="shared" si="1907"/>
        <v>0</v>
      </c>
      <c r="AK668" s="409">
        <f t="shared" si="1907"/>
        <v>0</v>
      </c>
      <c r="AL668" s="409">
        <f t="shared" si="1907"/>
        <v>0</v>
      </c>
      <c r="AM668" s="304"/>
    </row>
    <row r="669" spans="1:39" ht="15.75" hidden="1" outlineLevel="2">
      <c r="A669" s="529"/>
      <c r="B669" s="321"/>
      <c r="C669" s="298"/>
      <c r="D669" s="289"/>
      <c r="E669" s="289"/>
      <c r="F669" s="289"/>
      <c r="G669" s="289"/>
      <c r="H669" s="289"/>
      <c r="I669" s="289"/>
      <c r="J669" s="289"/>
      <c r="K669" s="289"/>
      <c r="L669" s="289"/>
      <c r="M669" s="289"/>
      <c r="N669" s="298"/>
      <c r="O669" s="289"/>
      <c r="P669" s="289"/>
      <c r="Q669" s="289"/>
      <c r="R669" s="289"/>
      <c r="S669" s="289"/>
      <c r="T669" s="289"/>
      <c r="U669" s="289"/>
      <c r="V669" s="289"/>
      <c r="W669" s="289"/>
      <c r="X669" s="289"/>
      <c r="Y669" s="410"/>
      <c r="Z669" s="410"/>
      <c r="AA669" s="410"/>
      <c r="AB669" s="410"/>
      <c r="AC669" s="410"/>
      <c r="AD669" s="410"/>
      <c r="AE669" s="410"/>
      <c r="AF669" s="410"/>
      <c r="AG669" s="410"/>
      <c r="AH669" s="410"/>
      <c r="AI669" s="410"/>
      <c r="AJ669" s="410"/>
      <c r="AK669" s="410"/>
      <c r="AL669" s="410"/>
      <c r="AM669" s="304"/>
    </row>
    <row r="670" spans="1:39" ht="15.75" hidden="1" outlineLevel="2">
      <c r="A670" s="529"/>
      <c r="B670" s="515" t="s">
        <v>503</v>
      </c>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420"/>
      <c r="Z670" s="423"/>
      <c r="AA670" s="423"/>
      <c r="AB670" s="423"/>
      <c r="AC670" s="423"/>
      <c r="AD670" s="423"/>
      <c r="AE670" s="423"/>
      <c r="AF670" s="423"/>
      <c r="AG670" s="423"/>
      <c r="AH670" s="423"/>
      <c r="AI670" s="423"/>
      <c r="AJ670" s="423"/>
      <c r="AK670" s="423"/>
      <c r="AL670" s="423"/>
      <c r="AM670" s="304"/>
    </row>
    <row r="671" spans="1:39" ht="15.75" hidden="1" outlineLevel="2">
      <c r="A671" s="529"/>
      <c r="B671" s="501" t="s">
        <v>499</v>
      </c>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420"/>
      <c r="Z671" s="423"/>
      <c r="AA671" s="423"/>
      <c r="AB671" s="423"/>
      <c r="AC671" s="423"/>
      <c r="AD671" s="423"/>
      <c r="AE671" s="423"/>
      <c r="AF671" s="423"/>
      <c r="AG671" s="423"/>
      <c r="AH671" s="423"/>
      <c r="AI671" s="423"/>
      <c r="AJ671" s="423"/>
      <c r="AK671" s="423"/>
      <c r="AL671" s="423"/>
      <c r="AM671" s="304"/>
    </row>
    <row r="672" spans="1:39" hidden="1" outlineLevel="2">
      <c r="A672" s="529">
        <v>21</v>
      </c>
      <c r="B672" s="426" t="s">
        <v>113</v>
      </c>
      <c r="C672" s="289" t="s">
        <v>25</v>
      </c>
      <c r="D672" s="293"/>
      <c r="E672" s="293"/>
      <c r="F672" s="293"/>
      <c r="G672" s="293"/>
      <c r="H672" s="293"/>
      <c r="I672" s="293"/>
      <c r="J672" s="293"/>
      <c r="K672" s="293"/>
      <c r="L672" s="293"/>
      <c r="M672" s="293"/>
      <c r="N672" s="289"/>
      <c r="O672" s="293"/>
      <c r="P672" s="293"/>
      <c r="Q672" s="293"/>
      <c r="R672" s="293"/>
      <c r="S672" s="293"/>
      <c r="T672" s="293"/>
      <c r="U672" s="293"/>
      <c r="V672" s="293"/>
      <c r="W672" s="293"/>
      <c r="X672" s="293"/>
      <c r="Y672" s="408"/>
      <c r="Z672" s="408"/>
      <c r="AA672" s="408"/>
      <c r="AB672" s="408"/>
      <c r="AC672" s="408"/>
      <c r="AD672" s="408"/>
      <c r="AE672" s="408"/>
      <c r="AF672" s="408"/>
      <c r="AG672" s="408"/>
      <c r="AH672" s="408"/>
      <c r="AI672" s="408"/>
      <c r="AJ672" s="408"/>
      <c r="AK672" s="408"/>
      <c r="AL672" s="408"/>
      <c r="AM672" s="294">
        <f>SUM(Y672:AL672)</f>
        <v>0</v>
      </c>
    </row>
    <row r="673" spans="1:39" hidden="1" outlineLevel="2">
      <c r="A673" s="529"/>
      <c r="B673" s="292" t="s">
        <v>310</v>
      </c>
      <c r="C673" s="289" t="s">
        <v>163</v>
      </c>
      <c r="D673" s="293"/>
      <c r="E673" s="293"/>
      <c r="F673" s="293"/>
      <c r="G673" s="293"/>
      <c r="H673" s="293"/>
      <c r="I673" s="293"/>
      <c r="J673" s="293"/>
      <c r="K673" s="293"/>
      <c r="L673" s="293"/>
      <c r="M673" s="293"/>
      <c r="N673" s="289"/>
      <c r="O673" s="293"/>
      <c r="P673" s="293"/>
      <c r="Q673" s="293"/>
      <c r="R673" s="293"/>
      <c r="S673" s="293"/>
      <c r="T673" s="293"/>
      <c r="U673" s="293"/>
      <c r="V673" s="293"/>
      <c r="W673" s="293"/>
      <c r="X673" s="293"/>
      <c r="Y673" s="409">
        <f>Y672</f>
        <v>0</v>
      </c>
      <c r="Z673" s="409">
        <f t="shared" ref="Z673" si="1908">Z672</f>
        <v>0</v>
      </c>
      <c r="AA673" s="409">
        <f t="shared" ref="AA673" si="1909">AA672</f>
        <v>0</v>
      </c>
      <c r="AB673" s="409">
        <f t="shared" ref="AB673" si="1910">AB672</f>
        <v>0</v>
      </c>
      <c r="AC673" s="409">
        <f t="shared" ref="AC673" si="1911">AC672</f>
        <v>0</v>
      </c>
      <c r="AD673" s="409">
        <f t="shared" ref="AD673" si="1912">AD672</f>
        <v>0</v>
      </c>
      <c r="AE673" s="409">
        <f t="shared" ref="AE673" si="1913">AE672</f>
        <v>0</v>
      </c>
      <c r="AF673" s="409">
        <f t="shared" ref="AF673" si="1914">AF672</f>
        <v>0</v>
      </c>
      <c r="AG673" s="409">
        <f t="shared" ref="AG673" si="1915">AG672</f>
        <v>0</v>
      </c>
      <c r="AH673" s="409">
        <f t="shared" ref="AH673" si="1916">AH672</f>
        <v>0</v>
      </c>
      <c r="AI673" s="409">
        <f t="shared" ref="AI673" si="1917">AI672</f>
        <v>0</v>
      </c>
      <c r="AJ673" s="409">
        <f t="shared" ref="AJ673" si="1918">AJ672</f>
        <v>0</v>
      </c>
      <c r="AK673" s="409">
        <f t="shared" ref="AK673" si="1919">AK672</f>
        <v>0</v>
      </c>
      <c r="AL673" s="409">
        <f t="shared" ref="AL673" si="1920">AL672</f>
        <v>0</v>
      </c>
      <c r="AM673" s="304"/>
    </row>
    <row r="674" spans="1:39" hidden="1" outlineLevel="2">
      <c r="A674" s="529"/>
      <c r="B674" s="292"/>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420"/>
      <c r="Z674" s="423"/>
      <c r="AA674" s="423"/>
      <c r="AB674" s="423"/>
      <c r="AC674" s="423"/>
      <c r="AD674" s="423"/>
      <c r="AE674" s="423"/>
      <c r="AF674" s="423"/>
      <c r="AG674" s="423"/>
      <c r="AH674" s="423"/>
      <c r="AI674" s="423"/>
      <c r="AJ674" s="423"/>
      <c r="AK674" s="423"/>
      <c r="AL674" s="423"/>
      <c r="AM674" s="304"/>
    </row>
    <row r="675" spans="1:39" ht="30" hidden="1" outlineLevel="2">
      <c r="A675" s="529">
        <v>22</v>
      </c>
      <c r="B675" s="426" t="s">
        <v>114</v>
      </c>
      <c r="C675" s="289" t="s">
        <v>25</v>
      </c>
      <c r="D675" s="293"/>
      <c r="E675" s="293"/>
      <c r="F675" s="293"/>
      <c r="G675" s="293"/>
      <c r="H675" s="293"/>
      <c r="I675" s="293"/>
      <c r="J675" s="293"/>
      <c r="K675" s="293"/>
      <c r="L675" s="293"/>
      <c r="M675" s="293"/>
      <c r="N675" s="289"/>
      <c r="O675" s="293"/>
      <c r="P675" s="293"/>
      <c r="Q675" s="293"/>
      <c r="R675" s="293"/>
      <c r="S675" s="293"/>
      <c r="T675" s="293"/>
      <c r="U675" s="293"/>
      <c r="V675" s="293"/>
      <c r="W675" s="293"/>
      <c r="X675" s="293"/>
      <c r="Y675" s="408"/>
      <c r="Z675" s="408"/>
      <c r="AA675" s="408"/>
      <c r="AB675" s="408"/>
      <c r="AC675" s="408"/>
      <c r="AD675" s="408"/>
      <c r="AE675" s="408"/>
      <c r="AF675" s="408"/>
      <c r="AG675" s="408"/>
      <c r="AH675" s="408"/>
      <c r="AI675" s="408"/>
      <c r="AJ675" s="408"/>
      <c r="AK675" s="408"/>
      <c r="AL675" s="408"/>
      <c r="AM675" s="294">
        <f>SUM(Y675:AL675)</f>
        <v>0</v>
      </c>
    </row>
    <row r="676" spans="1:39" hidden="1" outlineLevel="2">
      <c r="A676" s="529"/>
      <c r="B676" s="292" t="s">
        <v>310</v>
      </c>
      <c r="C676" s="289" t="s">
        <v>163</v>
      </c>
      <c r="D676" s="293"/>
      <c r="E676" s="293"/>
      <c r="F676" s="293"/>
      <c r="G676" s="293"/>
      <c r="H676" s="293"/>
      <c r="I676" s="293"/>
      <c r="J676" s="293"/>
      <c r="K676" s="293"/>
      <c r="L676" s="293"/>
      <c r="M676" s="293"/>
      <c r="N676" s="289"/>
      <c r="O676" s="293"/>
      <c r="P676" s="293"/>
      <c r="Q676" s="293"/>
      <c r="R676" s="293"/>
      <c r="S676" s="293"/>
      <c r="T676" s="293"/>
      <c r="U676" s="293"/>
      <c r="V676" s="293"/>
      <c r="W676" s="293"/>
      <c r="X676" s="293"/>
      <c r="Y676" s="409">
        <f>Y675</f>
        <v>0</v>
      </c>
      <c r="Z676" s="409">
        <f t="shared" ref="Z676" si="1921">Z675</f>
        <v>0</v>
      </c>
      <c r="AA676" s="409">
        <f t="shared" ref="AA676" si="1922">AA675</f>
        <v>0</v>
      </c>
      <c r="AB676" s="409">
        <f t="shared" ref="AB676" si="1923">AB675</f>
        <v>0</v>
      </c>
      <c r="AC676" s="409">
        <f t="shared" ref="AC676" si="1924">AC675</f>
        <v>0</v>
      </c>
      <c r="AD676" s="409">
        <f t="shared" ref="AD676" si="1925">AD675</f>
        <v>0</v>
      </c>
      <c r="AE676" s="409">
        <f t="shared" ref="AE676" si="1926">AE675</f>
        <v>0</v>
      </c>
      <c r="AF676" s="409">
        <f t="shared" ref="AF676" si="1927">AF675</f>
        <v>0</v>
      </c>
      <c r="AG676" s="409">
        <f t="shared" ref="AG676" si="1928">AG675</f>
        <v>0</v>
      </c>
      <c r="AH676" s="409">
        <f t="shared" ref="AH676" si="1929">AH675</f>
        <v>0</v>
      </c>
      <c r="AI676" s="409">
        <f t="shared" ref="AI676" si="1930">AI675</f>
        <v>0</v>
      </c>
      <c r="AJ676" s="409">
        <f t="shared" ref="AJ676" si="1931">AJ675</f>
        <v>0</v>
      </c>
      <c r="AK676" s="409">
        <f t="shared" ref="AK676" si="1932">AK675</f>
        <v>0</v>
      </c>
      <c r="AL676" s="409">
        <f t="shared" ref="AL676" si="1933">AL675</f>
        <v>0</v>
      </c>
      <c r="AM676" s="304"/>
    </row>
    <row r="677" spans="1:39" hidden="1" outlineLevel="2">
      <c r="A677" s="529"/>
      <c r="B677" s="292"/>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420"/>
      <c r="Z677" s="423"/>
      <c r="AA677" s="423"/>
      <c r="AB677" s="423"/>
      <c r="AC677" s="423"/>
      <c r="AD677" s="423"/>
      <c r="AE677" s="423"/>
      <c r="AF677" s="423"/>
      <c r="AG677" s="423"/>
      <c r="AH677" s="423"/>
      <c r="AI677" s="423"/>
      <c r="AJ677" s="423"/>
      <c r="AK677" s="423"/>
      <c r="AL677" s="423"/>
      <c r="AM677" s="304"/>
    </row>
    <row r="678" spans="1:39" ht="30" hidden="1" outlineLevel="2">
      <c r="A678" s="529">
        <v>23</v>
      </c>
      <c r="B678" s="426" t="s">
        <v>115</v>
      </c>
      <c r="C678" s="289" t="s">
        <v>25</v>
      </c>
      <c r="D678" s="293"/>
      <c r="E678" s="293"/>
      <c r="F678" s="293"/>
      <c r="G678" s="293"/>
      <c r="H678" s="293"/>
      <c r="I678" s="293"/>
      <c r="J678" s="293"/>
      <c r="K678" s="293"/>
      <c r="L678" s="293"/>
      <c r="M678" s="293"/>
      <c r="N678" s="289"/>
      <c r="O678" s="293"/>
      <c r="P678" s="293"/>
      <c r="Q678" s="293"/>
      <c r="R678" s="293"/>
      <c r="S678" s="293"/>
      <c r="T678" s="293"/>
      <c r="U678" s="293"/>
      <c r="V678" s="293"/>
      <c r="W678" s="293"/>
      <c r="X678" s="293"/>
      <c r="Y678" s="408"/>
      <c r="Z678" s="408"/>
      <c r="AA678" s="408"/>
      <c r="AB678" s="408"/>
      <c r="AC678" s="408"/>
      <c r="AD678" s="408"/>
      <c r="AE678" s="408"/>
      <c r="AF678" s="408"/>
      <c r="AG678" s="408"/>
      <c r="AH678" s="408"/>
      <c r="AI678" s="408"/>
      <c r="AJ678" s="408"/>
      <c r="AK678" s="408"/>
      <c r="AL678" s="408"/>
      <c r="AM678" s="294">
        <f>SUM(Y678:AL678)</f>
        <v>0</v>
      </c>
    </row>
    <row r="679" spans="1:39" hidden="1" outlineLevel="2">
      <c r="A679" s="529"/>
      <c r="B679" s="292" t="s">
        <v>310</v>
      </c>
      <c r="C679" s="289" t="s">
        <v>163</v>
      </c>
      <c r="D679" s="293"/>
      <c r="E679" s="293"/>
      <c r="F679" s="293"/>
      <c r="G679" s="293"/>
      <c r="H679" s="293"/>
      <c r="I679" s="293"/>
      <c r="J679" s="293"/>
      <c r="K679" s="293"/>
      <c r="L679" s="293"/>
      <c r="M679" s="293"/>
      <c r="N679" s="289"/>
      <c r="O679" s="293"/>
      <c r="P679" s="293"/>
      <c r="Q679" s="293"/>
      <c r="R679" s="293"/>
      <c r="S679" s="293"/>
      <c r="T679" s="293"/>
      <c r="U679" s="293"/>
      <c r="V679" s="293"/>
      <c r="W679" s="293"/>
      <c r="X679" s="293"/>
      <c r="Y679" s="409">
        <f>Y678</f>
        <v>0</v>
      </c>
      <c r="Z679" s="409">
        <f t="shared" ref="Z679" si="1934">Z678</f>
        <v>0</v>
      </c>
      <c r="AA679" s="409">
        <f t="shared" ref="AA679" si="1935">AA678</f>
        <v>0</v>
      </c>
      <c r="AB679" s="409">
        <f t="shared" ref="AB679" si="1936">AB678</f>
        <v>0</v>
      </c>
      <c r="AC679" s="409">
        <f t="shared" ref="AC679" si="1937">AC678</f>
        <v>0</v>
      </c>
      <c r="AD679" s="409">
        <f t="shared" ref="AD679" si="1938">AD678</f>
        <v>0</v>
      </c>
      <c r="AE679" s="409">
        <f t="shared" ref="AE679" si="1939">AE678</f>
        <v>0</v>
      </c>
      <c r="AF679" s="409">
        <f t="shared" ref="AF679" si="1940">AF678</f>
        <v>0</v>
      </c>
      <c r="AG679" s="409">
        <f t="shared" ref="AG679" si="1941">AG678</f>
        <v>0</v>
      </c>
      <c r="AH679" s="409">
        <f t="shared" ref="AH679" si="1942">AH678</f>
        <v>0</v>
      </c>
      <c r="AI679" s="409">
        <f t="shared" ref="AI679" si="1943">AI678</f>
        <v>0</v>
      </c>
      <c r="AJ679" s="409">
        <f t="shared" ref="AJ679" si="1944">AJ678</f>
        <v>0</v>
      </c>
      <c r="AK679" s="409">
        <f t="shared" ref="AK679" si="1945">AK678</f>
        <v>0</v>
      </c>
      <c r="AL679" s="409">
        <f t="shared" ref="AL679" si="1946">AL678</f>
        <v>0</v>
      </c>
      <c r="AM679" s="304"/>
    </row>
    <row r="680" spans="1:39" hidden="1" outlineLevel="2">
      <c r="A680" s="529"/>
      <c r="B680" s="428"/>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420"/>
      <c r="Z680" s="423"/>
      <c r="AA680" s="423"/>
      <c r="AB680" s="423"/>
      <c r="AC680" s="423"/>
      <c r="AD680" s="423"/>
      <c r="AE680" s="423"/>
      <c r="AF680" s="423"/>
      <c r="AG680" s="423"/>
      <c r="AH680" s="423"/>
      <c r="AI680" s="423"/>
      <c r="AJ680" s="423"/>
      <c r="AK680" s="423"/>
      <c r="AL680" s="423"/>
      <c r="AM680" s="304"/>
    </row>
    <row r="681" spans="1:39" ht="30" hidden="1" outlineLevel="2">
      <c r="A681" s="529">
        <v>24</v>
      </c>
      <c r="B681" s="426" t="s">
        <v>116</v>
      </c>
      <c r="C681" s="289" t="s">
        <v>25</v>
      </c>
      <c r="D681" s="293"/>
      <c r="E681" s="293"/>
      <c r="F681" s="293"/>
      <c r="G681" s="293"/>
      <c r="H681" s="293"/>
      <c r="I681" s="293"/>
      <c r="J681" s="293"/>
      <c r="K681" s="293"/>
      <c r="L681" s="293"/>
      <c r="M681" s="293"/>
      <c r="N681" s="289"/>
      <c r="O681" s="293"/>
      <c r="P681" s="293"/>
      <c r="Q681" s="293"/>
      <c r="R681" s="293"/>
      <c r="S681" s="293"/>
      <c r="T681" s="293"/>
      <c r="U681" s="293"/>
      <c r="V681" s="293"/>
      <c r="W681" s="293"/>
      <c r="X681" s="293"/>
      <c r="Y681" s="408"/>
      <c r="Z681" s="408"/>
      <c r="AA681" s="408"/>
      <c r="AB681" s="408"/>
      <c r="AC681" s="408"/>
      <c r="AD681" s="408"/>
      <c r="AE681" s="408"/>
      <c r="AF681" s="408"/>
      <c r="AG681" s="408"/>
      <c r="AH681" s="408"/>
      <c r="AI681" s="408"/>
      <c r="AJ681" s="408"/>
      <c r="AK681" s="408"/>
      <c r="AL681" s="408"/>
      <c r="AM681" s="294">
        <f>SUM(Y681:AL681)</f>
        <v>0</v>
      </c>
    </row>
    <row r="682" spans="1:39" hidden="1" outlineLevel="2">
      <c r="A682" s="529"/>
      <c r="B682" s="292" t="s">
        <v>310</v>
      </c>
      <c r="C682" s="289" t="s">
        <v>163</v>
      </c>
      <c r="D682" s="293"/>
      <c r="E682" s="293"/>
      <c r="F682" s="293"/>
      <c r="G682" s="293"/>
      <c r="H682" s="293"/>
      <c r="I682" s="293"/>
      <c r="J682" s="293"/>
      <c r="K682" s="293"/>
      <c r="L682" s="293"/>
      <c r="M682" s="293"/>
      <c r="N682" s="289"/>
      <c r="O682" s="293"/>
      <c r="P682" s="293"/>
      <c r="Q682" s="293"/>
      <c r="R682" s="293"/>
      <c r="S682" s="293"/>
      <c r="T682" s="293"/>
      <c r="U682" s="293"/>
      <c r="V682" s="293"/>
      <c r="W682" s="293"/>
      <c r="X682" s="293"/>
      <c r="Y682" s="409">
        <f>Y681</f>
        <v>0</v>
      </c>
      <c r="Z682" s="409">
        <f t="shared" ref="Z682" si="1947">Z681</f>
        <v>0</v>
      </c>
      <c r="AA682" s="409">
        <f t="shared" ref="AA682" si="1948">AA681</f>
        <v>0</v>
      </c>
      <c r="AB682" s="409">
        <f t="shared" ref="AB682" si="1949">AB681</f>
        <v>0</v>
      </c>
      <c r="AC682" s="409">
        <f t="shared" ref="AC682" si="1950">AC681</f>
        <v>0</v>
      </c>
      <c r="AD682" s="409">
        <f t="shared" ref="AD682" si="1951">AD681</f>
        <v>0</v>
      </c>
      <c r="AE682" s="409">
        <f t="shared" ref="AE682" si="1952">AE681</f>
        <v>0</v>
      </c>
      <c r="AF682" s="409">
        <f t="shared" ref="AF682" si="1953">AF681</f>
        <v>0</v>
      </c>
      <c r="AG682" s="409">
        <f t="shared" ref="AG682" si="1954">AG681</f>
        <v>0</v>
      </c>
      <c r="AH682" s="409">
        <f t="shared" ref="AH682" si="1955">AH681</f>
        <v>0</v>
      </c>
      <c r="AI682" s="409">
        <f t="shared" ref="AI682" si="1956">AI681</f>
        <v>0</v>
      </c>
      <c r="AJ682" s="409">
        <f t="shared" ref="AJ682" si="1957">AJ681</f>
        <v>0</v>
      </c>
      <c r="AK682" s="409">
        <f t="shared" ref="AK682" si="1958">AK681</f>
        <v>0</v>
      </c>
      <c r="AL682" s="409">
        <f t="shared" ref="AL682" si="1959">AL681</f>
        <v>0</v>
      </c>
      <c r="AM682" s="304"/>
    </row>
    <row r="683" spans="1:39" hidden="1" outlineLevel="2">
      <c r="A683" s="529"/>
      <c r="B683" s="292"/>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410"/>
      <c r="Z683" s="423"/>
      <c r="AA683" s="423"/>
      <c r="AB683" s="423"/>
      <c r="AC683" s="423"/>
      <c r="AD683" s="423"/>
      <c r="AE683" s="423"/>
      <c r="AF683" s="423"/>
      <c r="AG683" s="423"/>
      <c r="AH683" s="423"/>
      <c r="AI683" s="423"/>
      <c r="AJ683" s="423"/>
      <c r="AK683" s="423"/>
      <c r="AL683" s="423"/>
      <c r="AM683" s="304"/>
    </row>
    <row r="684" spans="1:39" ht="15.75" hidden="1" outlineLevel="2">
      <c r="A684" s="529"/>
      <c r="B684" s="286" t="s">
        <v>500</v>
      </c>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idden="1" outlineLevel="2">
      <c r="A685" s="529">
        <v>25</v>
      </c>
      <c r="B685" s="426" t="s">
        <v>117</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idden="1" outlineLevel="2">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960">Z685</f>
        <v>0</v>
      </c>
      <c r="AA686" s="409">
        <f t="shared" ref="AA686" si="1961">AA685</f>
        <v>0</v>
      </c>
      <c r="AB686" s="409">
        <f t="shared" ref="AB686" si="1962">AB685</f>
        <v>0</v>
      </c>
      <c r="AC686" s="409">
        <f t="shared" ref="AC686" si="1963">AC685</f>
        <v>0</v>
      </c>
      <c r="AD686" s="409">
        <f t="shared" ref="AD686" si="1964">AD685</f>
        <v>0</v>
      </c>
      <c r="AE686" s="409">
        <f t="shared" ref="AE686" si="1965">AE685</f>
        <v>0</v>
      </c>
      <c r="AF686" s="409">
        <f t="shared" ref="AF686" si="1966">AF685</f>
        <v>0</v>
      </c>
      <c r="AG686" s="409">
        <f t="shared" ref="AG686" si="1967">AG685</f>
        <v>0</v>
      </c>
      <c r="AH686" s="409">
        <f t="shared" ref="AH686" si="1968">AH685</f>
        <v>0</v>
      </c>
      <c r="AI686" s="409">
        <f t="shared" ref="AI686" si="1969">AI685</f>
        <v>0</v>
      </c>
      <c r="AJ686" s="409">
        <f t="shared" ref="AJ686" si="1970">AJ685</f>
        <v>0</v>
      </c>
      <c r="AK686" s="409">
        <f t="shared" ref="AK686" si="1971">AK685</f>
        <v>0</v>
      </c>
      <c r="AL686" s="409">
        <f t="shared" ref="AL686" si="1972">AL685</f>
        <v>0</v>
      </c>
      <c r="AM686" s="304"/>
    </row>
    <row r="687" spans="1:39" hidden="1" outlineLevel="2">
      <c r="A687" s="529"/>
      <c r="B687" s="292"/>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idden="1" outlineLevel="2">
      <c r="A688" s="529">
        <v>26</v>
      </c>
      <c r="B688" s="426" t="s">
        <v>118</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idden="1" outlineLevel="2">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973">Z688</f>
        <v>0</v>
      </c>
      <c r="AA689" s="409">
        <f t="shared" ref="AA689" si="1974">AA688</f>
        <v>0</v>
      </c>
      <c r="AB689" s="409">
        <f t="shared" ref="AB689" si="1975">AB688</f>
        <v>0</v>
      </c>
      <c r="AC689" s="409">
        <f t="shared" ref="AC689" si="1976">AC688</f>
        <v>0</v>
      </c>
      <c r="AD689" s="409">
        <f t="shared" ref="AD689" si="1977">AD688</f>
        <v>0</v>
      </c>
      <c r="AE689" s="409">
        <f t="shared" ref="AE689" si="1978">AE688</f>
        <v>0</v>
      </c>
      <c r="AF689" s="409">
        <f t="shared" ref="AF689" si="1979">AF688</f>
        <v>0</v>
      </c>
      <c r="AG689" s="409">
        <f t="shared" ref="AG689" si="1980">AG688</f>
        <v>0</v>
      </c>
      <c r="AH689" s="409">
        <f t="shared" ref="AH689" si="1981">AH688</f>
        <v>0</v>
      </c>
      <c r="AI689" s="409">
        <f t="shared" ref="AI689" si="1982">AI688</f>
        <v>0</v>
      </c>
      <c r="AJ689" s="409">
        <f t="shared" ref="AJ689" si="1983">AJ688</f>
        <v>0</v>
      </c>
      <c r="AK689" s="409">
        <f t="shared" ref="AK689" si="1984">AK688</f>
        <v>0</v>
      </c>
      <c r="AL689" s="409">
        <f t="shared" ref="AL689" si="1985">AL688</f>
        <v>0</v>
      </c>
      <c r="AM689" s="304"/>
    </row>
    <row r="690" spans="1:39" hidden="1" outlineLevel="2">
      <c r="A690" s="529"/>
      <c r="B690" s="292"/>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30" hidden="1" outlineLevel="2">
      <c r="A691" s="529">
        <v>27</v>
      </c>
      <c r="B691" s="426" t="s">
        <v>119</v>
      </c>
      <c r="C691" s="289" t="s">
        <v>25</v>
      </c>
      <c r="D691" s="293"/>
      <c r="E691" s="293"/>
      <c r="F691" s="293"/>
      <c r="G691" s="293"/>
      <c r="H691" s="293"/>
      <c r="I691" s="293"/>
      <c r="J691" s="293"/>
      <c r="K691" s="293"/>
      <c r="L691" s="293"/>
      <c r="M691" s="293"/>
      <c r="N691" s="293">
        <v>12</v>
      </c>
      <c r="O691" s="293"/>
      <c r="P691" s="293"/>
      <c r="Q691" s="293"/>
      <c r="R691" s="293"/>
      <c r="S691" s="293"/>
      <c r="T691" s="293"/>
      <c r="U691" s="293"/>
      <c r="V691" s="293"/>
      <c r="W691" s="293"/>
      <c r="X691" s="293"/>
      <c r="Y691" s="424"/>
      <c r="Z691" s="408"/>
      <c r="AA691" s="408"/>
      <c r="AB691" s="408"/>
      <c r="AC691" s="408"/>
      <c r="AD691" s="408"/>
      <c r="AE691" s="408"/>
      <c r="AF691" s="413"/>
      <c r="AG691" s="413"/>
      <c r="AH691" s="413"/>
      <c r="AI691" s="413"/>
      <c r="AJ691" s="413"/>
      <c r="AK691" s="413"/>
      <c r="AL691" s="413"/>
      <c r="AM691" s="294">
        <f>SUM(Y691:AL691)</f>
        <v>0</v>
      </c>
    </row>
    <row r="692" spans="1:39" hidden="1" outlineLevel="2">
      <c r="A692" s="529"/>
      <c r="B692" s="292" t="s">
        <v>310</v>
      </c>
      <c r="C692" s="289" t="s">
        <v>163</v>
      </c>
      <c r="D692" s="293"/>
      <c r="E692" s="293"/>
      <c r="F692" s="293"/>
      <c r="G692" s="293"/>
      <c r="H692" s="293"/>
      <c r="I692" s="293"/>
      <c r="J692" s="293"/>
      <c r="K692" s="293"/>
      <c r="L692" s="293"/>
      <c r="M692" s="293"/>
      <c r="N692" s="293">
        <f>N691</f>
        <v>12</v>
      </c>
      <c r="O692" s="293"/>
      <c r="P692" s="293"/>
      <c r="Q692" s="293"/>
      <c r="R692" s="293"/>
      <c r="S692" s="293"/>
      <c r="T692" s="293"/>
      <c r="U692" s="293"/>
      <c r="V692" s="293"/>
      <c r="W692" s="293"/>
      <c r="X692" s="293"/>
      <c r="Y692" s="409">
        <f>Y691</f>
        <v>0</v>
      </c>
      <c r="Z692" s="409">
        <f t="shared" ref="Z692" si="1986">Z691</f>
        <v>0</v>
      </c>
      <c r="AA692" s="409">
        <f t="shared" ref="AA692" si="1987">AA691</f>
        <v>0</v>
      </c>
      <c r="AB692" s="409">
        <f t="shared" ref="AB692" si="1988">AB691</f>
        <v>0</v>
      </c>
      <c r="AC692" s="409">
        <f t="shared" ref="AC692" si="1989">AC691</f>
        <v>0</v>
      </c>
      <c r="AD692" s="409">
        <f t="shared" ref="AD692" si="1990">AD691</f>
        <v>0</v>
      </c>
      <c r="AE692" s="409">
        <f t="shared" ref="AE692" si="1991">AE691</f>
        <v>0</v>
      </c>
      <c r="AF692" s="409">
        <f t="shared" ref="AF692" si="1992">AF691</f>
        <v>0</v>
      </c>
      <c r="AG692" s="409">
        <f t="shared" ref="AG692" si="1993">AG691</f>
        <v>0</v>
      </c>
      <c r="AH692" s="409">
        <f t="shared" ref="AH692" si="1994">AH691</f>
        <v>0</v>
      </c>
      <c r="AI692" s="409">
        <f t="shared" ref="AI692" si="1995">AI691</f>
        <v>0</v>
      </c>
      <c r="AJ692" s="409">
        <f t="shared" ref="AJ692" si="1996">AJ691</f>
        <v>0</v>
      </c>
      <c r="AK692" s="409">
        <f t="shared" ref="AK692" si="1997">AK691</f>
        <v>0</v>
      </c>
      <c r="AL692" s="409">
        <f t="shared" ref="AL692" si="1998">AL691</f>
        <v>0</v>
      </c>
      <c r="AM692" s="304"/>
    </row>
    <row r="693" spans="1:39" hidden="1" outlineLevel="2">
      <c r="A693" s="529"/>
      <c r="B693" s="292"/>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410"/>
      <c r="Z693" s="423"/>
      <c r="AA693" s="423"/>
      <c r="AB693" s="423"/>
      <c r="AC693" s="423"/>
      <c r="AD693" s="423"/>
      <c r="AE693" s="423"/>
      <c r="AF693" s="423"/>
      <c r="AG693" s="423"/>
      <c r="AH693" s="423"/>
      <c r="AI693" s="423"/>
      <c r="AJ693" s="423"/>
      <c r="AK693" s="423"/>
      <c r="AL693" s="423"/>
      <c r="AM693" s="304"/>
    </row>
    <row r="694" spans="1:39" ht="30" hidden="1" outlineLevel="2">
      <c r="A694" s="529">
        <v>28</v>
      </c>
      <c r="B694" s="426" t="s">
        <v>120</v>
      </c>
      <c r="C694" s="289" t="s">
        <v>25</v>
      </c>
      <c r="D694" s="293"/>
      <c r="E694" s="293"/>
      <c r="F694" s="293"/>
      <c r="G694" s="293"/>
      <c r="H694" s="293"/>
      <c r="I694" s="293"/>
      <c r="J694" s="293"/>
      <c r="K694" s="293"/>
      <c r="L694" s="293"/>
      <c r="M694" s="293"/>
      <c r="N694" s="293">
        <v>12</v>
      </c>
      <c r="O694" s="293"/>
      <c r="P694" s="293"/>
      <c r="Q694" s="293"/>
      <c r="R694" s="293"/>
      <c r="S694" s="293"/>
      <c r="T694" s="293"/>
      <c r="U694" s="293"/>
      <c r="V694" s="293"/>
      <c r="W694" s="293"/>
      <c r="X694" s="293"/>
      <c r="Y694" s="424"/>
      <c r="Z694" s="408"/>
      <c r="AA694" s="408"/>
      <c r="AB694" s="408"/>
      <c r="AC694" s="408"/>
      <c r="AD694" s="408"/>
      <c r="AE694" s="408"/>
      <c r="AF694" s="413"/>
      <c r="AG694" s="413"/>
      <c r="AH694" s="413"/>
      <c r="AI694" s="413"/>
      <c r="AJ694" s="413"/>
      <c r="AK694" s="413"/>
      <c r="AL694" s="413"/>
      <c r="AM694" s="294">
        <f>SUM(Y694:AL694)</f>
        <v>0</v>
      </c>
    </row>
    <row r="695" spans="1:39" hidden="1" outlineLevel="2">
      <c r="A695" s="529"/>
      <c r="B695" s="292" t="s">
        <v>310</v>
      </c>
      <c r="C695" s="289" t="s">
        <v>163</v>
      </c>
      <c r="D695" s="293"/>
      <c r="E695" s="293"/>
      <c r="F695" s="293"/>
      <c r="G695" s="293"/>
      <c r="H695" s="293"/>
      <c r="I695" s="293"/>
      <c r="J695" s="293"/>
      <c r="K695" s="293"/>
      <c r="L695" s="293"/>
      <c r="M695" s="293"/>
      <c r="N695" s="293">
        <f>N694</f>
        <v>12</v>
      </c>
      <c r="O695" s="293"/>
      <c r="P695" s="293"/>
      <c r="Q695" s="293"/>
      <c r="R695" s="293"/>
      <c r="S695" s="293"/>
      <c r="T695" s="293"/>
      <c r="U695" s="293"/>
      <c r="V695" s="293"/>
      <c r="W695" s="293"/>
      <c r="X695" s="293"/>
      <c r="Y695" s="409">
        <f>Y694</f>
        <v>0</v>
      </c>
      <c r="Z695" s="409">
        <f t="shared" ref="Z695" si="1999">Z694</f>
        <v>0</v>
      </c>
      <c r="AA695" s="409">
        <f t="shared" ref="AA695" si="2000">AA694</f>
        <v>0</v>
      </c>
      <c r="AB695" s="409">
        <f t="shared" ref="AB695" si="2001">AB694</f>
        <v>0</v>
      </c>
      <c r="AC695" s="409">
        <f t="shared" ref="AC695" si="2002">AC694</f>
        <v>0</v>
      </c>
      <c r="AD695" s="409">
        <f t="shared" ref="AD695" si="2003">AD694</f>
        <v>0</v>
      </c>
      <c r="AE695" s="409">
        <f t="shared" ref="AE695" si="2004">AE694</f>
        <v>0</v>
      </c>
      <c r="AF695" s="409">
        <f t="shared" ref="AF695" si="2005">AF694</f>
        <v>0</v>
      </c>
      <c r="AG695" s="409">
        <f t="shared" ref="AG695" si="2006">AG694</f>
        <v>0</v>
      </c>
      <c r="AH695" s="409">
        <f t="shared" ref="AH695" si="2007">AH694</f>
        <v>0</v>
      </c>
      <c r="AI695" s="409">
        <f t="shared" ref="AI695" si="2008">AI694</f>
        <v>0</v>
      </c>
      <c r="AJ695" s="409">
        <f t="shared" ref="AJ695" si="2009">AJ694</f>
        <v>0</v>
      </c>
      <c r="AK695" s="409">
        <f t="shared" ref="AK695" si="2010">AK694</f>
        <v>0</v>
      </c>
      <c r="AL695" s="409">
        <f t="shared" ref="AL695" si="2011">AL694</f>
        <v>0</v>
      </c>
      <c r="AM695" s="304"/>
    </row>
    <row r="696" spans="1:39" hidden="1" outlineLevel="2">
      <c r="A696" s="529"/>
      <c r="B696" s="292"/>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410"/>
      <c r="Z696" s="423"/>
      <c r="AA696" s="423"/>
      <c r="AB696" s="423"/>
      <c r="AC696" s="423"/>
      <c r="AD696" s="423"/>
      <c r="AE696" s="423"/>
      <c r="AF696" s="423"/>
      <c r="AG696" s="423"/>
      <c r="AH696" s="423"/>
      <c r="AI696" s="423"/>
      <c r="AJ696" s="423"/>
      <c r="AK696" s="423"/>
      <c r="AL696" s="423"/>
      <c r="AM696" s="304"/>
    </row>
    <row r="697" spans="1:39" ht="30" hidden="1" outlineLevel="2">
      <c r="A697" s="529">
        <v>29</v>
      </c>
      <c r="B697" s="426" t="s">
        <v>121</v>
      </c>
      <c r="C697" s="289" t="s">
        <v>25</v>
      </c>
      <c r="D697" s="293"/>
      <c r="E697" s="293"/>
      <c r="F697" s="293"/>
      <c r="G697" s="293"/>
      <c r="H697" s="293"/>
      <c r="I697" s="293"/>
      <c r="J697" s="293"/>
      <c r="K697" s="293"/>
      <c r="L697" s="293"/>
      <c r="M697" s="293"/>
      <c r="N697" s="293">
        <v>3</v>
      </c>
      <c r="O697" s="293"/>
      <c r="P697" s="293"/>
      <c r="Q697" s="293"/>
      <c r="R697" s="293"/>
      <c r="S697" s="293"/>
      <c r="T697" s="293"/>
      <c r="U697" s="293"/>
      <c r="V697" s="293"/>
      <c r="W697" s="293"/>
      <c r="X697" s="293"/>
      <c r="Y697" s="424"/>
      <c r="Z697" s="408"/>
      <c r="AA697" s="408"/>
      <c r="AB697" s="408"/>
      <c r="AC697" s="408"/>
      <c r="AD697" s="408"/>
      <c r="AE697" s="408"/>
      <c r="AF697" s="413"/>
      <c r="AG697" s="413"/>
      <c r="AH697" s="413"/>
      <c r="AI697" s="413"/>
      <c r="AJ697" s="413"/>
      <c r="AK697" s="413"/>
      <c r="AL697" s="413"/>
      <c r="AM697" s="294">
        <f>SUM(Y697:AL697)</f>
        <v>0</v>
      </c>
    </row>
    <row r="698" spans="1:39" hidden="1" outlineLevel="2">
      <c r="A698" s="529"/>
      <c r="B698" s="292" t="s">
        <v>310</v>
      </c>
      <c r="C698" s="289" t="s">
        <v>163</v>
      </c>
      <c r="D698" s="293"/>
      <c r="E698" s="293"/>
      <c r="F698" s="293"/>
      <c r="G698" s="293"/>
      <c r="H698" s="293"/>
      <c r="I698" s="293"/>
      <c r="J698" s="293"/>
      <c r="K698" s="293"/>
      <c r="L698" s="293"/>
      <c r="M698" s="293"/>
      <c r="N698" s="293">
        <f>N697</f>
        <v>3</v>
      </c>
      <c r="O698" s="293"/>
      <c r="P698" s="293"/>
      <c r="Q698" s="293"/>
      <c r="R698" s="293"/>
      <c r="S698" s="293"/>
      <c r="T698" s="293"/>
      <c r="U698" s="293"/>
      <c r="V698" s="293"/>
      <c r="W698" s="293"/>
      <c r="X698" s="293"/>
      <c r="Y698" s="409">
        <f>Y697</f>
        <v>0</v>
      </c>
      <c r="Z698" s="409">
        <f t="shared" ref="Z698" si="2012">Z697</f>
        <v>0</v>
      </c>
      <c r="AA698" s="409">
        <f t="shared" ref="AA698" si="2013">AA697</f>
        <v>0</v>
      </c>
      <c r="AB698" s="409">
        <f t="shared" ref="AB698" si="2014">AB697</f>
        <v>0</v>
      </c>
      <c r="AC698" s="409">
        <f t="shared" ref="AC698" si="2015">AC697</f>
        <v>0</v>
      </c>
      <c r="AD698" s="409">
        <f t="shared" ref="AD698" si="2016">AD697</f>
        <v>0</v>
      </c>
      <c r="AE698" s="409">
        <f t="shared" ref="AE698" si="2017">AE697</f>
        <v>0</v>
      </c>
      <c r="AF698" s="409">
        <f t="shared" ref="AF698" si="2018">AF697</f>
        <v>0</v>
      </c>
      <c r="AG698" s="409">
        <f t="shared" ref="AG698" si="2019">AG697</f>
        <v>0</v>
      </c>
      <c r="AH698" s="409">
        <f t="shared" ref="AH698" si="2020">AH697</f>
        <v>0</v>
      </c>
      <c r="AI698" s="409">
        <f t="shared" ref="AI698" si="2021">AI697</f>
        <v>0</v>
      </c>
      <c r="AJ698" s="409">
        <f t="shared" ref="AJ698" si="2022">AJ697</f>
        <v>0</v>
      </c>
      <c r="AK698" s="409">
        <f t="shared" ref="AK698" si="2023">AK697</f>
        <v>0</v>
      </c>
      <c r="AL698" s="409">
        <f t="shared" ref="AL698" si="2024">AL697</f>
        <v>0</v>
      </c>
      <c r="AM698" s="304"/>
    </row>
    <row r="699" spans="1:39" hidden="1" outlineLevel="2">
      <c r="A699" s="529"/>
      <c r="B699" s="292"/>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410"/>
      <c r="Z699" s="423"/>
      <c r="AA699" s="423"/>
      <c r="AB699" s="423"/>
      <c r="AC699" s="423"/>
      <c r="AD699" s="423"/>
      <c r="AE699" s="423"/>
      <c r="AF699" s="423"/>
      <c r="AG699" s="423"/>
      <c r="AH699" s="423"/>
      <c r="AI699" s="423"/>
      <c r="AJ699" s="423"/>
      <c r="AK699" s="423"/>
      <c r="AL699" s="423"/>
      <c r="AM699" s="304"/>
    </row>
    <row r="700" spans="1:39" ht="30" hidden="1" outlineLevel="2">
      <c r="A700" s="529">
        <v>30</v>
      </c>
      <c r="B700" s="426" t="s">
        <v>122</v>
      </c>
      <c r="C700" s="289" t="s">
        <v>25</v>
      </c>
      <c r="D700" s="293"/>
      <c r="E700" s="293"/>
      <c r="F700" s="293"/>
      <c r="G700" s="293"/>
      <c r="H700" s="293"/>
      <c r="I700" s="293"/>
      <c r="J700" s="293"/>
      <c r="K700" s="293"/>
      <c r="L700" s="293"/>
      <c r="M700" s="293"/>
      <c r="N700" s="293">
        <v>12</v>
      </c>
      <c r="O700" s="293"/>
      <c r="P700" s="293"/>
      <c r="Q700" s="293"/>
      <c r="R700" s="293"/>
      <c r="S700" s="293"/>
      <c r="T700" s="293"/>
      <c r="U700" s="293"/>
      <c r="V700" s="293"/>
      <c r="W700" s="293"/>
      <c r="X700" s="293"/>
      <c r="Y700" s="424"/>
      <c r="Z700" s="408"/>
      <c r="AA700" s="408"/>
      <c r="AB700" s="408"/>
      <c r="AC700" s="408"/>
      <c r="AD700" s="408"/>
      <c r="AE700" s="408"/>
      <c r="AF700" s="413"/>
      <c r="AG700" s="413"/>
      <c r="AH700" s="413"/>
      <c r="AI700" s="413"/>
      <c r="AJ700" s="413"/>
      <c r="AK700" s="413"/>
      <c r="AL700" s="413"/>
      <c r="AM700" s="294">
        <f>SUM(Y700:AL700)</f>
        <v>0</v>
      </c>
    </row>
    <row r="701" spans="1:39" hidden="1" outlineLevel="2">
      <c r="A701" s="529"/>
      <c r="B701" s="292" t="s">
        <v>310</v>
      </c>
      <c r="C701" s="289" t="s">
        <v>163</v>
      </c>
      <c r="D701" s="293"/>
      <c r="E701" s="293"/>
      <c r="F701" s="293"/>
      <c r="G701" s="293"/>
      <c r="H701" s="293"/>
      <c r="I701" s="293"/>
      <c r="J701" s="293"/>
      <c r="K701" s="293"/>
      <c r="L701" s="293"/>
      <c r="M701" s="293"/>
      <c r="N701" s="293">
        <f>N700</f>
        <v>12</v>
      </c>
      <c r="O701" s="293"/>
      <c r="P701" s="293"/>
      <c r="Q701" s="293"/>
      <c r="R701" s="293"/>
      <c r="S701" s="293"/>
      <c r="T701" s="293"/>
      <c r="U701" s="293"/>
      <c r="V701" s="293"/>
      <c r="W701" s="293"/>
      <c r="X701" s="293"/>
      <c r="Y701" s="409">
        <f>Y700</f>
        <v>0</v>
      </c>
      <c r="Z701" s="409">
        <f t="shared" ref="Z701" si="2025">Z700</f>
        <v>0</v>
      </c>
      <c r="AA701" s="409">
        <f t="shared" ref="AA701" si="2026">AA700</f>
        <v>0</v>
      </c>
      <c r="AB701" s="409">
        <f t="shared" ref="AB701" si="2027">AB700</f>
        <v>0</v>
      </c>
      <c r="AC701" s="409">
        <f t="shared" ref="AC701" si="2028">AC700</f>
        <v>0</v>
      </c>
      <c r="AD701" s="409">
        <f t="shared" ref="AD701" si="2029">AD700</f>
        <v>0</v>
      </c>
      <c r="AE701" s="409">
        <f t="shared" ref="AE701" si="2030">AE700</f>
        <v>0</v>
      </c>
      <c r="AF701" s="409">
        <f t="shared" ref="AF701" si="2031">AF700</f>
        <v>0</v>
      </c>
      <c r="AG701" s="409">
        <f t="shared" ref="AG701" si="2032">AG700</f>
        <v>0</v>
      </c>
      <c r="AH701" s="409">
        <f t="shared" ref="AH701" si="2033">AH700</f>
        <v>0</v>
      </c>
      <c r="AI701" s="409">
        <f t="shared" ref="AI701" si="2034">AI700</f>
        <v>0</v>
      </c>
      <c r="AJ701" s="409">
        <f t="shared" ref="AJ701" si="2035">AJ700</f>
        <v>0</v>
      </c>
      <c r="AK701" s="409">
        <f t="shared" ref="AK701" si="2036">AK700</f>
        <v>0</v>
      </c>
      <c r="AL701" s="409">
        <f t="shared" ref="AL701" si="2037">AL700</f>
        <v>0</v>
      </c>
      <c r="AM701" s="304"/>
    </row>
    <row r="702" spans="1:39" hidden="1" outlineLevel="2">
      <c r="A702" s="529"/>
      <c r="B702" s="292"/>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410"/>
      <c r="Z702" s="423"/>
      <c r="AA702" s="423"/>
      <c r="AB702" s="423"/>
      <c r="AC702" s="423"/>
      <c r="AD702" s="423"/>
      <c r="AE702" s="423"/>
      <c r="AF702" s="423"/>
      <c r="AG702" s="423"/>
      <c r="AH702" s="423"/>
      <c r="AI702" s="423"/>
      <c r="AJ702" s="423"/>
      <c r="AK702" s="423"/>
      <c r="AL702" s="423"/>
      <c r="AM702" s="304"/>
    </row>
    <row r="703" spans="1:39" ht="30" hidden="1" outlineLevel="2">
      <c r="A703" s="529">
        <v>31</v>
      </c>
      <c r="B703" s="426" t="s">
        <v>123</v>
      </c>
      <c r="C703" s="289" t="s">
        <v>25</v>
      </c>
      <c r="D703" s="293"/>
      <c r="E703" s="293"/>
      <c r="F703" s="293"/>
      <c r="G703" s="293"/>
      <c r="H703" s="293"/>
      <c r="I703" s="293"/>
      <c r="J703" s="293"/>
      <c r="K703" s="293"/>
      <c r="L703" s="293"/>
      <c r="M703" s="293"/>
      <c r="N703" s="293">
        <v>12</v>
      </c>
      <c r="O703" s="293"/>
      <c r="P703" s="293"/>
      <c r="Q703" s="293"/>
      <c r="R703" s="293"/>
      <c r="S703" s="293"/>
      <c r="T703" s="293"/>
      <c r="U703" s="293"/>
      <c r="V703" s="293"/>
      <c r="W703" s="293"/>
      <c r="X703" s="293"/>
      <c r="Y703" s="424"/>
      <c r="Z703" s="408"/>
      <c r="AA703" s="408"/>
      <c r="AB703" s="408"/>
      <c r="AC703" s="408"/>
      <c r="AD703" s="408"/>
      <c r="AE703" s="408"/>
      <c r="AF703" s="413"/>
      <c r="AG703" s="413"/>
      <c r="AH703" s="413"/>
      <c r="AI703" s="413"/>
      <c r="AJ703" s="413"/>
      <c r="AK703" s="413"/>
      <c r="AL703" s="413"/>
      <c r="AM703" s="294">
        <f>SUM(Y703:AL703)</f>
        <v>0</v>
      </c>
    </row>
    <row r="704" spans="1:39" hidden="1" outlineLevel="2">
      <c r="A704" s="529"/>
      <c r="B704" s="292" t="s">
        <v>310</v>
      </c>
      <c r="C704" s="289" t="s">
        <v>163</v>
      </c>
      <c r="D704" s="293"/>
      <c r="E704" s="293"/>
      <c r="F704" s="293"/>
      <c r="G704" s="293"/>
      <c r="H704" s="293"/>
      <c r="I704" s="293"/>
      <c r="J704" s="293"/>
      <c r="K704" s="293"/>
      <c r="L704" s="293"/>
      <c r="M704" s="293"/>
      <c r="N704" s="293">
        <f>N703</f>
        <v>12</v>
      </c>
      <c r="O704" s="293"/>
      <c r="P704" s="293"/>
      <c r="Q704" s="293"/>
      <c r="R704" s="293"/>
      <c r="S704" s="293"/>
      <c r="T704" s="293"/>
      <c r="U704" s="293"/>
      <c r="V704" s="293"/>
      <c r="W704" s="293"/>
      <c r="X704" s="293"/>
      <c r="Y704" s="409">
        <f>Y703</f>
        <v>0</v>
      </c>
      <c r="Z704" s="409">
        <f t="shared" ref="Z704" si="2038">Z703</f>
        <v>0</v>
      </c>
      <c r="AA704" s="409">
        <f t="shared" ref="AA704" si="2039">AA703</f>
        <v>0</v>
      </c>
      <c r="AB704" s="409">
        <f t="shared" ref="AB704" si="2040">AB703</f>
        <v>0</v>
      </c>
      <c r="AC704" s="409">
        <f t="shared" ref="AC704" si="2041">AC703</f>
        <v>0</v>
      </c>
      <c r="AD704" s="409">
        <f t="shared" ref="AD704" si="2042">AD703</f>
        <v>0</v>
      </c>
      <c r="AE704" s="409">
        <f t="shared" ref="AE704" si="2043">AE703</f>
        <v>0</v>
      </c>
      <c r="AF704" s="409">
        <f t="shared" ref="AF704" si="2044">AF703</f>
        <v>0</v>
      </c>
      <c r="AG704" s="409">
        <f t="shared" ref="AG704" si="2045">AG703</f>
        <v>0</v>
      </c>
      <c r="AH704" s="409">
        <f t="shared" ref="AH704" si="2046">AH703</f>
        <v>0</v>
      </c>
      <c r="AI704" s="409">
        <f t="shared" ref="AI704" si="2047">AI703</f>
        <v>0</v>
      </c>
      <c r="AJ704" s="409">
        <f t="shared" ref="AJ704" si="2048">AJ703</f>
        <v>0</v>
      </c>
      <c r="AK704" s="409">
        <f t="shared" ref="AK704" si="2049">AK703</f>
        <v>0</v>
      </c>
      <c r="AL704" s="409">
        <f t="shared" ref="AL704" si="2050">AL703</f>
        <v>0</v>
      </c>
      <c r="AM704" s="304"/>
    </row>
    <row r="705" spans="1:39" hidden="1" outlineLevel="2">
      <c r="A705" s="529"/>
      <c r="B705" s="426"/>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410"/>
      <c r="Z705" s="423"/>
      <c r="AA705" s="423"/>
      <c r="AB705" s="423"/>
      <c r="AC705" s="423"/>
      <c r="AD705" s="423"/>
      <c r="AE705" s="423"/>
      <c r="AF705" s="423"/>
      <c r="AG705" s="423"/>
      <c r="AH705" s="423"/>
      <c r="AI705" s="423"/>
      <c r="AJ705" s="423"/>
      <c r="AK705" s="423"/>
      <c r="AL705" s="423"/>
      <c r="AM705" s="304"/>
    </row>
    <row r="706" spans="1:39" ht="30" hidden="1" outlineLevel="2">
      <c r="A706" s="529">
        <v>32</v>
      </c>
      <c r="B706" s="426" t="s">
        <v>124</v>
      </c>
      <c r="C706" s="289" t="s">
        <v>25</v>
      </c>
      <c r="D706" s="293"/>
      <c r="E706" s="293"/>
      <c r="F706" s="293"/>
      <c r="G706" s="293"/>
      <c r="H706" s="293"/>
      <c r="I706" s="293"/>
      <c r="J706" s="293"/>
      <c r="K706" s="293"/>
      <c r="L706" s="293"/>
      <c r="M706" s="293"/>
      <c r="N706" s="293">
        <v>12</v>
      </c>
      <c r="O706" s="293"/>
      <c r="P706" s="293"/>
      <c r="Q706" s="293"/>
      <c r="R706" s="293"/>
      <c r="S706" s="293"/>
      <c r="T706" s="293"/>
      <c r="U706" s="293"/>
      <c r="V706" s="293"/>
      <c r="W706" s="293"/>
      <c r="X706" s="293"/>
      <c r="Y706" s="424"/>
      <c r="Z706" s="408"/>
      <c r="AA706" s="408"/>
      <c r="AB706" s="408"/>
      <c r="AC706" s="408"/>
      <c r="AD706" s="408"/>
      <c r="AE706" s="408"/>
      <c r="AF706" s="413"/>
      <c r="AG706" s="413"/>
      <c r="AH706" s="413"/>
      <c r="AI706" s="413"/>
      <c r="AJ706" s="413"/>
      <c r="AK706" s="413"/>
      <c r="AL706" s="413"/>
      <c r="AM706" s="294">
        <f>SUM(Y706:AL706)</f>
        <v>0</v>
      </c>
    </row>
    <row r="707" spans="1:39" hidden="1" outlineLevel="2">
      <c r="A707" s="529"/>
      <c r="B707" s="292" t="s">
        <v>310</v>
      </c>
      <c r="C707" s="289" t="s">
        <v>163</v>
      </c>
      <c r="D707" s="293"/>
      <c r="E707" s="293"/>
      <c r="F707" s="293"/>
      <c r="G707" s="293"/>
      <c r="H707" s="293"/>
      <c r="I707" s="293"/>
      <c r="J707" s="293"/>
      <c r="K707" s="293"/>
      <c r="L707" s="293"/>
      <c r="M707" s="293"/>
      <c r="N707" s="293">
        <f>N706</f>
        <v>12</v>
      </c>
      <c r="O707" s="293"/>
      <c r="P707" s="293"/>
      <c r="Q707" s="293"/>
      <c r="R707" s="293"/>
      <c r="S707" s="293"/>
      <c r="T707" s="293"/>
      <c r="U707" s="293"/>
      <c r="V707" s="293"/>
      <c r="W707" s="293"/>
      <c r="X707" s="293"/>
      <c r="Y707" s="409">
        <f>Y706</f>
        <v>0</v>
      </c>
      <c r="Z707" s="409">
        <f t="shared" ref="Z707" si="2051">Z706</f>
        <v>0</v>
      </c>
      <c r="AA707" s="409">
        <f t="shared" ref="AA707" si="2052">AA706</f>
        <v>0</v>
      </c>
      <c r="AB707" s="409">
        <f t="shared" ref="AB707" si="2053">AB706</f>
        <v>0</v>
      </c>
      <c r="AC707" s="409">
        <f t="shared" ref="AC707" si="2054">AC706</f>
        <v>0</v>
      </c>
      <c r="AD707" s="409">
        <f t="shared" ref="AD707" si="2055">AD706</f>
        <v>0</v>
      </c>
      <c r="AE707" s="409">
        <f t="shared" ref="AE707" si="2056">AE706</f>
        <v>0</v>
      </c>
      <c r="AF707" s="409">
        <f t="shared" ref="AF707" si="2057">AF706</f>
        <v>0</v>
      </c>
      <c r="AG707" s="409">
        <f t="shared" ref="AG707" si="2058">AG706</f>
        <v>0</v>
      </c>
      <c r="AH707" s="409">
        <f t="shared" ref="AH707" si="2059">AH706</f>
        <v>0</v>
      </c>
      <c r="AI707" s="409">
        <f t="shared" ref="AI707" si="2060">AI706</f>
        <v>0</v>
      </c>
      <c r="AJ707" s="409">
        <f t="shared" ref="AJ707" si="2061">AJ706</f>
        <v>0</v>
      </c>
      <c r="AK707" s="409">
        <f t="shared" ref="AK707" si="2062">AK706</f>
        <v>0</v>
      </c>
      <c r="AL707" s="409">
        <f t="shared" ref="AL707" si="2063">AL706</f>
        <v>0</v>
      </c>
      <c r="AM707" s="304"/>
    </row>
    <row r="708" spans="1:39" hidden="1" outlineLevel="2">
      <c r="A708" s="529"/>
      <c r="B708" s="426"/>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410"/>
      <c r="Z708" s="423"/>
      <c r="AA708" s="423"/>
      <c r="AB708" s="423"/>
      <c r="AC708" s="423"/>
      <c r="AD708" s="423"/>
      <c r="AE708" s="423"/>
      <c r="AF708" s="423"/>
      <c r="AG708" s="423"/>
      <c r="AH708" s="423"/>
      <c r="AI708" s="423"/>
      <c r="AJ708" s="423"/>
      <c r="AK708" s="423"/>
      <c r="AL708" s="423"/>
      <c r="AM708" s="304"/>
    </row>
    <row r="709" spans="1:39" ht="15.75" hidden="1" outlineLevel="2">
      <c r="A709" s="529"/>
      <c r="B709" s="286" t="s">
        <v>501</v>
      </c>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410"/>
      <c r="Z709" s="423"/>
      <c r="AA709" s="423"/>
      <c r="AB709" s="423"/>
      <c r="AC709" s="423"/>
      <c r="AD709" s="423"/>
      <c r="AE709" s="423"/>
      <c r="AF709" s="423"/>
      <c r="AG709" s="423"/>
      <c r="AH709" s="423"/>
      <c r="AI709" s="423"/>
      <c r="AJ709" s="423"/>
      <c r="AK709" s="423"/>
      <c r="AL709" s="423"/>
      <c r="AM709" s="304"/>
    </row>
    <row r="710" spans="1:39" hidden="1" outlineLevel="2">
      <c r="A710" s="529">
        <v>33</v>
      </c>
      <c r="B710" s="426" t="s">
        <v>125</v>
      </c>
      <c r="C710" s="289" t="s">
        <v>25</v>
      </c>
      <c r="D710" s="293"/>
      <c r="E710" s="293"/>
      <c r="F710" s="293"/>
      <c r="G710" s="293"/>
      <c r="H710" s="293"/>
      <c r="I710" s="293"/>
      <c r="J710" s="293"/>
      <c r="K710" s="293"/>
      <c r="L710" s="293"/>
      <c r="M710" s="293"/>
      <c r="N710" s="293">
        <v>0</v>
      </c>
      <c r="O710" s="293"/>
      <c r="P710" s="293"/>
      <c r="Q710" s="293"/>
      <c r="R710" s="293"/>
      <c r="S710" s="293"/>
      <c r="T710" s="293"/>
      <c r="U710" s="293"/>
      <c r="V710" s="293"/>
      <c r="W710" s="293"/>
      <c r="X710" s="293"/>
      <c r="Y710" s="424"/>
      <c r="Z710" s="408"/>
      <c r="AA710" s="408"/>
      <c r="AB710" s="408"/>
      <c r="AC710" s="408"/>
      <c r="AD710" s="408"/>
      <c r="AE710" s="408"/>
      <c r="AF710" s="413"/>
      <c r="AG710" s="413"/>
      <c r="AH710" s="413"/>
      <c r="AI710" s="413"/>
      <c r="AJ710" s="413"/>
      <c r="AK710" s="413"/>
      <c r="AL710" s="413"/>
      <c r="AM710" s="294">
        <f>SUM(Y710:AL710)</f>
        <v>0</v>
      </c>
    </row>
    <row r="711" spans="1:39" hidden="1" outlineLevel="2">
      <c r="A711" s="529"/>
      <c r="B711" s="292" t="s">
        <v>310</v>
      </c>
      <c r="C711" s="289" t="s">
        <v>163</v>
      </c>
      <c r="D711" s="293"/>
      <c r="E711" s="293"/>
      <c r="F711" s="293"/>
      <c r="G711" s="293"/>
      <c r="H711" s="293"/>
      <c r="I711" s="293"/>
      <c r="J711" s="293"/>
      <c r="K711" s="293"/>
      <c r="L711" s="293"/>
      <c r="M711" s="293"/>
      <c r="N711" s="293">
        <f>N710</f>
        <v>0</v>
      </c>
      <c r="O711" s="293"/>
      <c r="P711" s="293"/>
      <c r="Q711" s="293"/>
      <c r="R711" s="293"/>
      <c r="S711" s="293"/>
      <c r="T711" s="293"/>
      <c r="U711" s="293"/>
      <c r="V711" s="293"/>
      <c r="W711" s="293"/>
      <c r="X711" s="293"/>
      <c r="Y711" s="409">
        <f>Y710</f>
        <v>0</v>
      </c>
      <c r="Z711" s="409">
        <f t="shared" ref="Z711" si="2064">Z710</f>
        <v>0</v>
      </c>
      <c r="AA711" s="409">
        <f t="shared" ref="AA711" si="2065">AA710</f>
        <v>0</v>
      </c>
      <c r="AB711" s="409">
        <f t="shared" ref="AB711" si="2066">AB710</f>
        <v>0</v>
      </c>
      <c r="AC711" s="409">
        <f t="shared" ref="AC711" si="2067">AC710</f>
        <v>0</v>
      </c>
      <c r="AD711" s="409">
        <f t="shared" ref="AD711" si="2068">AD710</f>
        <v>0</v>
      </c>
      <c r="AE711" s="409">
        <f t="shared" ref="AE711" si="2069">AE710</f>
        <v>0</v>
      </c>
      <c r="AF711" s="409">
        <f t="shared" ref="AF711" si="2070">AF710</f>
        <v>0</v>
      </c>
      <c r="AG711" s="409">
        <f t="shared" ref="AG711" si="2071">AG710</f>
        <v>0</v>
      </c>
      <c r="AH711" s="409">
        <f t="shared" ref="AH711" si="2072">AH710</f>
        <v>0</v>
      </c>
      <c r="AI711" s="409">
        <f t="shared" ref="AI711" si="2073">AI710</f>
        <v>0</v>
      </c>
      <c r="AJ711" s="409">
        <f t="shared" ref="AJ711" si="2074">AJ710</f>
        <v>0</v>
      </c>
      <c r="AK711" s="409">
        <f t="shared" ref="AK711" si="2075">AK710</f>
        <v>0</v>
      </c>
      <c r="AL711" s="409">
        <f t="shared" ref="AL711" si="2076">AL710</f>
        <v>0</v>
      </c>
      <c r="AM711" s="304"/>
    </row>
    <row r="712" spans="1:39" hidden="1" outlineLevel="2">
      <c r="A712" s="529"/>
      <c r="B712" s="426"/>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410"/>
      <c r="Z712" s="423"/>
      <c r="AA712" s="423"/>
      <c r="AB712" s="423"/>
      <c r="AC712" s="423"/>
      <c r="AD712" s="423"/>
      <c r="AE712" s="423"/>
      <c r="AF712" s="423"/>
      <c r="AG712" s="423"/>
      <c r="AH712" s="423"/>
      <c r="AI712" s="423"/>
      <c r="AJ712" s="423"/>
      <c r="AK712" s="423"/>
      <c r="AL712" s="423"/>
      <c r="AM712" s="304"/>
    </row>
    <row r="713" spans="1:39" hidden="1" outlineLevel="2">
      <c r="A713" s="529">
        <v>34</v>
      </c>
      <c r="B713" s="426" t="s">
        <v>126</v>
      </c>
      <c r="C713" s="289" t="s">
        <v>25</v>
      </c>
      <c r="D713" s="293"/>
      <c r="E713" s="293"/>
      <c r="F713" s="293"/>
      <c r="G713" s="293"/>
      <c r="H713" s="293"/>
      <c r="I713" s="293"/>
      <c r="J713" s="293"/>
      <c r="K713" s="293"/>
      <c r="L713" s="293"/>
      <c r="M713" s="293"/>
      <c r="N713" s="293">
        <v>0</v>
      </c>
      <c r="O713" s="293"/>
      <c r="P713" s="293"/>
      <c r="Q713" s="293"/>
      <c r="R713" s="293"/>
      <c r="S713" s="293"/>
      <c r="T713" s="293"/>
      <c r="U713" s="293"/>
      <c r="V713" s="293"/>
      <c r="W713" s="293"/>
      <c r="X713" s="293"/>
      <c r="Y713" s="424"/>
      <c r="Z713" s="408"/>
      <c r="AA713" s="408"/>
      <c r="AB713" s="408"/>
      <c r="AC713" s="408"/>
      <c r="AD713" s="408"/>
      <c r="AE713" s="408"/>
      <c r="AF713" s="413"/>
      <c r="AG713" s="413"/>
      <c r="AH713" s="413"/>
      <c r="AI713" s="413"/>
      <c r="AJ713" s="413"/>
      <c r="AK713" s="413"/>
      <c r="AL713" s="413"/>
      <c r="AM713" s="294">
        <f>SUM(Y713:AL713)</f>
        <v>0</v>
      </c>
    </row>
    <row r="714" spans="1:39" hidden="1" outlineLevel="2">
      <c r="A714" s="529"/>
      <c r="B714" s="292" t="s">
        <v>310</v>
      </c>
      <c r="C714" s="289" t="s">
        <v>163</v>
      </c>
      <c r="D714" s="293"/>
      <c r="E714" s="293"/>
      <c r="F714" s="293"/>
      <c r="G714" s="293"/>
      <c r="H714" s="293"/>
      <c r="I714" s="293"/>
      <c r="J714" s="293"/>
      <c r="K714" s="293"/>
      <c r="L714" s="293"/>
      <c r="M714" s="293"/>
      <c r="N714" s="293">
        <f>N713</f>
        <v>0</v>
      </c>
      <c r="O714" s="293"/>
      <c r="P714" s="293"/>
      <c r="Q714" s="293"/>
      <c r="R714" s="293"/>
      <c r="S714" s="293"/>
      <c r="T714" s="293"/>
      <c r="U714" s="293"/>
      <c r="V714" s="293"/>
      <c r="W714" s="293"/>
      <c r="X714" s="293"/>
      <c r="Y714" s="409">
        <f>Y713</f>
        <v>0</v>
      </c>
      <c r="Z714" s="409">
        <f t="shared" ref="Z714" si="2077">Z713</f>
        <v>0</v>
      </c>
      <c r="AA714" s="409">
        <f t="shared" ref="AA714" si="2078">AA713</f>
        <v>0</v>
      </c>
      <c r="AB714" s="409">
        <f t="shared" ref="AB714" si="2079">AB713</f>
        <v>0</v>
      </c>
      <c r="AC714" s="409">
        <f t="shared" ref="AC714" si="2080">AC713</f>
        <v>0</v>
      </c>
      <c r="AD714" s="409">
        <f t="shared" ref="AD714" si="2081">AD713</f>
        <v>0</v>
      </c>
      <c r="AE714" s="409">
        <f t="shared" ref="AE714" si="2082">AE713</f>
        <v>0</v>
      </c>
      <c r="AF714" s="409">
        <f t="shared" ref="AF714" si="2083">AF713</f>
        <v>0</v>
      </c>
      <c r="AG714" s="409">
        <f t="shared" ref="AG714" si="2084">AG713</f>
        <v>0</v>
      </c>
      <c r="AH714" s="409">
        <f t="shared" ref="AH714" si="2085">AH713</f>
        <v>0</v>
      </c>
      <c r="AI714" s="409">
        <f t="shared" ref="AI714" si="2086">AI713</f>
        <v>0</v>
      </c>
      <c r="AJ714" s="409">
        <f t="shared" ref="AJ714" si="2087">AJ713</f>
        <v>0</v>
      </c>
      <c r="AK714" s="409">
        <f t="shared" ref="AK714" si="2088">AK713</f>
        <v>0</v>
      </c>
      <c r="AL714" s="409">
        <f t="shared" ref="AL714" si="2089">AL713</f>
        <v>0</v>
      </c>
      <c r="AM714" s="304"/>
    </row>
    <row r="715" spans="1:39" hidden="1" outlineLevel="2">
      <c r="A715" s="529"/>
      <c r="B715" s="426"/>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410"/>
      <c r="Z715" s="423"/>
      <c r="AA715" s="423"/>
      <c r="AB715" s="423"/>
      <c r="AC715" s="423"/>
      <c r="AD715" s="423"/>
      <c r="AE715" s="423"/>
      <c r="AF715" s="423"/>
      <c r="AG715" s="423"/>
      <c r="AH715" s="423"/>
      <c r="AI715" s="423"/>
      <c r="AJ715" s="423"/>
      <c r="AK715" s="423"/>
      <c r="AL715" s="423"/>
      <c r="AM715" s="304"/>
    </row>
    <row r="716" spans="1:39" hidden="1" outlineLevel="2">
      <c r="A716" s="529">
        <v>35</v>
      </c>
      <c r="B716" s="426" t="s">
        <v>127</v>
      </c>
      <c r="C716" s="289" t="s">
        <v>25</v>
      </c>
      <c r="D716" s="293"/>
      <c r="E716" s="293"/>
      <c r="F716" s="293"/>
      <c r="G716" s="293"/>
      <c r="H716" s="293"/>
      <c r="I716" s="293"/>
      <c r="J716" s="293"/>
      <c r="K716" s="293"/>
      <c r="L716" s="293"/>
      <c r="M716" s="293"/>
      <c r="N716" s="293">
        <v>0</v>
      </c>
      <c r="O716" s="293"/>
      <c r="P716" s="293"/>
      <c r="Q716" s="293"/>
      <c r="R716" s="293"/>
      <c r="S716" s="293"/>
      <c r="T716" s="293"/>
      <c r="U716" s="293"/>
      <c r="V716" s="293"/>
      <c r="W716" s="293"/>
      <c r="X716" s="293"/>
      <c r="Y716" s="424"/>
      <c r="Z716" s="408"/>
      <c r="AA716" s="408"/>
      <c r="AB716" s="408"/>
      <c r="AC716" s="408"/>
      <c r="AD716" s="408"/>
      <c r="AE716" s="408"/>
      <c r="AF716" s="413"/>
      <c r="AG716" s="413"/>
      <c r="AH716" s="413"/>
      <c r="AI716" s="413"/>
      <c r="AJ716" s="413"/>
      <c r="AK716" s="413"/>
      <c r="AL716" s="413"/>
      <c r="AM716" s="294">
        <f>SUM(Y716:AL716)</f>
        <v>0</v>
      </c>
    </row>
    <row r="717" spans="1:39" hidden="1" outlineLevel="2">
      <c r="A717" s="529"/>
      <c r="B717" s="292" t="s">
        <v>310</v>
      </c>
      <c r="C717" s="289" t="s">
        <v>163</v>
      </c>
      <c r="D717" s="293"/>
      <c r="E717" s="293"/>
      <c r="F717" s="293"/>
      <c r="G717" s="293"/>
      <c r="H717" s="293"/>
      <c r="I717" s="293"/>
      <c r="J717" s="293"/>
      <c r="K717" s="293"/>
      <c r="L717" s="293"/>
      <c r="M717" s="293"/>
      <c r="N717" s="293">
        <f>N716</f>
        <v>0</v>
      </c>
      <c r="O717" s="293"/>
      <c r="P717" s="293"/>
      <c r="Q717" s="293"/>
      <c r="R717" s="293"/>
      <c r="S717" s="293"/>
      <c r="T717" s="293"/>
      <c r="U717" s="293"/>
      <c r="V717" s="293"/>
      <c r="W717" s="293"/>
      <c r="X717" s="293"/>
      <c r="Y717" s="409">
        <f>Y716</f>
        <v>0</v>
      </c>
      <c r="Z717" s="409">
        <f t="shared" ref="Z717" si="2090">Z716</f>
        <v>0</v>
      </c>
      <c r="AA717" s="409">
        <f t="shared" ref="AA717" si="2091">AA716</f>
        <v>0</v>
      </c>
      <c r="AB717" s="409">
        <f t="shared" ref="AB717" si="2092">AB716</f>
        <v>0</v>
      </c>
      <c r="AC717" s="409">
        <f t="shared" ref="AC717" si="2093">AC716</f>
        <v>0</v>
      </c>
      <c r="AD717" s="409">
        <f t="shared" ref="AD717" si="2094">AD716</f>
        <v>0</v>
      </c>
      <c r="AE717" s="409">
        <f t="shared" ref="AE717" si="2095">AE716</f>
        <v>0</v>
      </c>
      <c r="AF717" s="409">
        <f t="shared" ref="AF717" si="2096">AF716</f>
        <v>0</v>
      </c>
      <c r="AG717" s="409">
        <f t="shared" ref="AG717" si="2097">AG716</f>
        <v>0</v>
      </c>
      <c r="AH717" s="409">
        <f t="shared" ref="AH717" si="2098">AH716</f>
        <v>0</v>
      </c>
      <c r="AI717" s="409">
        <f t="shared" ref="AI717" si="2099">AI716</f>
        <v>0</v>
      </c>
      <c r="AJ717" s="409">
        <f t="shared" ref="AJ717" si="2100">AJ716</f>
        <v>0</v>
      </c>
      <c r="AK717" s="409">
        <f t="shared" ref="AK717" si="2101">AK716</f>
        <v>0</v>
      </c>
      <c r="AL717" s="409">
        <f t="shared" ref="AL717" si="2102">AL716</f>
        <v>0</v>
      </c>
      <c r="AM717" s="304"/>
    </row>
    <row r="718" spans="1:39" hidden="1" outlineLevel="2">
      <c r="A718" s="529"/>
      <c r="B718" s="42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410"/>
      <c r="Z718" s="423"/>
      <c r="AA718" s="423"/>
      <c r="AB718" s="423"/>
      <c r="AC718" s="423"/>
      <c r="AD718" s="423"/>
      <c r="AE718" s="423"/>
      <c r="AF718" s="423"/>
      <c r="AG718" s="423"/>
      <c r="AH718" s="423"/>
      <c r="AI718" s="423"/>
      <c r="AJ718" s="423"/>
      <c r="AK718" s="423"/>
      <c r="AL718" s="423"/>
      <c r="AM718" s="304"/>
    </row>
    <row r="719" spans="1:39" ht="15.75" hidden="1" outlineLevel="2">
      <c r="A719" s="529"/>
      <c r="B719" s="286" t="s">
        <v>502</v>
      </c>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hidden="1" outlineLevel="2">
      <c r="A720" s="529">
        <v>36</v>
      </c>
      <c r="B720" s="426" t="s">
        <v>128</v>
      </c>
      <c r="C720" s="289" t="s">
        <v>25</v>
      </c>
      <c r="D720" s="293"/>
      <c r="E720" s="293"/>
      <c r="F720" s="293"/>
      <c r="G720" s="293"/>
      <c r="H720" s="293"/>
      <c r="I720" s="293"/>
      <c r="J720" s="293"/>
      <c r="K720" s="293"/>
      <c r="L720" s="293"/>
      <c r="M720" s="293"/>
      <c r="N720" s="293">
        <v>12</v>
      </c>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idden="1" outlineLevel="2">
      <c r="A721" s="529"/>
      <c r="B721" s="292" t="s">
        <v>310</v>
      </c>
      <c r="C721" s="289" t="s">
        <v>163</v>
      </c>
      <c r="D721" s="293"/>
      <c r="E721" s="293"/>
      <c r="F721" s="293"/>
      <c r="G721" s="293"/>
      <c r="H721" s="293"/>
      <c r="I721" s="293"/>
      <c r="J721" s="293"/>
      <c r="K721" s="293"/>
      <c r="L721" s="293"/>
      <c r="M721" s="293"/>
      <c r="N721" s="293">
        <f>N720</f>
        <v>12</v>
      </c>
      <c r="O721" s="293"/>
      <c r="P721" s="293"/>
      <c r="Q721" s="293"/>
      <c r="R721" s="293"/>
      <c r="S721" s="293"/>
      <c r="T721" s="293"/>
      <c r="U721" s="293"/>
      <c r="V721" s="293"/>
      <c r="W721" s="293"/>
      <c r="X721" s="293"/>
      <c r="Y721" s="409">
        <f>Y720</f>
        <v>0</v>
      </c>
      <c r="Z721" s="409">
        <f t="shared" ref="Z721" si="2103">Z720</f>
        <v>0</v>
      </c>
      <c r="AA721" s="409">
        <f t="shared" ref="AA721" si="2104">AA720</f>
        <v>0</v>
      </c>
      <c r="AB721" s="409">
        <f t="shared" ref="AB721" si="2105">AB720</f>
        <v>0</v>
      </c>
      <c r="AC721" s="409">
        <f t="shared" ref="AC721" si="2106">AC720</f>
        <v>0</v>
      </c>
      <c r="AD721" s="409">
        <f t="shared" ref="AD721" si="2107">AD720</f>
        <v>0</v>
      </c>
      <c r="AE721" s="409">
        <f t="shared" ref="AE721" si="2108">AE720</f>
        <v>0</v>
      </c>
      <c r="AF721" s="409">
        <f t="shared" ref="AF721" si="2109">AF720</f>
        <v>0</v>
      </c>
      <c r="AG721" s="409">
        <f t="shared" ref="AG721" si="2110">AG720</f>
        <v>0</v>
      </c>
      <c r="AH721" s="409">
        <f t="shared" ref="AH721" si="2111">AH720</f>
        <v>0</v>
      </c>
      <c r="AI721" s="409">
        <f t="shared" ref="AI721" si="2112">AI720</f>
        <v>0</v>
      </c>
      <c r="AJ721" s="409">
        <f t="shared" ref="AJ721" si="2113">AJ720</f>
        <v>0</v>
      </c>
      <c r="AK721" s="409">
        <f t="shared" ref="AK721" si="2114">AK720</f>
        <v>0</v>
      </c>
      <c r="AL721" s="409">
        <f t="shared" ref="AL721" si="2115">AL720</f>
        <v>0</v>
      </c>
      <c r="AM721" s="304"/>
    </row>
    <row r="722" spans="1:39" hidden="1" outlineLevel="2">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hidden="1" outlineLevel="2">
      <c r="A723" s="529">
        <v>37</v>
      </c>
      <c r="B723" s="426" t="s">
        <v>129</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idden="1" outlineLevel="2">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116">Z723</f>
        <v>0</v>
      </c>
      <c r="AA724" s="409">
        <f t="shared" ref="AA724" si="2117">AA723</f>
        <v>0</v>
      </c>
      <c r="AB724" s="409">
        <f t="shared" ref="AB724" si="2118">AB723</f>
        <v>0</v>
      </c>
      <c r="AC724" s="409">
        <f t="shared" ref="AC724" si="2119">AC723</f>
        <v>0</v>
      </c>
      <c r="AD724" s="409">
        <f t="shared" ref="AD724" si="2120">AD723</f>
        <v>0</v>
      </c>
      <c r="AE724" s="409">
        <f t="shared" ref="AE724" si="2121">AE723</f>
        <v>0</v>
      </c>
      <c r="AF724" s="409">
        <f t="shared" ref="AF724" si="2122">AF723</f>
        <v>0</v>
      </c>
      <c r="AG724" s="409">
        <f t="shared" ref="AG724" si="2123">AG723</f>
        <v>0</v>
      </c>
      <c r="AH724" s="409">
        <f t="shared" ref="AH724" si="2124">AH723</f>
        <v>0</v>
      </c>
      <c r="AI724" s="409">
        <f t="shared" ref="AI724" si="2125">AI723</f>
        <v>0</v>
      </c>
      <c r="AJ724" s="409">
        <f t="shared" ref="AJ724" si="2126">AJ723</f>
        <v>0</v>
      </c>
      <c r="AK724" s="409">
        <f t="shared" ref="AK724" si="2127">AK723</f>
        <v>0</v>
      </c>
      <c r="AL724" s="409">
        <f t="shared" ref="AL724" si="2128">AL723</f>
        <v>0</v>
      </c>
      <c r="AM724" s="304"/>
    </row>
    <row r="725" spans="1:39" hidden="1" outlineLevel="2">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idden="1" outlineLevel="2">
      <c r="A726" s="529">
        <v>38</v>
      </c>
      <c r="B726" s="426" t="s">
        <v>130</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idden="1" outlineLevel="2">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29">Z726</f>
        <v>0</v>
      </c>
      <c r="AA727" s="409">
        <f t="shared" ref="AA727" si="2130">AA726</f>
        <v>0</v>
      </c>
      <c r="AB727" s="409">
        <f t="shared" ref="AB727" si="2131">AB726</f>
        <v>0</v>
      </c>
      <c r="AC727" s="409">
        <f t="shared" ref="AC727" si="2132">AC726</f>
        <v>0</v>
      </c>
      <c r="AD727" s="409">
        <f t="shared" ref="AD727" si="2133">AD726</f>
        <v>0</v>
      </c>
      <c r="AE727" s="409">
        <f t="shared" ref="AE727" si="2134">AE726</f>
        <v>0</v>
      </c>
      <c r="AF727" s="409">
        <f t="shared" ref="AF727" si="2135">AF726</f>
        <v>0</v>
      </c>
      <c r="AG727" s="409">
        <f t="shared" ref="AG727" si="2136">AG726</f>
        <v>0</v>
      </c>
      <c r="AH727" s="409">
        <f t="shared" ref="AH727" si="2137">AH726</f>
        <v>0</v>
      </c>
      <c r="AI727" s="409">
        <f t="shared" ref="AI727" si="2138">AI726</f>
        <v>0</v>
      </c>
      <c r="AJ727" s="409">
        <f t="shared" ref="AJ727" si="2139">AJ726</f>
        <v>0</v>
      </c>
      <c r="AK727" s="409">
        <f t="shared" ref="AK727" si="2140">AK726</f>
        <v>0</v>
      </c>
      <c r="AL727" s="409">
        <f t="shared" ref="AL727" si="2141">AL726</f>
        <v>0</v>
      </c>
      <c r="AM727" s="304"/>
    </row>
    <row r="728" spans="1:39" hidden="1" outlineLevel="2">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hidden="1" outlineLevel="2">
      <c r="A729" s="529">
        <v>39</v>
      </c>
      <c r="B729" s="426" t="s">
        <v>131</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idden="1" outlineLevel="2">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142">Z729</f>
        <v>0</v>
      </c>
      <c r="AA730" s="409">
        <f t="shared" ref="AA730" si="2143">AA729</f>
        <v>0</v>
      </c>
      <c r="AB730" s="409">
        <f t="shared" ref="AB730" si="2144">AB729</f>
        <v>0</v>
      </c>
      <c r="AC730" s="409">
        <f t="shared" ref="AC730" si="2145">AC729</f>
        <v>0</v>
      </c>
      <c r="AD730" s="409">
        <f t="shared" ref="AD730" si="2146">AD729</f>
        <v>0</v>
      </c>
      <c r="AE730" s="409">
        <f t="shared" ref="AE730" si="2147">AE729</f>
        <v>0</v>
      </c>
      <c r="AF730" s="409">
        <f t="shared" ref="AF730" si="2148">AF729</f>
        <v>0</v>
      </c>
      <c r="AG730" s="409">
        <f t="shared" ref="AG730" si="2149">AG729</f>
        <v>0</v>
      </c>
      <c r="AH730" s="409">
        <f t="shared" ref="AH730" si="2150">AH729</f>
        <v>0</v>
      </c>
      <c r="AI730" s="409">
        <f t="shared" ref="AI730" si="2151">AI729</f>
        <v>0</v>
      </c>
      <c r="AJ730" s="409">
        <f t="shared" ref="AJ730" si="2152">AJ729</f>
        <v>0</v>
      </c>
      <c r="AK730" s="409">
        <f t="shared" ref="AK730" si="2153">AK729</f>
        <v>0</v>
      </c>
      <c r="AL730" s="409">
        <f t="shared" ref="AL730" si="2154">AL729</f>
        <v>0</v>
      </c>
      <c r="AM730" s="304"/>
    </row>
    <row r="731" spans="1:39" hidden="1" outlineLevel="2">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hidden="1" outlineLevel="2">
      <c r="A732" s="529">
        <v>40</v>
      </c>
      <c r="B732" s="426" t="s">
        <v>132</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idden="1" outlineLevel="2">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155">Z732</f>
        <v>0</v>
      </c>
      <c r="AA733" s="409">
        <f t="shared" ref="AA733" si="2156">AA732</f>
        <v>0</v>
      </c>
      <c r="AB733" s="409">
        <f t="shared" ref="AB733" si="2157">AB732</f>
        <v>0</v>
      </c>
      <c r="AC733" s="409">
        <f t="shared" ref="AC733" si="2158">AC732</f>
        <v>0</v>
      </c>
      <c r="AD733" s="409">
        <f t="shared" ref="AD733" si="2159">AD732</f>
        <v>0</v>
      </c>
      <c r="AE733" s="409">
        <f t="shared" ref="AE733" si="2160">AE732</f>
        <v>0</v>
      </c>
      <c r="AF733" s="409">
        <f t="shared" ref="AF733" si="2161">AF732</f>
        <v>0</v>
      </c>
      <c r="AG733" s="409">
        <f t="shared" ref="AG733" si="2162">AG732</f>
        <v>0</v>
      </c>
      <c r="AH733" s="409">
        <f t="shared" ref="AH733" si="2163">AH732</f>
        <v>0</v>
      </c>
      <c r="AI733" s="409">
        <f t="shared" ref="AI733" si="2164">AI732</f>
        <v>0</v>
      </c>
      <c r="AJ733" s="409">
        <f t="shared" ref="AJ733" si="2165">AJ732</f>
        <v>0</v>
      </c>
      <c r="AK733" s="409">
        <f t="shared" ref="AK733" si="2166">AK732</f>
        <v>0</v>
      </c>
      <c r="AL733" s="409">
        <f t="shared" ref="AL733" si="2167">AL732</f>
        <v>0</v>
      </c>
      <c r="AM733" s="304"/>
    </row>
    <row r="734" spans="1:39" hidden="1" outlineLevel="2">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45" hidden="1" outlineLevel="2">
      <c r="A735" s="529">
        <v>41</v>
      </c>
      <c r="B735" s="426" t="s">
        <v>133</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idden="1" outlineLevel="2">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168">Z735</f>
        <v>0</v>
      </c>
      <c r="AA736" s="409">
        <f t="shared" ref="AA736" si="2169">AA735</f>
        <v>0</v>
      </c>
      <c r="AB736" s="409">
        <f t="shared" ref="AB736" si="2170">AB735</f>
        <v>0</v>
      </c>
      <c r="AC736" s="409">
        <f t="shared" ref="AC736" si="2171">AC735</f>
        <v>0</v>
      </c>
      <c r="AD736" s="409">
        <f t="shared" ref="AD736" si="2172">AD735</f>
        <v>0</v>
      </c>
      <c r="AE736" s="409">
        <f t="shared" ref="AE736" si="2173">AE735</f>
        <v>0</v>
      </c>
      <c r="AF736" s="409">
        <f t="shared" ref="AF736" si="2174">AF735</f>
        <v>0</v>
      </c>
      <c r="AG736" s="409">
        <f t="shared" ref="AG736" si="2175">AG735</f>
        <v>0</v>
      </c>
      <c r="AH736" s="409">
        <f t="shared" ref="AH736" si="2176">AH735</f>
        <v>0</v>
      </c>
      <c r="AI736" s="409">
        <f t="shared" ref="AI736" si="2177">AI735</f>
        <v>0</v>
      </c>
      <c r="AJ736" s="409">
        <f t="shared" ref="AJ736" si="2178">AJ735</f>
        <v>0</v>
      </c>
      <c r="AK736" s="409">
        <f t="shared" ref="AK736" si="2179">AK735</f>
        <v>0</v>
      </c>
      <c r="AL736" s="409">
        <f t="shared" ref="AL736" si="2180">AL735</f>
        <v>0</v>
      </c>
      <c r="AM736" s="304"/>
    </row>
    <row r="737" spans="1:39" hidden="1" outlineLevel="2">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39" ht="45" hidden="1" outlineLevel="2">
      <c r="A738" s="529">
        <v>42</v>
      </c>
      <c r="B738" s="426" t="s">
        <v>134</v>
      </c>
      <c r="C738" s="289" t="s">
        <v>25</v>
      </c>
      <c r="D738" s="293"/>
      <c r="E738" s="293"/>
      <c r="F738" s="293"/>
      <c r="G738" s="293"/>
      <c r="H738" s="293"/>
      <c r="I738" s="293"/>
      <c r="J738" s="293"/>
      <c r="K738" s="293"/>
      <c r="L738" s="293"/>
      <c r="M738" s="293"/>
      <c r="N738" s="289"/>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39" hidden="1" outlineLevel="2">
      <c r="A739" s="529"/>
      <c r="B739" s="292" t="s">
        <v>310</v>
      </c>
      <c r="C739" s="289" t="s">
        <v>163</v>
      </c>
      <c r="D739" s="293"/>
      <c r="E739" s="293"/>
      <c r="F739" s="293"/>
      <c r="G739" s="293"/>
      <c r="H739" s="293"/>
      <c r="I739" s="293"/>
      <c r="J739" s="293"/>
      <c r="K739" s="293"/>
      <c r="L739" s="293"/>
      <c r="M739" s="293"/>
      <c r="N739" s="466"/>
      <c r="O739" s="293"/>
      <c r="P739" s="293"/>
      <c r="Q739" s="293"/>
      <c r="R739" s="293"/>
      <c r="S739" s="293"/>
      <c r="T739" s="293"/>
      <c r="U739" s="293"/>
      <c r="V739" s="293"/>
      <c r="W739" s="293"/>
      <c r="X739" s="293"/>
      <c r="Y739" s="409">
        <f>Y738</f>
        <v>0</v>
      </c>
      <c r="Z739" s="409">
        <f t="shared" ref="Z739" si="2181">Z738</f>
        <v>0</v>
      </c>
      <c r="AA739" s="409">
        <f t="shared" ref="AA739" si="2182">AA738</f>
        <v>0</v>
      </c>
      <c r="AB739" s="409">
        <f t="shared" ref="AB739" si="2183">AB738</f>
        <v>0</v>
      </c>
      <c r="AC739" s="409">
        <f t="shared" ref="AC739" si="2184">AC738</f>
        <v>0</v>
      </c>
      <c r="AD739" s="409">
        <f t="shared" ref="AD739" si="2185">AD738</f>
        <v>0</v>
      </c>
      <c r="AE739" s="409">
        <f t="shared" ref="AE739" si="2186">AE738</f>
        <v>0</v>
      </c>
      <c r="AF739" s="409">
        <f t="shared" ref="AF739" si="2187">AF738</f>
        <v>0</v>
      </c>
      <c r="AG739" s="409">
        <f t="shared" ref="AG739" si="2188">AG738</f>
        <v>0</v>
      </c>
      <c r="AH739" s="409">
        <f t="shared" ref="AH739" si="2189">AH738</f>
        <v>0</v>
      </c>
      <c r="AI739" s="409">
        <f t="shared" ref="AI739" si="2190">AI738</f>
        <v>0</v>
      </c>
      <c r="AJ739" s="409">
        <f t="shared" ref="AJ739" si="2191">AJ738</f>
        <v>0</v>
      </c>
      <c r="AK739" s="409">
        <f t="shared" ref="AK739" si="2192">AK738</f>
        <v>0</v>
      </c>
      <c r="AL739" s="409">
        <f t="shared" ref="AL739" si="2193">AL738</f>
        <v>0</v>
      </c>
      <c r="AM739" s="304"/>
    </row>
    <row r="740" spans="1:39" hidden="1" outlineLevel="2">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39" ht="30" hidden="1" outlineLevel="2">
      <c r="A741" s="529">
        <v>43</v>
      </c>
      <c r="B741" s="426" t="s">
        <v>135</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39" hidden="1" outlineLevel="2">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194">Z741</f>
        <v>0</v>
      </c>
      <c r="AA742" s="409">
        <f t="shared" ref="AA742" si="2195">AA741</f>
        <v>0</v>
      </c>
      <c r="AB742" s="409">
        <f t="shared" ref="AB742" si="2196">AB741</f>
        <v>0</v>
      </c>
      <c r="AC742" s="409">
        <f t="shared" ref="AC742" si="2197">AC741</f>
        <v>0</v>
      </c>
      <c r="AD742" s="409">
        <f t="shared" ref="AD742" si="2198">AD741</f>
        <v>0</v>
      </c>
      <c r="AE742" s="409">
        <f t="shared" ref="AE742" si="2199">AE741</f>
        <v>0</v>
      </c>
      <c r="AF742" s="409">
        <f t="shared" ref="AF742" si="2200">AF741</f>
        <v>0</v>
      </c>
      <c r="AG742" s="409">
        <f t="shared" ref="AG742" si="2201">AG741</f>
        <v>0</v>
      </c>
      <c r="AH742" s="409">
        <f t="shared" ref="AH742" si="2202">AH741</f>
        <v>0</v>
      </c>
      <c r="AI742" s="409">
        <f t="shared" ref="AI742" si="2203">AI741</f>
        <v>0</v>
      </c>
      <c r="AJ742" s="409">
        <f t="shared" ref="AJ742" si="2204">AJ741</f>
        <v>0</v>
      </c>
      <c r="AK742" s="409">
        <f t="shared" ref="AK742" si="2205">AK741</f>
        <v>0</v>
      </c>
      <c r="AL742" s="409">
        <f t="shared" ref="AL742" si="2206">AL741</f>
        <v>0</v>
      </c>
      <c r="AM742" s="304"/>
    </row>
    <row r="743" spans="1:39" hidden="1" outlineLevel="2">
      <c r="A743" s="529"/>
      <c r="B743" s="426"/>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23"/>
      <c r="AA743" s="423"/>
      <c r="AB743" s="423"/>
      <c r="AC743" s="423"/>
      <c r="AD743" s="423"/>
      <c r="AE743" s="423"/>
      <c r="AF743" s="423"/>
      <c r="AG743" s="423"/>
      <c r="AH743" s="423"/>
      <c r="AI743" s="423"/>
      <c r="AJ743" s="423"/>
      <c r="AK743" s="423"/>
      <c r="AL743" s="423"/>
      <c r="AM743" s="304"/>
    </row>
    <row r="744" spans="1:39" ht="45" hidden="1" outlineLevel="2">
      <c r="A744" s="529">
        <v>44</v>
      </c>
      <c r="B744" s="426" t="s">
        <v>136</v>
      </c>
      <c r="C744" s="289" t="s">
        <v>25</v>
      </c>
      <c r="D744" s="293"/>
      <c r="E744" s="293"/>
      <c r="F744" s="293"/>
      <c r="G744" s="293"/>
      <c r="H744" s="293"/>
      <c r="I744" s="293"/>
      <c r="J744" s="293"/>
      <c r="K744" s="293"/>
      <c r="L744" s="293"/>
      <c r="M744" s="293"/>
      <c r="N744" s="293">
        <v>12</v>
      </c>
      <c r="O744" s="293"/>
      <c r="P744" s="293"/>
      <c r="Q744" s="293"/>
      <c r="R744" s="293"/>
      <c r="S744" s="293"/>
      <c r="T744" s="293"/>
      <c r="U744" s="293"/>
      <c r="V744" s="293"/>
      <c r="W744" s="293"/>
      <c r="X744" s="293"/>
      <c r="Y744" s="424"/>
      <c r="Z744" s="408"/>
      <c r="AA744" s="408"/>
      <c r="AB744" s="408"/>
      <c r="AC744" s="408"/>
      <c r="AD744" s="408"/>
      <c r="AE744" s="408"/>
      <c r="AF744" s="413"/>
      <c r="AG744" s="413"/>
      <c r="AH744" s="413"/>
      <c r="AI744" s="413"/>
      <c r="AJ744" s="413"/>
      <c r="AK744" s="413"/>
      <c r="AL744" s="413"/>
      <c r="AM744" s="294">
        <f>SUM(Y744:AL744)</f>
        <v>0</v>
      </c>
    </row>
    <row r="745" spans="1:39" hidden="1" outlineLevel="2">
      <c r="A745" s="529"/>
      <c r="B745" s="292" t="s">
        <v>310</v>
      </c>
      <c r="C745" s="289" t="s">
        <v>163</v>
      </c>
      <c r="D745" s="293"/>
      <c r="E745" s="293"/>
      <c r="F745" s="293"/>
      <c r="G745" s="293"/>
      <c r="H745" s="293"/>
      <c r="I745" s="293"/>
      <c r="J745" s="293"/>
      <c r="K745" s="293"/>
      <c r="L745" s="293"/>
      <c r="M745" s="293"/>
      <c r="N745" s="293">
        <f>N744</f>
        <v>12</v>
      </c>
      <c r="O745" s="293"/>
      <c r="P745" s="293"/>
      <c r="Q745" s="293"/>
      <c r="R745" s="293"/>
      <c r="S745" s="293"/>
      <c r="T745" s="293"/>
      <c r="U745" s="293"/>
      <c r="V745" s="293"/>
      <c r="W745" s="293"/>
      <c r="X745" s="293"/>
      <c r="Y745" s="409">
        <f>Y744</f>
        <v>0</v>
      </c>
      <c r="Z745" s="409">
        <f t="shared" ref="Z745" si="2207">Z744</f>
        <v>0</v>
      </c>
      <c r="AA745" s="409">
        <f t="shared" ref="AA745" si="2208">AA744</f>
        <v>0</v>
      </c>
      <c r="AB745" s="409">
        <f t="shared" ref="AB745" si="2209">AB744</f>
        <v>0</v>
      </c>
      <c r="AC745" s="409">
        <f t="shared" ref="AC745" si="2210">AC744</f>
        <v>0</v>
      </c>
      <c r="AD745" s="409">
        <f t="shared" ref="AD745" si="2211">AD744</f>
        <v>0</v>
      </c>
      <c r="AE745" s="409">
        <f t="shared" ref="AE745" si="2212">AE744</f>
        <v>0</v>
      </c>
      <c r="AF745" s="409">
        <f t="shared" ref="AF745" si="2213">AF744</f>
        <v>0</v>
      </c>
      <c r="AG745" s="409">
        <f t="shared" ref="AG745" si="2214">AG744</f>
        <v>0</v>
      </c>
      <c r="AH745" s="409">
        <f t="shared" ref="AH745" si="2215">AH744</f>
        <v>0</v>
      </c>
      <c r="AI745" s="409">
        <f t="shared" ref="AI745" si="2216">AI744</f>
        <v>0</v>
      </c>
      <c r="AJ745" s="409">
        <f t="shared" ref="AJ745" si="2217">AJ744</f>
        <v>0</v>
      </c>
      <c r="AK745" s="409">
        <f t="shared" ref="AK745" si="2218">AK744</f>
        <v>0</v>
      </c>
      <c r="AL745" s="409">
        <f t="shared" ref="AL745" si="2219">AL744</f>
        <v>0</v>
      </c>
      <c r="AM745" s="304"/>
    </row>
    <row r="746" spans="1:39" hidden="1" outlineLevel="2">
      <c r="A746" s="529"/>
      <c r="B746" s="426"/>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410"/>
      <c r="Z746" s="423"/>
      <c r="AA746" s="423"/>
      <c r="AB746" s="423"/>
      <c r="AC746" s="423"/>
      <c r="AD746" s="423"/>
      <c r="AE746" s="423"/>
      <c r="AF746" s="423"/>
      <c r="AG746" s="423"/>
      <c r="AH746" s="423"/>
      <c r="AI746" s="423"/>
      <c r="AJ746" s="423"/>
      <c r="AK746" s="423"/>
      <c r="AL746" s="423"/>
      <c r="AM746" s="304"/>
    </row>
    <row r="747" spans="1:39" ht="30" hidden="1" outlineLevel="2">
      <c r="A747" s="529">
        <v>45</v>
      </c>
      <c r="B747" s="426" t="s">
        <v>137</v>
      </c>
      <c r="C747" s="289" t="s">
        <v>25</v>
      </c>
      <c r="D747" s="293"/>
      <c r="E747" s="293"/>
      <c r="F747" s="293"/>
      <c r="G747" s="293"/>
      <c r="H747" s="293"/>
      <c r="I747" s="293"/>
      <c r="J747" s="293"/>
      <c r="K747" s="293"/>
      <c r="L747" s="293"/>
      <c r="M747" s="293"/>
      <c r="N747" s="293">
        <v>12</v>
      </c>
      <c r="O747" s="293"/>
      <c r="P747" s="293"/>
      <c r="Q747" s="293"/>
      <c r="R747" s="293"/>
      <c r="S747" s="293"/>
      <c r="T747" s="293"/>
      <c r="U747" s="293"/>
      <c r="V747" s="293"/>
      <c r="W747" s="293"/>
      <c r="X747" s="293"/>
      <c r="Y747" s="424"/>
      <c r="Z747" s="408"/>
      <c r="AA747" s="408"/>
      <c r="AB747" s="408"/>
      <c r="AC747" s="408"/>
      <c r="AD747" s="408"/>
      <c r="AE747" s="408"/>
      <c r="AF747" s="413"/>
      <c r="AG747" s="413"/>
      <c r="AH747" s="413"/>
      <c r="AI747" s="413"/>
      <c r="AJ747" s="413"/>
      <c r="AK747" s="413"/>
      <c r="AL747" s="413"/>
      <c r="AM747" s="294">
        <f>SUM(Y747:AL747)</f>
        <v>0</v>
      </c>
    </row>
    <row r="748" spans="1:39" hidden="1" outlineLevel="2">
      <c r="A748" s="529"/>
      <c r="B748" s="292" t="s">
        <v>310</v>
      </c>
      <c r="C748" s="289" t="s">
        <v>163</v>
      </c>
      <c r="D748" s="293"/>
      <c r="E748" s="293"/>
      <c r="F748" s="293"/>
      <c r="G748" s="293"/>
      <c r="H748" s="293"/>
      <c r="I748" s="293"/>
      <c r="J748" s="293"/>
      <c r="K748" s="293"/>
      <c r="L748" s="293"/>
      <c r="M748" s="293"/>
      <c r="N748" s="293">
        <f>N747</f>
        <v>12</v>
      </c>
      <c r="O748" s="293"/>
      <c r="P748" s="293"/>
      <c r="Q748" s="293"/>
      <c r="R748" s="293"/>
      <c r="S748" s="293"/>
      <c r="T748" s="293"/>
      <c r="U748" s="293"/>
      <c r="V748" s="293"/>
      <c r="W748" s="293"/>
      <c r="X748" s="293"/>
      <c r="Y748" s="409">
        <f>Y747</f>
        <v>0</v>
      </c>
      <c r="Z748" s="409">
        <f t="shared" ref="Z748" si="2220">Z747</f>
        <v>0</v>
      </c>
      <c r="AA748" s="409">
        <f t="shared" ref="AA748" si="2221">AA747</f>
        <v>0</v>
      </c>
      <c r="AB748" s="409">
        <f t="shared" ref="AB748" si="2222">AB747</f>
        <v>0</v>
      </c>
      <c r="AC748" s="409">
        <f t="shared" ref="AC748" si="2223">AC747</f>
        <v>0</v>
      </c>
      <c r="AD748" s="409">
        <f t="shared" ref="AD748" si="2224">AD747</f>
        <v>0</v>
      </c>
      <c r="AE748" s="409">
        <f t="shared" ref="AE748" si="2225">AE747</f>
        <v>0</v>
      </c>
      <c r="AF748" s="409">
        <f t="shared" ref="AF748" si="2226">AF747</f>
        <v>0</v>
      </c>
      <c r="AG748" s="409">
        <f t="shared" ref="AG748" si="2227">AG747</f>
        <v>0</v>
      </c>
      <c r="AH748" s="409">
        <f t="shared" ref="AH748" si="2228">AH747</f>
        <v>0</v>
      </c>
      <c r="AI748" s="409">
        <f t="shared" ref="AI748" si="2229">AI747</f>
        <v>0</v>
      </c>
      <c r="AJ748" s="409">
        <f t="shared" ref="AJ748" si="2230">AJ747</f>
        <v>0</v>
      </c>
      <c r="AK748" s="409">
        <f t="shared" ref="AK748" si="2231">AK747</f>
        <v>0</v>
      </c>
      <c r="AL748" s="409">
        <f t="shared" ref="AL748" si="2232">AL747</f>
        <v>0</v>
      </c>
      <c r="AM748" s="304"/>
    </row>
    <row r="749" spans="1:39" hidden="1" outlineLevel="2">
      <c r="A749" s="529"/>
      <c r="B749" s="426"/>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410"/>
      <c r="Z749" s="423"/>
      <c r="AA749" s="423"/>
      <c r="AB749" s="423"/>
      <c r="AC749" s="423"/>
      <c r="AD749" s="423"/>
      <c r="AE749" s="423"/>
      <c r="AF749" s="423"/>
      <c r="AG749" s="423"/>
      <c r="AH749" s="423"/>
      <c r="AI749" s="423"/>
      <c r="AJ749" s="423"/>
      <c r="AK749" s="423"/>
      <c r="AL749" s="423"/>
      <c r="AM749" s="304"/>
    </row>
    <row r="750" spans="1:39" ht="30" hidden="1" outlineLevel="2">
      <c r="A750" s="529">
        <v>46</v>
      </c>
      <c r="B750" s="426" t="s">
        <v>138</v>
      </c>
      <c r="C750" s="289" t="s">
        <v>25</v>
      </c>
      <c r="D750" s="293"/>
      <c r="E750" s="293"/>
      <c r="F750" s="293"/>
      <c r="G750" s="293"/>
      <c r="H750" s="293"/>
      <c r="I750" s="293"/>
      <c r="J750" s="293"/>
      <c r="K750" s="293"/>
      <c r="L750" s="293"/>
      <c r="M750" s="293"/>
      <c r="N750" s="293">
        <v>12</v>
      </c>
      <c r="O750" s="293"/>
      <c r="P750" s="293"/>
      <c r="Q750" s="293"/>
      <c r="R750" s="293"/>
      <c r="S750" s="293"/>
      <c r="T750" s="293"/>
      <c r="U750" s="293"/>
      <c r="V750" s="293"/>
      <c r="W750" s="293"/>
      <c r="X750" s="293"/>
      <c r="Y750" s="424"/>
      <c r="Z750" s="408"/>
      <c r="AA750" s="408"/>
      <c r="AB750" s="408"/>
      <c r="AC750" s="408"/>
      <c r="AD750" s="408"/>
      <c r="AE750" s="408"/>
      <c r="AF750" s="413"/>
      <c r="AG750" s="413"/>
      <c r="AH750" s="413"/>
      <c r="AI750" s="413"/>
      <c r="AJ750" s="413"/>
      <c r="AK750" s="413"/>
      <c r="AL750" s="413"/>
      <c r="AM750" s="294">
        <f>SUM(Y750:AL750)</f>
        <v>0</v>
      </c>
    </row>
    <row r="751" spans="1:39" hidden="1" outlineLevel="2">
      <c r="A751" s="529"/>
      <c r="B751" s="292" t="s">
        <v>310</v>
      </c>
      <c r="C751" s="289" t="s">
        <v>163</v>
      </c>
      <c r="D751" s="293"/>
      <c r="E751" s="293"/>
      <c r="F751" s="293"/>
      <c r="G751" s="293"/>
      <c r="H751" s="293"/>
      <c r="I751" s="293"/>
      <c r="J751" s="293"/>
      <c r="K751" s="293"/>
      <c r="L751" s="293"/>
      <c r="M751" s="293"/>
      <c r="N751" s="293">
        <f>N750</f>
        <v>12</v>
      </c>
      <c r="O751" s="293"/>
      <c r="P751" s="293"/>
      <c r="Q751" s="293"/>
      <c r="R751" s="293"/>
      <c r="S751" s="293"/>
      <c r="T751" s="293"/>
      <c r="U751" s="293"/>
      <c r="V751" s="293"/>
      <c r="W751" s="293"/>
      <c r="X751" s="293"/>
      <c r="Y751" s="409">
        <f>Y750</f>
        <v>0</v>
      </c>
      <c r="Z751" s="409">
        <f t="shared" ref="Z751" si="2233">Z750</f>
        <v>0</v>
      </c>
      <c r="AA751" s="409">
        <f t="shared" ref="AA751" si="2234">AA750</f>
        <v>0</v>
      </c>
      <c r="AB751" s="409">
        <f t="shared" ref="AB751" si="2235">AB750</f>
        <v>0</v>
      </c>
      <c r="AC751" s="409">
        <f t="shared" ref="AC751" si="2236">AC750</f>
        <v>0</v>
      </c>
      <c r="AD751" s="409">
        <f t="shared" ref="AD751" si="2237">AD750</f>
        <v>0</v>
      </c>
      <c r="AE751" s="409">
        <f t="shared" ref="AE751" si="2238">AE750</f>
        <v>0</v>
      </c>
      <c r="AF751" s="409">
        <f t="shared" ref="AF751" si="2239">AF750</f>
        <v>0</v>
      </c>
      <c r="AG751" s="409">
        <f t="shared" ref="AG751" si="2240">AG750</f>
        <v>0</v>
      </c>
      <c r="AH751" s="409">
        <f t="shared" ref="AH751" si="2241">AH750</f>
        <v>0</v>
      </c>
      <c r="AI751" s="409">
        <f t="shared" ref="AI751" si="2242">AI750</f>
        <v>0</v>
      </c>
      <c r="AJ751" s="409">
        <f t="shared" ref="AJ751" si="2243">AJ750</f>
        <v>0</v>
      </c>
      <c r="AK751" s="409">
        <f t="shared" ref="AK751" si="2244">AK750</f>
        <v>0</v>
      </c>
      <c r="AL751" s="409">
        <f t="shared" ref="AL751" si="2245">AL750</f>
        <v>0</v>
      </c>
      <c r="AM751" s="304"/>
    </row>
    <row r="752" spans="1:39" hidden="1" outlineLevel="2">
      <c r="A752" s="529"/>
      <c r="B752" s="426"/>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410"/>
      <c r="Z752" s="423"/>
      <c r="AA752" s="423"/>
      <c r="AB752" s="423"/>
      <c r="AC752" s="423"/>
      <c r="AD752" s="423"/>
      <c r="AE752" s="423"/>
      <c r="AF752" s="423"/>
      <c r="AG752" s="423"/>
      <c r="AH752" s="423"/>
      <c r="AI752" s="423"/>
      <c r="AJ752" s="423"/>
      <c r="AK752" s="423"/>
      <c r="AL752" s="423"/>
      <c r="AM752" s="304"/>
    </row>
    <row r="753" spans="1:40" ht="30" hidden="1" outlineLevel="2">
      <c r="A753" s="529">
        <v>47</v>
      </c>
      <c r="B753" s="426" t="s">
        <v>139</v>
      </c>
      <c r="C753" s="289" t="s">
        <v>25</v>
      </c>
      <c r="D753" s="293"/>
      <c r="E753" s="293"/>
      <c r="F753" s="293"/>
      <c r="G753" s="293"/>
      <c r="H753" s="293"/>
      <c r="I753" s="293"/>
      <c r="J753" s="293"/>
      <c r="K753" s="293"/>
      <c r="L753" s="293"/>
      <c r="M753" s="293"/>
      <c r="N753" s="293">
        <v>12</v>
      </c>
      <c r="O753" s="293"/>
      <c r="P753" s="293"/>
      <c r="Q753" s="293"/>
      <c r="R753" s="293"/>
      <c r="S753" s="293"/>
      <c r="T753" s="293"/>
      <c r="U753" s="293"/>
      <c r="V753" s="293"/>
      <c r="W753" s="293"/>
      <c r="X753" s="293"/>
      <c r="Y753" s="424"/>
      <c r="Z753" s="408"/>
      <c r="AA753" s="408"/>
      <c r="AB753" s="408"/>
      <c r="AC753" s="408"/>
      <c r="AD753" s="408"/>
      <c r="AE753" s="408"/>
      <c r="AF753" s="413"/>
      <c r="AG753" s="413"/>
      <c r="AH753" s="413"/>
      <c r="AI753" s="413"/>
      <c r="AJ753" s="413"/>
      <c r="AK753" s="413"/>
      <c r="AL753" s="413"/>
      <c r="AM753" s="294">
        <f>SUM(Y753:AL753)</f>
        <v>0</v>
      </c>
    </row>
    <row r="754" spans="1:40" hidden="1" outlineLevel="2">
      <c r="A754" s="529"/>
      <c r="B754" s="292" t="s">
        <v>310</v>
      </c>
      <c r="C754" s="289" t="s">
        <v>163</v>
      </c>
      <c r="D754" s="293"/>
      <c r="E754" s="293"/>
      <c r="F754" s="293"/>
      <c r="G754" s="293"/>
      <c r="H754" s="293"/>
      <c r="I754" s="293"/>
      <c r="J754" s="293"/>
      <c r="K754" s="293"/>
      <c r="L754" s="293"/>
      <c r="M754" s="293"/>
      <c r="N754" s="293">
        <f>N753</f>
        <v>12</v>
      </c>
      <c r="O754" s="293"/>
      <c r="P754" s="293"/>
      <c r="Q754" s="293"/>
      <c r="R754" s="293"/>
      <c r="S754" s="293"/>
      <c r="T754" s="293"/>
      <c r="U754" s="293"/>
      <c r="V754" s="293"/>
      <c r="W754" s="293"/>
      <c r="X754" s="293"/>
      <c r="Y754" s="409">
        <f>Y753</f>
        <v>0</v>
      </c>
      <c r="Z754" s="409">
        <f t="shared" ref="Z754" si="2246">Z753</f>
        <v>0</v>
      </c>
      <c r="AA754" s="409">
        <f t="shared" ref="AA754" si="2247">AA753</f>
        <v>0</v>
      </c>
      <c r="AB754" s="409">
        <f t="shared" ref="AB754" si="2248">AB753</f>
        <v>0</v>
      </c>
      <c r="AC754" s="409">
        <f t="shared" ref="AC754" si="2249">AC753</f>
        <v>0</v>
      </c>
      <c r="AD754" s="409">
        <f t="shared" ref="AD754" si="2250">AD753</f>
        <v>0</v>
      </c>
      <c r="AE754" s="409">
        <f t="shared" ref="AE754" si="2251">AE753</f>
        <v>0</v>
      </c>
      <c r="AF754" s="409">
        <f t="shared" ref="AF754" si="2252">AF753</f>
        <v>0</v>
      </c>
      <c r="AG754" s="409">
        <f t="shared" ref="AG754" si="2253">AG753</f>
        <v>0</v>
      </c>
      <c r="AH754" s="409">
        <f t="shared" ref="AH754" si="2254">AH753</f>
        <v>0</v>
      </c>
      <c r="AI754" s="409">
        <f t="shared" ref="AI754" si="2255">AI753</f>
        <v>0</v>
      </c>
      <c r="AJ754" s="409">
        <f t="shared" ref="AJ754" si="2256">AJ753</f>
        <v>0</v>
      </c>
      <c r="AK754" s="409">
        <f t="shared" ref="AK754" si="2257">AK753</f>
        <v>0</v>
      </c>
      <c r="AL754" s="409">
        <f t="shared" ref="AL754" si="2258">AL753</f>
        <v>0</v>
      </c>
      <c r="AM754" s="304"/>
    </row>
    <row r="755" spans="1:40" hidden="1" outlineLevel="2">
      <c r="A755" s="529"/>
      <c r="B755" s="426"/>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410"/>
      <c r="Z755" s="423"/>
      <c r="AA755" s="423"/>
      <c r="AB755" s="423"/>
      <c r="AC755" s="423"/>
      <c r="AD755" s="423"/>
      <c r="AE755" s="423"/>
      <c r="AF755" s="423"/>
      <c r="AG755" s="423"/>
      <c r="AH755" s="423"/>
      <c r="AI755" s="423"/>
      <c r="AJ755" s="423"/>
      <c r="AK755" s="423"/>
      <c r="AL755" s="423"/>
      <c r="AM755" s="304"/>
    </row>
    <row r="756" spans="1:40" ht="45" hidden="1" outlineLevel="2">
      <c r="A756" s="529">
        <v>48</v>
      </c>
      <c r="B756" s="426" t="s">
        <v>140</v>
      </c>
      <c r="C756" s="289" t="s">
        <v>25</v>
      </c>
      <c r="D756" s="293"/>
      <c r="E756" s="293"/>
      <c r="F756" s="293"/>
      <c r="G756" s="293"/>
      <c r="H756" s="293"/>
      <c r="I756" s="293"/>
      <c r="J756" s="293"/>
      <c r="K756" s="293"/>
      <c r="L756" s="293"/>
      <c r="M756" s="293"/>
      <c r="N756" s="293">
        <v>12</v>
      </c>
      <c r="O756" s="293"/>
      <c r="P756" s="293"/>
      <c r="Q756" s="293"/>
      <c r="R756" s="293"/>
      <c r="S756" s="293"/>
      <c r="T756" s="293"/>
      <c r="U756" s="293"/>
      <c r="V756" s="293"/>
      <c r="W756" s="293"/>
      <c r="X756" s="293"/>
      <c r="Y756" s="424"/>
      <c r="Z756" s="408"/>
      <c r="AA756" s="408"/>
      <c r="AB756" s="408"/>
      <c r="AC756" s="408"/>
      <c r="AD756" s="408"/>
      <c r="AE756" s="408"/>
      <c r="AF756" s="413"/>
      <c r="AG756" s="413"/>
      <c r="AH756" s="413"/>
      <c r="AI756" s="413"/>
      <c r="AJ756" s="413"/>
      <c r="AK756" s="413"/>
      <c r="AL756" s="413"/>
      <c r="AM756" s="294">
        <f>SUM(Y756:AL756)</f>
        <v>0</v>
      </c>
    </row>
    <row r="757" spans="1:40" hidden="1" outlineLevel="2">
      <c r="A757" s="529"/>
      <c r="B757" s="292" t="s">
        <v>310</v>
      </c>
      <c r="C757" s="289" t="s">
        <v>163</v>
      </c>
      <c r="D757" s="293"/>
      <c r="E757" s="293"/>
      <c r="F757" s="293"/>
      <c r="G757" s="293"/>
      <c r="H757" s="293"/>
      <c r="I757" s="293"/>
      <c r="J757" s="293"/>
      <c r="K757" s="293"/>
      <c r="L757" s="293"/>
      <c r="M757" s="293"/>
      <c r="N757" s="293">
        <f>N756</f>
        <v>12</v>
      </c>
      <c r="O757" s="293"/>
      <c r="P757" s="293"/>
      <c r="Q757" s="293"/>
      <c r="R757" s="293"/>
      <c r="S757" s="293"/>
      <c r="T757" s="293"/>
      <c r="U757" s="293"/>
      <c r="V757" s="293"/>
      <c r="W757" s="293"/>
      <c r="X757" s="293"/>
      <c r="Y757" s="409">
        <f>Y756</f>
        <v>0</v>
      </c>
      <c r="Z757" s="409">
        <f t="shared" ref="Z757" si="2259">Z756</f>
        <v>0</v>
      </c>
      <c r="AA757" s="409">
        <f t="shared" ref="AA757" si="2260">AA756</f>
        <v>0</v>
      </c>
      <c r="AB757" s="409">
        <f t="shared" ref="AB757" si="2261">AB756</f>
        <v>0</v>
      </c>
      <c r="AC757" s="409">
        <f t="shared" ref="AC757" si="2262">AC756</f>
        <v>0</v>
      </c>
      <c r="AD757" s="409">
        <f t="shared" ref="AD757" si="2263">AD756</f>
        <v>0</v>
      </c>
      <c r="AE757" s="409">
        <f t="shared" ref="AE757" si="2264">AE756</f>
        <v>0</v>
      </c>
      <c r="AF757" s="409">
        <f t="shared" ref="AF757" si="2265">AF756</f>
        <v>0</v>
      </c>
      <c r="AG757" s="409">
        <f t="shared" ref="AG757" si="2266">AG756</f>
        <v>0</v>
      </c>
      <c r="AH757" s="409">
        <f t="shared" ref="AH757" si="2267">AH756</f>
        <v>0</v>
      </c>
      <c r="AI757" s="409">
        <f t="shared" ref="AI757" si="2268">AI756</f>
        <v>0</v>
      </c>
      <c r="AJ757" s="409">
        <f t="shared" ref="AJ757" si="2269">AJ756</f>
        <v>0</v>
      </c>
      <c r="AK757" s="409">
        <f t="shared" ref="AK757" si="2270">AK756</f>
        <v>0</v>
      </c>
      <c r="AL757" s="409">
        <f t="shared" ref="AL757" si="2271">AL756</f>
        <v>0</v>
      </c>
      <c r="AM757" s="304"/>
    </row>
    <row r="758" spans="1:40" hidden="1" outlineLevel="2">
      <c r="A758" s="529"/>
      <c r="B758" s="426"/>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410"/>
      <c r="Z758" s="423"/>
      <c r="AA758" s="423"/>
      <c r="AB758" s="423"/>
      <c r="AC758" s="423"/>
      <c r="AD758" s="423"/>
      <c r="AE758" s="423"/>
      <c r="AF758" s="423"/>
      <c r="AG758" s="423"/>
      <c r="AH758" s="423"/>
      <c r="AI758" s="423"/>
      <c r="AJ758" s="423"/>
      <c r="AK758" s="423"/>
      <c r="AL758" s="423"/>
      <c r="AM758" s="304"/>
    </row>
    <row r="759" spans="1:40" ht="30" hidden="1" outlineLevel="2">
      <c r="A759" s="529">
        <v>49</v>
      </c>
      <c r="B759" s="426" t="s">
        <v>141</v>
      </c>
      <c r="C759" s="289" t="s">
        <v>25</v>
      </c>
      <c r="D759" s="293"/>
      <c r="E759" s="293"/>
      <c r="F759" s="293"/>
      <c r="G759" s="293"/>
      <c r="H759" s="293"/>
      <c r="I759" s="293"/>
      <c r="J759" s="293"/>
      <c r="K759" s="293"/>
      <c r="L759" s="293"/>
      <c r="M759" s="293"/>
      <c r="N759" s="293">
        <v>12</v>
      </c>
      <c r="O759" s="293"/>
      <c r="P759" s="293"/>
      <c r="Q759" s="293"/>
      <c r="R759" s="293"/>
      <c r="S759" s="293"/>
      <c r="T759" s="293"/>
      <c r="U759" s="293"/>
      <c r="V759" s="293"/>
      <c r="W759" s="293"/>
      <c r="X759" s="293"/>
      <c r="Y759" s="424"/>
      <c r="Z759" s="408"/>
      <c r="AA759" s="408"/>
      <c r="AB759" s="408"/>
      <c r="AC759" s="408"/>
      <c r="AD759" s="408"/>
      <c r="AE759" s="408"/>
      <c r="AF759" s="413"/>
      <c r="AG759" s="413"/>
      <c r="AH759" s="413"/>
      <c r="AI759" s="413"/>
      <c r="AJ759" s="413"/>
      <c r="AK759" s="413"/>
      <c r="AL759" s="413"/>
      <c r="AM759" s="294">
        <f>SUM(Y759:AL759)</f>
        <v>0</v>
      </c>
    </row>
    <row r="760" spans="1:40" hidden="1" outlineLevel="2">
      <c r="A760" s="529"/>
      <c r="B760" s="292" t="s">
        <v>310</v>
      </c>
      <c r="C760" s="289" t="s">
        <v>163</v>
      </c>
      <c r="D760" s="293"/>
      <c r="E760" s="293"/>
      <c r="F760" s="293"/>
      <c r="G760" s="293"/>
      <c r="H760" s="293"/>
      <c r="I760" s="293"/>
      <c r="J760" s="293"/>
      <c r="K760" s="293"/>
      <c r="L760" s="293"/>
      <c r="M760" s="293"/>
      <c r="N760" s="293">
        <f>N759</f>
        <v>12</v>
      </c>
      <c r="O760" s="293"/>
      <c r="P760" s="293"/>
      <c r="Q760" s="293"/>
      <c r="R760" s="293"/>
      <c r="S760" s="293"/>
      <c r="T760" s="293"/>
      <c r="U760" s="293"/>
      <c r="V760" s="293"/>
      <c r="W760" s="293"/>
      <c r="X760" s="293"/>
      <c r="Y760" s="409">
        <f>Y759</f>
        <v>0</v>
      </c>
      <c r="Z760" s="409">
        <f t="shared" ref="Z760" si="2272">Z759</f>
        <v>0</v>
      </c>
      <c r="AA760" s="409">
        <f t="shared" ref="AA760" si="2273">AA759</f>
        <v>0</v>
      </c>
      <c r="AB760" s="409">
        <f t="shared" ref="AB760" si="2274">AB759</f>
        <v>0</v>
      </c>
      <c r="AC760" s="409">
        <f t="shared" ref="AC760" si="2275">AC759</f>
        <v>0</v>
      </c>
      <c r="AD760" s="409">
        <f t="shared" ref="AD760" si="2276">AD759</f>
        <v>0</v>
      </c>
      <c r="AE760" s="409">
        <f t="shared" ref="AE760" si="2277">AE759</f>
        <v>0</v>
      </c>
      <c r="AF760" s="409">
        <f t="shared" ref="AF760" si="2278">AF759</f>
        <v>0</v>
      </c>
      <c r="AG760" s="409">
        <f t="shared" ref="AG760" si="2279">AG759</f>
        <v>0</v>
      </c>
      <c r="AH760" s="409">
        <f t="shared" ref="AH760" si="2280">AH759</f>
        <v>0</v>
      </c>
      <c r="AI760" s="409">
        <f t="shared" ref="AI760" si="2281">AI759</f>
        <v>0</v>
      </c>
      <c r="AJ760" s="409">
        <f t="shared" ref="AJ760" si="2282">AJ759</f>
        <v>0</v>
      </c>
      <c r="AK760" s="409">
        <f t="shared" ref="AK760" si="2283">AK759</f>
        <v>0</v>
      </c>
      <c r="AL760" s="409">
        <f t="shared" ref="AL760" si="2284">AL759</f>
        <v>0</v>
      </c>
      <c r="AM760" s="304"/>
    </row>
    <row r="761" spans="1:40" hidden="1" outlineLevel="2">
      <c r="A761" s="529"/>
      <c r="B761" s="292"/>
      <c r="C761" s="303"/>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410"/>
      <c r="Z761" s="410"/>
      <c r="AA761" s="410"/>
      <c r="AB761" s="410"/>
      <c r="AC761" s="410"/>
      <c r="AD761" s="410"/>
      <c r="AE761" s="410"/>
      <c r="AF761" s="410"/>
      <c r="AG761" s="410"/>
      <c r="AH761" s="410"/>
      <c r="AI761" s="410"/>
      <c r="AJ761" s="410"/>
      <c r="AK761" s="410"/>
      <c r="AL761" s="410"/>
      <c r="AM761" s="304"/>
    </row>
    <row r="762" spans="1:40" ht="15.75" hidden="1" outlineLevel="1" collapsed="1">
      <c r="B762" s="325" t="s">
        <v>311</v>
      </c>
      <c r="C762" s="327"/>
      <c r="D762" s="327">
        <f>SUM(D605:D760)</f>
        <v>0</v>
      </c>
      <c r="E762" s="327"/>
      <c r="F762" s="327"/>
      <c r="G762" s="327"/>
      <c r="H762" s="327"/>
      <c r="I762" s="327"/>
      <c r="J762" s="327"/>
      <c r="K762" s="327"/>
      <c r="L762" s="327"/>
      <c r="M762" s="327"/>
      <c r="N762" s="327"/>
      <c r="O762" s="327">
        <f>SUM(O605:O760)</f>
        <v>0</v>
      </c>
      <c r="P762" s="327"/>
      <c r="Q762" s="327"/>
      <c r="R762" s="327"/>
      <c r="S762" s="327"/>
      <c r="T762" s="327"/>
      <c r="U762" s="327"/>
      <c r="V762" s="327"/>
      <c r="W762" s="327"/>
      <c r="X762" s="327"/>
      <c r="Y762" s="327">
        <f>IF(Y603="kWh",SUMPRODUCT(D605:D760,Y605:Y760))</f>
        <v>0</v>
      </c>
      <c r="Z762" s="327">
        <f>IF(Z603="kWh",SUMPRODUCT(D605:D760,Z605:Z760))</f>
        <v>0</v>
      </c>
      <c r="AA762" s="327">
        <f>IF(AA603="kw",SUMPRODUCT(N605:N760,O605:O760,AA605:AA760),SUMPRODUCT(D605:D760,AA605:AA760))</f>
        <v>0</v>
      </c>
      <c r="AB762" s="327">
        <f>IF(AB603="kw",SUMPRODUCT(N605:N760,O605:O760,AB605:AB760),SUMPRODUCT(D605:D760,AB605:AB760))</f>
        <v>0</v>
      </c>
      <c r="AC762" s="327">
        <f>IF(AC603="kw",SUMPRODUCT(N605:N760,O605:O760,AC605:AC760),SUMPRODUCT(D605:D760,AC605:AC760))</f>
        <v>0</v>
      </c>
      <c r="AD762" s="327">
        <f>IF(AD603="kw",SUMPRODUCT(N605:N760,O605:O760,AD605:AD760),SUMPRODUCT(D605:D760,AD605:AD760))</f>
        <v>0</v>
      </c>
      <c r="AE762" s="327">
        <f>IF(AE603="kw",SUMPRODUCT(N605:N760,O605:O760,AE605:AE760),SUMPRODUCT(D605:D760,AE605:AE760))</f>
        <v>0</v>
      </c>
      <c r="AF762" s="327">
        <f>IF(AF603="kw",SUMPRODUCT(N605:N760,O605:O760,AF605:AF760),SUMPRODUCT(D605:D760,AF605:AF760))</f>
        <v>0</v>
      </c>
      <c r="AG762" s="327">
        <f>IF(AG603="kw",SUMPRODUCT(N605:N760,O605:O760,AG605:AG760),SUMPRODUCT(D605:D760,AG605:AG760))</f>
        <v>0</v>
      </c>
      <c r="AH762" s="327">
        <f>IF(AH603="kw",SUMPRODUCT(N605:N760,O605:O760,AH605:AH760),SUMPRODUCT(D605:D760,AH605:AH760))</f>
        <v>0</v>
      </c>
      <c r="AI762" s="327">
        <f>IF(AI603="kw",SUMPRODUCT(N605:N760,O605:O760,AI605:AI760),SUMPRODUCT(D605:D760,AI605:AI760))</f>
        <v>0</v>
      </c>
      <c r="AJ762" s="327">
        <f>IF(AJ603="kw",SUMPRODUCT(N605:N760,O605:O760,AJ605:AJ760),SUMPRODUCT(D605:D760,AJ605:AJ760))</f>
        <v>0</v>
      </c>
      <c r="AK762" s="327">
        <f>IF(AK603="kw",SUMPRODUCT(N605:N760,O605:O760,AK605:AK760),SUMPRODUCT(D605:D760,AK605:AK760))</f>
        <v>0</v>
      </c>
      <c r="AL762" s="327">
        <f>IF(AL603="kw",SUMPRODUCT(N605:N760,O605:O760,AL605:AL760),SUMPRODUCT(D605:D760,AL605:AL760))</f>
        <v>0</v>
      </c>
      <c r="AM762" s="328"/>
    </row>
    <row r="763" spans="1:40" ht="15.75" hidden="1" outlineLevel="1">
      <c r="B763" s="389" t="s">
        <v>312</v>
      </c>
      <c r="C763" s="390"/>
      <c r="D763" s="390"/>
      <c r="E763" s="390"/>
      <c r="F763" s="390"/>
      <c r="G763" s="390"/>
      <c r="H763" s="390"/>
      <c r="I763" s="390"/>
      <c r="J763" s="390"/>
      <c r="K763" s="390"/>
      <c r="L763" s="390"/>
      <c r="M763" s="390"/>
      <c r="N763" s="390"/>
      <c r="O763" s="390"/>
      <c r="P763" s="390"/>
      <c r="Q763" s="390"/>
      <c r="R763" s="390"/>
      <c r="S763" s="390"/>
      <c r="T763" s="390"/>
      <c r="U763" s="390"/>
      <c r="V763" s="390"/>
      <c r="W763" s="390"/>
      <c r="X763" s="390"/>
      <c r="Y763" s="390">
        <f>HLOOKUP(Y401,'2. LRAMVA Threshold'!$B$42:$Q$53,10,FALSE)</f>
        <v>0</v>
      </c>
      <c r="Z763" s="390">
        <f>HLOOKUP(Z401,'2. LRAMVA Threshold'!$B$42:$Q$53,10,FALSE)</f>
        <v>0</v>
      </c>
      <c r="AA763" s="390">
        <f>HLOOKUP(AA401,'2. LRAMVA Threshold'!$B$42:$Q$53,10,FALSE)</f>
        <v>0</v>
      </c>
      <c r="AB763" s="390">
        <f>HLOOKUP(AB401,'2. LRAMVA Threshold'!$B$42:$Q$53,10,FALSE)</f>
        <v>0</v>
      </c>
      <c r="AC763" s="390">
        <f>HLOOKUP(AC401,'2. LRAMVA Threshold'!$B$42:$Q$53,10,FALSE)</f>
        <v>0</v>
      </c>
      <c r="AD763" s="390">
        <f>HLOOKUP(AD401,'2. LRAMVA Threshold'!$B$42:$Q$53,10,FALSE)</f>
        <v>0</v>
      </c>
      <c r="AE763" s="390">
        <f>HLOOKUP(AE401,'2. LRAMVA Threshold'!$B$42:$Q$53,10,FALSE)</f>
        <v>0</v>
      </c>
      <c r="AF763" s="390">
        <f>HLOOKUP(AF401,'2. LRAMVA Threshold'!$B$42:$Q$53,10,FALSE)</f>
        <v>0</v>
      </c>
      <c r="AG763" s="390">
        <f>HLOOKUP(AG401,'2. LRAMVA Threshold'!$B$42:$Q$53,10,FALSE)</f>
        <v>0</v>
      </c>
      <c r="AH763" s="390">
        <f>HLOOKUP(AH401,'2. LRAMVA Threshold'!$B$42:$Q$53,10,FALSE)</f>
        <v>0</v>
      </c>
      <c r="AI763" s="390">
        <f>HLOOKUP(AI401,'2. LRAMVA Threshold'!$B$42:$Q$53,10,FALSE)</f>
        <v>0</v>
      </c>
      <c r="AJ763" s="390">
        <f>HLOOKUP(AJ401,'2. LRAMVA Threshold'!$B$42:$Q$53,10,FALSE)</f>
        <v>0</v>
      </c>
      <c r="AK763" s="390">
        <f>HLOOKUP(AK401,'2. LRAMVA Threshold'!$B$42:$Q$53,10,FALSE)</f>
        <v>0</v>
      </c>
      <c r="AL763" s="390">
        <f>HLOOKUP(AL401,'2. LRAMVA Threshold'!$B$42:$Q$53,10,FALSE)</f>
        <v>0</v>
      </c>
      <c r="AM763" s="440"/>
    </row>
    <row r="764" spans="1:40" hidden="1" outlineLevel="1">
      <c r="B764" s="392"/>
      <c r="C764" s="430"/>
      <c r="D764" s="431"/>
      <c r="E764" s="431"/>
      <c r="F764" s="431"/>
      <c r="G764" s="431"/>
      <c r="H764" s="431"/>
      <c r="I764" s="431"/>
      <c r="J764" s="431"/>
      <c r="K764" s="431"/>
      <c r="L764" s="431"/>
      <c r="M764" s="431"/>
      <c r="N764" s="431"/>
      <c r="O764" s="432"/>
      <c r="P764" s="431"/>
      <c r="Q764" s="431"/>
      <c r="R764" s="431"/>
      <c r="S764" s="433"/>
      <c r="T764" s="433"/>
      <c r="U764" s="433"/>
      <c r="V764" s="433"/>
      <c r="W764" s="431"/>
      <c r="X764" s="431"/>
      <c r="Y764" s="434"/>
      <c r="Z764" s="434"/>
      <c r="AA764" s="434"/>
      <c r="AB764" s="434"/>
      <c r="AC764" s="434"/>
      <c r="AD764" s="434"/>
      <c r="AE764" s="434"/>
      <c r="AF764" s="397"/>
      <c r="AG764" s="397"/>
      <c r="AH764" s="397"/>
      <c r="AI764" s="397"/>
      <c r="AJ764" s="397"/>
      <c r="AK764" s="397"/>
      <c r="AL764" s="397"/>
      <c r="AM764" s="398"/>
    </row>
    <row r="765" spans="1:40" hidden="1" outlineLevel="1">
      <c r="B765" s="322" t="s">
        <v>313</v>
      </c>
      <c r="C765" s="336"/>
      <c r="D765" s="336"/>
      <c r="E765" s="374"/>
      <c r="F765" s="374"/>
      <c r="G765" s="374"/>
      <c r="H765" s="374"/>
      <c r="I765" s="374"/>
      <c r="J765" s="374"/>
      <c r="K765" s="374"/>
      <c r="L765" s="374"/>
      <c r="M765" s="374"/>
      <c r="N765" s="374"/>
      <c r="O765" s="289"/>
      <c r="P765" s="338"/>
      <c r="Q765" s="338"/>
      <c r="R765" s="338"/>
      <c r="S765" s="337"/>
      <c r="T765" s="337"/>
      <c r="U765" s="337"/>
      <c r="V765" s="337"/>
      <c r="W765" s="338"/>
      <c r="X765" s="338"/>
      <c r="Y765" s="339">
        <f>HLOOKUP(Y$35,'3.  Distribution Rates'!$C$122:$P$133,10,FALSE)</f>
        <v>0</v>
      </c>
      <c r="Z765" s="339">
        <f>HLOOKUP(Z$35,'3.  Distribution Rates'!$C$122:$P$133,10,FALSE)</f>
        <v>0</v>
      </c>
      <c r="AA765" s="339">
        <f>HLOOKUP(AA$35,'3.  Distribution Rates'!$C$122:$P$133,10,FALSE)</f>
        <v>0</v>
      </c>
      <c r="AB765" s="339">
        <f>HLOOKUP(AB$35,'3.  Distribution Rates'!$C$122:$P$133,10,FALSE)</f>
        <v>0</v>
      </c>
      <c r="AC765" s="339">
        <f>HLOOKUP(AC$35,'3.  Distribution Rates'!$C$122:$P$133,10,FALSE)</f>
        <v>0</v>
      </c>
      <c r="AD765" s="339">
        <f>HLOOKUP(AD$35,'3.  Distribution Rates'!$C$122:$P$133,10,FALSE)</f>
        <v>0</v>
      </c>
      <c r="AE765" s="339">
        <f>HLOOKUP(AE$35,'3.  Distribution Rates'!$C$122:$P$133,10,FALSE)</f>
        <v>0</v>
      </c>
      <c r="AF765" s="339">
        <f>HLOOKUP(AF$35,'3.  Distribution Rates'!$C$122:$P$133,10,FALSE)</f>
        <v>0</v>
      </c>
      <c r="AG765" s="339">
        <f>HLOOKUP(AG$35,'3.  Distribution Rates'!$C$122:$P$133,10,FALSE)</f>
        <v>0</v>
      </c>
      <c r="AH765" s="339">
        <f>HLOOKUP(AH$35,'3.  Distribution Rates'!$C$122:$P$133,10,FALSE)</f>
        <v>0</v>
      </c>
      <c r="AI765" s="339">
        <f>HLOOKUP(AI$35,'3.  Distribution Rates'!$C$122:$P$133,10,FALSE)</f>
        <v>0</v>
      </c>
      <c r="AJ765" s="339">
        <f>HLOOKUP(AJ$35,'3.  Distribution Rates'!$C$122:$P$133,10,FALSE)</f>
        <v>0</v>
      </c>
      <c r="AK765" s="339">
        <f>HLOOKUP(AK$35,'3.  Distribution Rates'!$C$122:$P$133,10,FALSE)</f>
        <v>0</v>
      </c>
      <c r="AL765" s="339">
        <f>HLOOKUP(AL$35,'3.  Distribution Rates'!$C$122:$P$133,10,FALSE)</f>
        <v>0</v>
      </c>
      <c r="AM765" s="346"/>
      <c r="AN765" s="441"/>
    </row>
    <row r="766" spans="1:40" hidden="1" outlineLevel="1">
      <c r="B766" s="322" t="s">
        <v>314</v>
      </c>
      <c r="C766" s="343"/>
      <c r="D766" s="307"/>
      <c r="E766" s="277"/>
      <c r="F766" s="277"/>
      <c r="G766" s="277"/>
      <c r="H766" s="277"/>
      <c r="I766" s="277"/>
      <c r="J766" s="277"/>
      <c r="K766" s="277"/>
      <c r="L766" s="277"/>
      <c r="M766" s="277"/>
      <c r="N766" s="277"/>
      <c r="O766" s="289"/>
      <c r="P766" s="277"/>
      <c r="Q766" s="277"/>
      <c r="R766" s="277"/>
      <c r="S766" s="307"/>
      <c r="T766" s="307"/>
      <c r="U766" s="307"/>
      <c r="V766" s="307"/>
      <c r="W766" s="277"/>
      <c r="X766" s="277"/>
      <c r="Y766" s="376">
        <f>'4.  2011-2014 LRAM'!Y141*Y765</f>
        <v>0</v>
      </c>
      <c r="Z766" s="376">
        <f>'4.  2011-2014 LRAM'!Z141*Z765</f>
        <v>0</v>
      </c>
      <c r="AA766" s="376">
        <f>'4.  2011-2014 LRAM'!AA141*AA765</f>
        <v>0</v>
      </c>
      <c r="AB766" s="376">
        <f>'4.  2011-2014 LRAM'!AB141*AB765</f>
        <v>0</v>
      </c>
      <c r="AC766" s="376">
        <f>'4.  2011-2014 LRAM'!AC141*AC765</f>
        <v>0</v>
      </c>
      <c r="AD766" s="376">
        <f>'4.  2011-2014 LRAM'!AD141*AD765</f>
        <v>0</v>
      </c>
      <c r="AE766" s="376">
        <f>'4.  2011-2014 LRAM'!AE141*AE765</f>
        <v>0</v>
      </c>
      <c r="AF766" s="376">
        <f>'4.  2011-2014 LRAM'!AF141*AF765</f>
        <v>0</v>
      </c>
      <c r="AG766" s="376">
        <f>'4.  2011-2014 LRAM'!AG141*AG765</f>
        <v>0</v>
      </c>
      <c r="AH766" s="376">
        <f>'4.  2011-2014 LRAM'!AH141*AH765</f>
        <v>0</v>
      </c>
      <c r="AI766" s="376">
        <f>'4.  2011-2014 LRAM'!AI141*AI765</f>
        <v>0</v>
      </c>
      <c r="AJ766" s="376">
        <f>'4.  2011-2014 LRAM'!AJ141*AJ765</f>
        <v>0</v>
      </c>
      <c r="AK766" s="376">
        <f>'4.  2011-2014 LRAM'!AK141*AK765</f>
        <v>0</v>
      </c>
      <c r="AL766" s="376">
        <f>'4.  2011-2014 LRAM'!AL141*AL765</f>
        <v>0</v>
      </c>
      <c r="AM766" s="623">
        <f t="shared" ref="AM766:AM773" si="2285">SUM(Y766:AL766)</f>
        <v>0</v>
      </c>
      <c r="AN766" s="441"/>
    </row>
    <row r="767" spans="1:40" hidden="1" outlineLevel="1">
      <c r="B767" s="322" t="s">
        <v>315</v>
      </c>
      <c r="C767" s="343"/>
      <c r="D767" s="307"/>
      <c r="E767" s="277"/>
      <c r="F767" s="277"/>
      <c r="G767" s="277"/>
      <c r="H767" s="277"/>
      <c r="I767" s="277"/>
      <c r="J767" s="277"/>
      <c r="K767" s="277"/>
      <c r="L767" s="277"/>
      <c r="M767" s="277"/>
      <c r="N767" s="277"/>
      <c r="O767" s="289"/>
      <c r="P767" s="277"/>
      <c r="Q767" s="277"/>
      <c r="R767" s="277"/>
      <c r="S767" s="307"/>
      <c r="T767" s="307"/>
      <c r="U767" s="307"/>
      <c r="V767" s="307"/>
      <c r="W767" s="277"/>
      <c r="X767" s="277"/>
      <c r="Y767" s="376">
        <f>'4.  2011-2014 LRAM'!Y270*Y765</f>
        <v>0</v>
      </c>
      <c r="Z767" s="376">
        <f>'4.  2011-2014 LRAM'!Z270*Z765</f>
        <v>0</v>
      </c>
      <c r="AA767" s="376">
        <f>'4.  2011-2014 LRAM'!AA270*AA765</f>
        <v>0</v>
      </c>
      <c r="AB767" s="376">
        <f>'4.  2011-2014 LRAM'!AB270*AB765</f>
        <v>0</v>
      </c>
      <c r="AC767" s="376">
        <f>'4.  2011-2014 LRAM'!AC270*AC765</f>
        <v>0</v>
      </c>
      <c r="AD767" s="376">
        <f>'4.  2011-2014 LRAM'!AD270*AD765</f>
        <v>0</v>
      </c>
      <c r="AE767" s="376">
        <f>'4.  2011-2014 LRAM'!AE270*AE765</f>
        <v>0</v>
      </c>
      <c r="AF767" s="376">
        <f>'4.  2011-2014 LRAM'!AF270*AF765</f>
        <v>0</v>
      </c>
      <c r="AG767" s="376">
        <f>'4.  2011-2014 LRAM'!AG270*AG765</f>
        <v>0</v>
      </c>
      <c r="AH767" s="376">
        <f>'4.  2011-2014 LRAM'!AH270*AH765</f>
        <v>0</v>
      </c>
      <c r="AI767" s="376">
        <f>'4.  2011-2014 LRAM'!AI270*AI765</f>
        <v>0</v>
      </c>
      <c r="AJ767" s="376">
        <f>'4.  2011-2014 LRAM'!AJ270*AJ765</f>
        <v>0</v>
      </c>
      <c r="AK767" s="376">
        <f>'4.  2011-2014 LRAM'!AK270*AK765</f>
        <v>0</v>
      </c>
      <c r="AL767" s="376">
        <f>'4.  2011-2014 LRAM'!AL270*AL765</f>
        <v>0</v>
      </c>
      <c r="AM767" s="623">
        <f t="shared" si="2285"/>
        <v>0</v>
      </c>
      <c r="AN767" s="441"/>
    </row>
    <row r="768" spans="1:40" hidden="1" outlineLevel="1">
      <c r="B768" s="322" t="s">
        <v>316</v>
      </c>
      <c r="C768" s="343"/>
      <c r="D768" s="307"/>
      <c r="E768" s="277"/>
      <c r="F768" s="277"/>
      <c r="G768" s="277"/>
      <c r="H768" s="277"/>
      <c r="I768" s="277"/>
      <c r="J768" s="277"/>
      <c r="K768" s="277"/>
      <c r="L768" s="277"/>
      <c r="M768" s="277"/>
      <c r="N768" s="277"/>
      <c r="O768" s="289"/>
      <c r="P768" s="277"/>
      <c r="Q768" s="277"/>
      <c r="R768" s="277"/>
      <c r="S768" s="307"/>
      <c r="T768" s="307"/>
      <c r="U768" s="307"/>
      <c r="V768" s="307"/>
      <c r="W768" s="277"/>
      <c r="X768" s="277"/>
      <c r="Y768" s="376">
        <f>'4.  2011-2014 LRAM'!Y399*Y765</f>
        <v>0</v>
      </c>
      <c r="Z768" s="376">
        <f>'4.  2011-2014 LRAM'!Z399*Z765</f>
        <v>0</v>
      </c>
      <c r="AA768" s="376">
        <f>'4.  2011-2014 LRAM'!AA399*AA765</f>
        <v>0</v>
      </c>
      <c r="AB768" s="376">
        <f>'4.  2011-2014 LRAM'!AB399*AB765</f>
        <v>0</v>
      </c>
      <c r="AC768" s="376">
        <f>'4.  2011-2014 LRAM'!AC399*AC765</f>
        <v>0</v>
      </c>
      <c r="AD768" s="376">
        <f>'4.  2011-2014 LRAM'!AD399*AD765</f>
        <v>0</v>
      </c>
      <c r="AE768" s="376">
        <f>'4.  2011-2014 LRAM'!AE399*AE765</f>
        <v>0</v>
      </c>
      <c r="AF768" s="376">
        <f>'4.  2011-2014 LRAM'!AF399*AF765</f>
        <v>0</v>
      </c>
      <c r="AG768" s="376">
        <f>'4.  2011-2014 LRAM'!AG399*AG765</f>
        <v>0</v>
      </c>
      <c r="AH768" s="376">
        <f>'4.  2011-2014 LRAM'!AH399*AH765</f>
        <v>0</v>
      </c>
      <c r="AI768" s="376">
        <f>'4.  2011-2014 LRAM'!AI399*AI765</f>
        <v>0</v>
      </c>
      <c r="AJ768" s="376">
        <f>'4.  2011-2014 LRAM'!AJ399*AJ765</f>
        <v>0</v>
      </c>
      <c r="AK768" s="376">
        <f>'4.  2011-2014 LRAM'!AK399*AK765</f>
        <v>0</v>
      </c>
      <c r="AL768" s="376">
        <f>'4.  2011-2014 LRAM'!AL399*AL765</f>
        <v>0</v>
      </c>
      <c r="AM768" s="623">
        <f t="shared" si="2285"/>
        <v>0</v>
      </c>
      <c r="AN768" s="441"/>
    </row>
    <row r="769" spans="2:40" hidden="1" outlineLevel="1">
      <c r="B769" s="322" t="s">
        <v>317</v>
      </c>
      <c r="C769" s="343"/>
      <c r="D769" s="307"/>
      <c r="E769" s="277"/>
      <c r="F769" s="277"/>
      <c r="G769" s="277"/>
      <c r="H769" s="277"/>
      <c r="I769" s="277"/>
      <c r="J769" s="277"/>
      <c r="K769" s="277"/>
      <c r="L769" s="277"/>
      <c r="M769" s="277"/>
      <c r="N769" s="277"/>
      <c r="O769" s="289"/>
      <c r="P769" s="277"/>
      <c r="Q769" s="277"/>
      <c r="R769" s="277"/>
      <c r="S769" s="307"/>
      <c r="T769" s="307"/>
      <c r="U769" s="307"/>
      <c r="V769" s="307"/>
      <c r="W769" s="277"/>
      <c r="X769" s="277"/>
      <c r="Y769" s="376">
        <f>'4.  2011-2014 LRAM'!Y529*Y765</f>
        <v>0</v>
      </c>
      <c r="Z769" s="376">
        <f>'4.  2011-2014 LRAM'!Z529*Z765</f>
        <v>0</v>
      </c>
      <c r="AA769" s="376">
        <f>'4.  2011-2014 LRAM'!AA529*AA765</f>
        <v>0</v>
      </c>
      <c r="AB769" s="376">
        <f>'4.  2011-2014 LRAM'!AB529*AB765</f>
        <v>0</v>
      </c>
      <c r="AC769" s="376">
        <f>'4.  2011-2014 LRAM'!AC529*AC765</f>
        <v>0</v>
      </c>
      <c r="AD769" s="376">
        <f>'4.  2011-2014 LRAM'!AD529*AD765</f>
        <v>0</v>
      </c>
      <c r="AE769" s="376">
        <f>'4.  2011-2014 LRAM'!AE529*AE765</f>
        <v>0</v>
      </c>
      <c r="AF769" s="376">
        <f>'4.  2011-2014 LRAM'!AF529*AF765</f>
        <v>0</v>
      </c>
      <c r="AG769" s="376">
        <f>'4.  2011-2014 LRAM'!AG529*AG765</f>
        <v>0</v>
      </c>
      <c r="AH769" s="376">
        <f>'4.  2011-2014 LRAM'!AH529*AH765</f>
        <v>0</v>
      </c>
      <c r="AI769" s="376">
        <f>'4.  2011-2014 LRAM'!AI529*AI765</f>
        <v>0</v>
      </c>
      <c r="AJ769" s="376">
        <f>'4.  2011-2014 LRAM'!AJ529*AJ765</f>
        <v>0</v>
      </c>
      <c r="AK769" s="376">
        <f>'4.  2011-2014 LRAM'!AK529*AK765</f>
        <v>0</v>
      </c>
      <c r="AL769" s="376">
        <f>'4.  2011-2014 LRAM'!AL529*AL765</f>
        <v>0</v>
      </c>
      <c r="AM769" s="623">
        <f t="shared" si="2285"/>
        <v>0</v>
      </c>
      <c r="AN769" s="441"/>
    </row>
    <row r="770" spans="2:40" hidden="1" outlineLevel="1">
      <c r="B770" s="322" t="s">
        <v>318</v>
      </c>
      <c r="C770" s="343"/>
      <c r="D770" s="307"/>
      <c r="E770" s="277"/>
      <c r="F770" s="277"/>
      <c r="G770" s="277"/>
      <c r="H770" s="277"/>
      <c r="I770" s="277"/>
      <c r="J770" s="277"/>
      <c r="K770" s="277"/>
      <c r="L770" s="277"/>
      <c r="M770" s="277"/>
      <c r="N770" s="277"/>
      <c r="O770" s="289"/>
      <c r="P770" s="277"/>
      <c r="Q770" s="277"/>
      <c r="R770" s="277"/>
      <c r="S770" s="307"/>
      <c r="T770" s="307"/>
      <c r="U770" s="307"/>
      <c r="V770" s="307"/>
      <c r="W770" s="277"/>
      <c r="X770" s="277"/>
      <c r="Y770" s="376">
        <f t="shared" ref="Y770:AL770" si="2286">Y210*Y765</f>
        <v>0</v>
      </c>
      <c r="Z770" s="376">
        <f t="shared" si="2286"/>
        <v>0</v>
      </c>
      <c r="AA770" s="376">
        <f t="shared" si="2286"/>
        <v>0</v>
      </c>
      <c r="AB770" s="376">
        <f t="shared" si="2286"/>
        <v>0</v>
      </c>
      <c r="AC770" s="376">
        <f t="shared" si="2286"/>
        <v>0</v>
      </c>
      <c r="AD770" s="376">
        <f t="shared" si="2286"/>
        <v>0</v>
      </c>
      <c r="AE770" s="376">
        <f t="shared" si="2286"/>
        <v>0</v>
      </c>
      <c r="AF770" s="376">
        <f t="shared" si="2286"/>
        <v>0</v>
      </c>
      <c r="AG770" s="376">
        <f t="shared" si="2286"/>
        <v>0</v>
      </c>
      <c r="AH770" s="376">
        <f t="shared" si="2286"/>
        <v>0</v>
      </c>
      <c r="AI770" s="376">
        <f t="shared" si="2286"/>
        <v>0</v>
      </c>
      <c r="AJ770" s="376">
        <f t="shared" si="2286"/>
        <v>0</v>
      </c>
      <c r="AK770" s="376">
        <f t="shared" si="2286"/>
        <v>0</v>
      </c>
      <c r="AL770" s="376">
        <f t="shared" si="2286"/>
        <v>0</v>
      </c>
      <c r="AM770" s="623">
        <f t="shared" si="2285"/>
        <v>0</v>
      </c>
      <c r="AN770" s="441"/>
    </row>
    <row r="771" spans="2:40" hidden="1" outlineLevel="1">
      <c r="B771" s="322" t="s">
        <v>319</v>
      </c>
      <c r="C771" s="343"/>
      <c r="D771" s="307"/>
      <c r="E771" s="277"/>
      <c r="F771" s="277"/>
      <c r="G771" s="277"/>
      <c r="H771" s="277"/>
      <c r="I771" s="277"/>
      <c r="J771" s="277"/>
      <c r="K771" s="277"/>
      <c r="L771" s="277"/>
      <c r="M771" s="277"/>
      <c r="N771" s="277"/>
      <c r="O771" s="289"/>
      <c r="P771" s="277"/>
      <c r="Q771" s="277"/>
      <c r="R771" s="277"/>
      <c r="S771" s="307"/>
      <c r="T771" s="307"/>
      <c r="U771" s="307"/>
      <c r="V771" s="307"/>
      <c r="W771" s="277"/>
      <c r="X771" s="277"/>
      <c r="Y771" s="376">
        <f t="shared" ref="Y771:AL771" si="2287">Y393*Y765</f>
        <v>0</v>
      </c>
      <c r="Z771" s="376">
        <f t="shared" si="2287"/>
        <v>0</v>
      </c>
      <c r="AA771" s="376">
        <f t="shared" si="2287"/>
        <v>0</v>
      </c>
      <c r="AB771" s="376">
        <f t="shared" si="2287"/>
        <v>0</v>
      </c>
      <c r="AC771" s="376">
        <f t="shared" si="2287"/>
        <v>0</v>
      </c>
      <c r="AD771" s="376">
        <f t="shared" si="2287"/>
        <v>0</v>
      </c>
      <c r="AE771" s="376">
        <f t="shared" si="2287"/>
        <v>0</v>
      </c>
      <c r="AF771" s="376">
        <f t="shared" si="2287"/>
        <v>0</v>
      </c>
      <c r="AG771" s="376">
        <f t="shared" si="2287"/>
        <v>0</v>
      </c>
      <c r="AH771" s="376">
        <f t="shared" si="2287"/>
        <v>0</v>
      </c>
      <c r="AI771" s="376">
        <f t="shared" si="2287"/>
        <v>0</v>
      </c>
      <c r="AJ771" s="376">
        <f t="shared" si="2287"/>
        <v>0</v>
      </c>
      <c r="AK771" s="376">
        <f t="shared" si="2287"/>
        <v>0</v>
      </c>
      <c r="AL771" s="376">
        <f t="shared" si="2287"/>
        <v>0</v>
      </c>
      <c r="AM771" s="623">
        <f t="shared" si="2285"/>
        <v>0</v>
      </c>
      <c r="AN771" s="441"/>
    </row>
    <row r="772" spans="2:40" hidden="1" outlineLevel="1">
      <c r="B772" s="322" t="s">
        <v>320</v>
      </c>
      <c r="C772" s="343"/>
      <c r="D772" s="307"/>
      <c r="E772" s="277"/>
      <c r="F772" s="277"/>
      <c r="G772" s="277"/>
      <c r="H772" s="277"/>
      <c r="I772" s="277"/>
      <c r="J772" s="277"/>
      <c r="K772" s="277"/>
      <c r="L772" s="277"/>
      <c r="M772" s="277"/>
      <c r="N772" s="277"/>
      <c r="O772" s="289"/>
      <c r="P772" s="277"/>
      <c r="Q772" s="277"/>
      <c r="R772" s="277"/>
      <c r="S772" s="307"/>
      <c r="T772" s="307"/>
      <c r="U772" s="307"/>
      <c r="V772" s="307"/>
      <c r="W772" s="277"/>
      <c r="X772" s="277"/>
      <c r="Y772" s="376">
        <f t="shared" ref="Y772:AL772" si="2288">Y594*Y765</f>
        <v>0</v>
      </c>
      <c r="Z772" s="376">
        <f t="shared" si="2288"/>
        <v>0</v>
      </c>
      <c r="AA772" s="376">
        <f t="shared" si="2288"/>
        <v>0</v>
      </c>
      <c r="AB772" s="376">
        <f t="shared" si="2288"/>
        <v>0</v>
      </c>
      <c r="AC772" s="376">
        <f t="shared" si="2288"/>
        <v>0</v>
      </c>
      <c r="AD772" s="376">
        <f t="shared" si="2288"/>
        <v>0</v>
      </c>
      <c r="AE772" s="376">
        <f t="shared" si="2288"/>
        <v>0</v>
      </c>
      <c r="AF772" s="376">
        <f t="shared" si="2288"/>
        <v>0</v>
      </c>
      <c r="AG772" s="376">
        <f t="shared" si="2288"/>
        <v>0</v>
      </c>
      <c r="AH772" s="376">
        <f t="shared" si="2288"/>
        <v>0</v>
      </c>
      <c r="AI772" s="376">
        <f t="shared" si="2288"/>
        <v>0</v>
      </c>
      <c r="AJ772" s="376">
        <f t="shared" si="2288"/>
        <v>0</v>
      </c>
      <c r="AK772" s="376">
        <f t="shared" si="2288"/>
        <v>0</v>
      </c>
      <c r="AL772" s="376">
        <f t="shared" si="2288"/>
        <v>0</v>
      </c>
      <c r="AM772" s="623">
        <f t="shared" si="2285"/>
        <v>0</v>
      </c>
      <c r="AN772" s="441"/>
    </row>
    <row r="773" spans="2:40" hidden="1" outlineLevel="1">
      <c r="B773" s="322" t="s">
        <v>321</v>
      </c>
      <c r="C773" s="343"/>
      <c r="D773" s="307"/>
      <c r="E773" s="277"/>
      <c r="F773" s="277"/>
      <c r="G773" s="277"/>
      <c r="H773" s="277"/>
      <c r="I773" s="277"/>
      <c r="J773" s="277"/>
      <c r="K773" s="277"/>
      <c r="L773" s="277"/>
      <c r="M773" s="277"/>
      <c r="N773" s="277"/>
      <c r="O773" s="289"/>
      <c r="P773" s="277"/>
      <c r="Q773" s="277"/>
      <c r="R773" s="277"/>
      <c r="S773" s="307"/>
      <c r="T773" s="307"/>
      <c r="U773" s="307"/>
      <c r="V773" s="307"/>
      <c r="W773" s="277"/>
      <c r="X773" s="277"/>
      <c r="Y773" s="376">
        <f>Y762*Y765</f>
        <v>0</v>
      </c>
      <c r="Z773" s="376">
        <f t="shared" ref="Z773:AL773" si="2289">Z762*Z765</f>
        <v>0</v>
      </c>
      <c r="AA773" s="376">
        <f t="shared" si="2289"/>
        <v>0</v>
      </c>
      <c r="AB773" s="376">
        <f t="shared" si="2289"/>
        <v>0</v>
      </c>
      <c r="AC773" s="376">
        <f t="shared" si="2289"/>
        <v>0</v>
      </c>
      <c r="AD773" s="376">
        <f t="shared" si="2289"/>
        <v>0</v>
      </c>
      <c r="AE773" s="376">
        <f t="shared" si="2289"/>
        <v>0</v>
      </c>
      <c r="AF773" s="376">
        <f t="shared" si="2289"/>
        <v>0</v>
      </c>
      <c r="AG773" s="376">
        <f t="shared" si="2289"/>
        <v>0</v>
      </c>
      <c r="AH773" s="376">
        <f t="shared" si="2289"/>
        <v>0</v>
      </c>
      <c r="AI773" s="376">
        <f t="shared" si="2289"/>
        <v>0</v>
      </c>
      <c r="AJ773" s="376">
        <f t="shared" si="2289"/>
        <v>0</v>
      </c>
      <c r="AK773" s="376">
        <f t="shared" si="2289"/>
        <v>0</v>
      </c>
      <c r="AL773" s="376">
        <f t="shared" si="2289"/>
        <v>0</v>
      </c>
      <c r="AM773" s="623">
        <f t="shared" si="2285"/>
        <v>0</v>
      </c>
      <c r="AN773" s="441"/>
    </row>
    <row r="774" spans="2:40" ht="15.75" hidden="1" outlineLevel="1">
      <c r="B774" s="347" t="s">
        <v>322</v>
      </c>
      <c r="C774" s="343"/>
      <c r="D774" s="334"/>
      <c r="E774" s="332"/>
      <c r="F774" s="332"/>
      <c r="G774" s="332"/>
      <c r="H774" s="332"/>
      <c r="I774" s="332"/>
      <c r="J774" s="332"/>
      <c r="K774" s="332"/>
      <c r="L774" s="332"/>
      <c r="M774" s="332"/>
      <c r="N774" s="332"/>
      <c r="O774" s="298"/>
      <c r="P774" s="332"/>
      <c r="Q774" s="332"/>
      <c r="R774" s="332"/>
      <c r="S774" s="334"/>
      <c r="T774" s="334"/>
      <c r="U774" s="334"/>
      <c r="V774" s="334"/>
      <c r="W774" s="332"/>
      <c r="X774" s="332"/>
      <c r="Y774" s="344">
        <f>SUM(Y766:Y773)</f>
        <v>0</v>
      </c>
      <c r="Z774" s="344">
        <f t="shared" ref="Z774:AE774" si="2290">SUM(Z766:Z773)</f>
        <v>0</v>
      </c>
      <c r="AA774" s="344">
        <f t="shared" si="2290"/>
        <v>0</v>
      </c>
      <c r="AB774" s="344">
        <f t="shared" si="2290"/>
        <v>0</v>
      </c>
      <c r="AC774" s="344">
        <f t="shared" si="2290"/>
        <v>0</v>
      </c>
      <c r="AD774" s="344">
        <f t="shared" si="2290"/>
        <v>0</v>
      </c>
      <c r="AE774" s="344">
        <f t="shared" si="2290"/>
        <v>0</v>
      </c>
      <c r="AF774" s="344">
        <f t="shared" ref="AF774:AL774" si="2291">SUM(AF766:AF773)</f>
        <v>0</v>
      </c>
      <c r="AG774" s="344">
        <f t="shared" si="2291"/>
        <v>0</v>
      </c>
      <c r="AH774" s="344">
        <f t="shared" si="2291"/>
        <v>0</v>
      </c>
      <c r="AI774" s="344">
        <f t="shared" si="2291"/>
        <v>0</v>
      </c>
      <c r="AJ774" s="344">
        <f t="shared" si="2291"/>
        <v>0</v>
      </c>
      <c r="AK774" s="344">
        <f t="shared" si="2291"/>
        <v>0</v>
      </c>
      <c r="AL774" s="344">
        <f t="shared" si="2291"/>
        <v>0</v>
      </c>
      <c r="AM774" s="405">
        <f>SUM(AM766:AM773)</f>
        <v>0</v>
      </c>
      <c r="AN774" s="441"/>
    </row>
    <row r="775" spans="2:40" ht="15.75" hidden="1" outlineLevel="1">
      <c r="B775" s="347" t="s">
        <v>323</v>
      </c>
      <c r="C775" s="343"/>
      <c r="D775" s="348"/>
      <c r="E775" s="332"/>
      <c r="F775" s="332"/>
      <c r="G775" s="332"/>
      <c r="H775" s="332"/>
      <c r="I775" s="332"/>
      <c r="J775" s="332"/>
      <c r="K775" s="332"/>
      <c r="L775" s="332"/>
      <c r="M775" s="332"/>
      <c r="N775" s="332"/>
      <c r="O775" s="298"/>
      <c r="P775" s="332"/>
      <c r="Q775" s="332"/>
      <c r="R775" s="332"/>
      <c r="S775" s="334"/>
      <c r="T775" s="334"/>
      <c r="U775" s="334"/>
      <c r="V775" s="334"/>
      <c r="W775" s="332"/>
      <c r="X775" s="332"/>
      <c r="Y775" s="345">
        <f>Y763*Y765</f>
        <v>0</v>
      </c>
      <c r="Z775" s="345">
        <f t="shared" ref="Z775:AE775" si="2292">Z763*Z765</f>
        <v>0</v>
      </c>
      <c r="AA775" s="345">
        <f t="shared" si="2292"/>
        <v>0</v>
      </c>
      <c r="AB775" s="345">
        <f t="shared" si="2292"/>
        <v>0</v>
      </c>
      <c r="AC775" s="345">
        <f t="shared" si="2292"/>
        <v>0</v>
      </c>
      <c r="AD775" s="345">
        <f t="shared" si="2292"/>
        <v>0</v>
      </c>
      <c r="AE775" s="345">
        <f t="shared" si="2292"/>
        <v>0</v>
      </c>
      <c r="AF775" s="345">
        <f t="shared" ref="AF775:AL775" si="2293">AF763*AF765</f>
        <v>0</v>
      </c>
      <c r="AG775" s="345">
        <f t="shared" si="2293"/>
        <v>0</v>
      </c>
      <c r="AH775" s="345">
        <f t="shared" si="2293"/>
        <v>0</v>
      </c>
      <c r="AI775" s="345">
        <f t="shared" si="2293"/>
        <v>0</v>
      </c>
      <c r="AJ775" s="345">
        <f t="shared" si="2293"/>
        <v>0</v>
      </c>
      <c r="AK775" s="345">
        <f t="shared" si="2293"/>
        <v>0</v>
      </c>
      <c r="AL775" s="345">
        <f t="shared" si="2293"/>
        <v>0</v>
      </c>
      <c r="AM775" s="405">
        <f>SUM(Y775:AL775)</f>
        <v>0</v>
      </c>
      <c r="AN775" s="441"/>
    </row>
    <row r="776" spans="2:40" ht="15.75" hidden="1" outlineLevel="1">
      <c r="B776" s="347" t="s">
        <v>324</v>
      </c>
      <c r="C776" s="343"/>
      <c r="D776" s="348"/>
      <c r="E776" s="332"/>
      <c r="F776" s="332"/>
      <c r="G776" s="332"/>
      <c r="H776" s="332"/>
      <c r="I776" s="332"/>
      <c r="J776" s="332"/>
      <c r="K776" s="332"/>
      <c r="L776" s="332"/>
      <c r="M776" s="332"/>
      <c r="N776" s="332"/>
      <c r="O776" s="298"/>
      <c r="P776" s="332"/>
      <c r="Q776" s="332"/>
      <c r="R776" s="332"/>
      <c r="S776" s="348"/>
      <c r="T776" s="348"/>
      <c r="U776" s="348"/>
      <c r="V776" s="348"/>
      <c r="W776" s="332"/>
      <c r="X776" s="332"/>
      <c r="Y776" s="349"/>
      <c r="Z776" s="349"/>
      <c r="AA776" s="349"/>
      <c r="AB776" s="349"/>
      <c r="AC776" s="349"/>
      <c r="AD776" s="349"/>
      <c r="AE776" s="349"/>
      <c r="AF776" s="349"/>
      <c r="AG776" s="349"/>
      <c r="AH776" s="349"/>
      <c r="AI776" s="349"/>
      <c r="AJ776" s="349"/>
      <c r="AK776" s="349"/>
      <c r="AL776" s="349"/>
      <c r="AM776" s="405">
        <f>AM774-AM775</f>
        <v>0</v>
      </c>
      <c r="AN776" s="441"/>
    </row>
    <row r="777" spans="2:40" hidden="1" outlineLevel="1">
      <c r="B777" s="322"/>
      <c r="C777" s="348"/>
      <c r="D777" s="348"/>
      <c r="E777" s="332"/>
      <c r="F777" s="332"/>
      <c r="G777" s="332"/>
      <c r="H777" s="332"/>
      <c r="I777" s="332"/>
      <c r="J777" s="332"/>
      <c r="K777" s="332"/>
      <c r="L777" s="332"/>
      <c r="M777" s="332"/>
      <c r="N777" s="332"/>
      <c r="O777" s="298"/>
      <c r="P777" s="332"/>
      <c r="Q777" s="332"/>
      <c r="R777" s="332"/>
      <c r="S777" s="348"/>
      <c r="T777" s="343"/>
      <c r="U777" s="348"/>
      <c r="V777" s="348"/>
      <c r="W777" s="332"/>
      <c r="X777" s="332"/>
      <c r="Y777" s="350"/>
      <c r="Z777" s="350"/>
      <c r="AA777" s="350"/>
      <c r="AB777" s="350"/>
      <c r="AC777" s="350"/>
      <c r="AD777" s="350"/>
      <c r="AE777" s="350"/>
      <c r="AF777" s="350"/>
      <c r="AG777" s="350"/>
      <c r="AH777" s="350"/>
      <c r="AI777" s="350"/>
      <c r="AJ777" s="350"/>
      <c r="AK777" s="350"/>
      <c r="AL777" s="350"/>
      <c r="AM777" s="346"/>
      <c r="AN777" s="441"/>
    </row>
    <row r="778" spans="2:40" hidden="1" outlineLevel="1">
      <c r="B778" s="437" t="s">
        <v>325</v>
      </c>
      <c r="C778" s="302"/>
      <c r="D778" s="277"/>
      <c r="E778" s="277"/>
      <c r="F778" s="277"/>
      <c r="G778" s="277"/>
      <c r="H778" s="277"/>
      <c r="I778" s="277"/>
      <c r="J778" s="277"/>
      <c r="K778" s="277"/>
      <c r="L778" s="277"/>
      <c r="M778" s="277"/>
      <c r="N778" s="277"/>
      <c r="O778" s="355"/>
      <c r="P778" s="277"/>
      <c r="Q778" s="277"/>
      <c r="R778" s="277"/>
      <c r="S778" s="302"/>
      <c r="T778" s="307"/>
      <c r="U778" s="307"/>
      <c r="V778" s="277"/>
      <c r="W778" s="277"/>
      <c r="X778" s="307"/>
      <c r="Y778" s="289">
        <f>SUMPRODUCT(E605:E760,Y605:Y760)</f>
        <v>0</v>
      </c>
      <c r="Z778" s="289">
        <f>SUMPRODUCT(E605:E760,Z605:Z760)</f>
        <v>0</v>
      </c>
      <c r="AA778" s="289">
        <f t="shared" ref="AA778:AL778" si="2294">IF(AA603="kw",SUMPRODUCT($N$605:$N$760,$P$605:$P$760,AA605:AA760),SUMPRODUCT($E$605:$E$760,AA605:AA760))</f>
        <v>0</v>
      </c>
      <c r="AB778" s="289">
        <f t="shared" si="2294"/>
        <v>0</v>
      </c>
      <c r="AC778" s="289">
        <f t="shared" si="2294"/>
        <v>0</v>
      </c>
      <c r="AD778" s="289">
        <f t="shared" si="2294"/>
        <v>0</v>
      </c>
      <c r="AE778" s="289">
        <f t="shared" si="2294"/>
        <v>0</v>
      </c>
      <c r="AF778" s="289">
        <f t="shared" si="2294"/>
        <v>0</v>
      </c>
      <c r="AG778" s="289">
        <f t="shared" si="2294"/>
        <v>0</v>
      </c>
      <c r="AH778" s="289">
        <f t="shared" si="2294"/>
        <v>0</v>
      </c>
      <c r="AI778" s="289">
        <f t="shared" si="2294"/>
        <v>0</v>
      </c>
      <c r="AJ778" s="289">
        <f t="shared" si="2294"/>
        <v>0</v>
      </c>
      <c r="AK778" s="289">
        <f t="shared" si="2294"/>
        <v>0</v>
      </c>
      <c r="AL778" s="289">
        <f t="shared" si="2294"/>
        <v>0</v>
      </c>
      <c r="AM778" s="335"/>
    </row>
    <row r="779" spans="2:40" hidden="1" outlineLevel="1">
      <c r="B779" s="438" t="s">
        <v>326</v>
      </c>
      <c r="C779" s="362"/>
      <c r="D779" s="382"/>
      <c r="E779" s="382"/>
      <c r="F779" s="382"/>
      <c r="G779" s="382"/>
      <c r="H779" s="382"/>
      <c r="I779" s="382"/>
      <c r="J779" s="382"/>
      <c r="K779" s="382"/>
      <c r="L779" s="382"/>
      <c r="M779" s="382"/>
      <c r="N779" s="382"/>
      <c r="O779" s="381"/>
      <c r="P779" s="382"/>
      <c r="Q779" s="382"/>
      <c r="R779" s="382"/>
      <c r="S779" s="362"/>
      <c r="T779" s="383"/>
      <c r="U779" s="383"/>
      <c r="V779" s="382"/>
      <c r="W779" s="382"/>
      <c r="X779" s="383"/>
      <c r="Y779" s="324">
        <f>SUMPRODUCT(F605:F760,Y605:Y760)</f>
        <v>0</v>
      </c>
      <c r="Z779" s="324">
        <f>SUMPRODUCT(F605:F760,Z605:Z760)</f>
        <v>0</v>
      </c>
      <c r="AA779" s="324">
        <f t="shared" ref="AA779:AL779" si="2295">IF(AA603="kw",SUMPRODUCT($N$605:$N$760,$Q$605:$Q$760,AA605:AA760),SUMPRODUCT($F$605:$F$760,AA605:AA760))</f>
        <v>0</v>
      </c>
      <c r="AB779" s="324">
        <f t="shared" si="2295"/>
        <v>0</v>
      </c>
      <c r="AC779" s="324">
        <f t="shared" si="2295"/>
        <v>0</v>
      </c>
      <c r="AD779" s="324">
        <f t="shared" si="2295"/>
        <v>0</v>
      </c>
      <c r="AE779" s="324">
        <f t="shared" si="2295"/>
        <v>0</v>
      </c>
      <c r="AF779" s="324">
        <f t="shared" si="2295"/>
        <v>0</v>
      </c>
      <c r="AG779" s="324">
        <f t="shared" si="2295"/>
        <v>0</v>
      </c>
      <c r="AH779" s="324">
        <f t="shared" si="2295"/>
        <v>0</v>
      </c>
      <c r="AI779" s="324">
        <f t="shared" si="2295"/>
        <v>0</v>
      </c>
      <c r="AJ779" s="324">
        <f t="shared" si="2295"/>
        <v>0</v>
      </c>
      <c r="AK779" s="324">
        <f t="shared" si="2295"/>
        <v>0</v>
      </c>
      <c r="AL779" s="324">
        <f t="shared" si="2295"/>
        <v>0</v>
      </c>
      <c r="AM779" s="384"/>
    </row>
    <row r="780" spans="2:40" ht="20.25" hidden="1" customHeight="1" outlineLevel="1">
      <c r="B780" s="366" t="s">
        <v>595</v>
      </c>
      <c r="C780" s="385"/>
      <c r="D780" s="386"/>
      <c r="E780" s="386"/>
      <c r="F780" s="386"/>
      <c r="G780" s="386"/>
      <c r="H780" s="386"/>
      <c r="I780" s="386"/>
      <c r="J780" s="386"/>
      <c r="K780" s="386"/>
      <c r="L780" s="386"/>
      <c r="M780" s="386"/>
      <c r="N780" s="386"/>
      <c r="O780" s="386"/>
      <c r="P780" s="386"/>
      <c r="Q780" s="386"/>
      <c r="R780" s="386"/>
      <c r="S780" s="369"/>
      <c r="T780" s="370"/>
      <c r="U780" s="386"/>
      <c r="V780" s="386"/>
      <c r="W780" s="386"/>
      <c r="X780" s="386"/>
      <c r="Y780" s="407"/>
      <c r="Z780" s="407"/>
      <c r="AA780" s="407"/>
      <c r="AB780" s="407"/>
      <c r="AC780" s="407"/>
      <c r="AD780" s="407"/>
      <c r="AE780" s="407"/>
      <c r="AF780" s="407"/>
      <c r="AG780" s="407"/>
      <c r="AH780" s="407"/>
      <c r="AI780" s="407"/>
      <c r="AJ780" s="407"/>
      <c r="AK780" s="407"/>
      <c r="AL780" s="407"/>
      <c r="AM780" s="387"/>
    </row>
    <row r="781" spans="2:40" hidden="1" outlineLevel="1"/>
    <row r="782" spans="2:40" hidden="1" outlineLevel="1"/>
    <row r="783" spans="2:40" ht="15.75" hidden="1" outlineLevel="1">
      <c r="B783" s="278" t="s">
        <v>327</v>
      </c>
      <c r="C783" s="279"/>
      <c r="D783" s="586" t="s">
        <v>526</v>
      </c>
      <c r="E783" s="251"/>
      <c r="F783" s="586"/>
      <c r="G783" s="251"/>
      <c r="H783" s="251"/>
      <c r="I783" s="251"/>
      <c r="J783" s="251"/>
      <c r="K783" s="251"/>
      <c r="L783" s="251"/>
      <c r="M783" s="251"/>
      <c r="N783" s="251"/>
      <c r="O783" s="279"/>
      <c r="P783" s="251"/>
      <c r="Q783" s="251"/>
      <c r="R783" s="251"/>
      <c r="S783" s="251"/>
      <c r="T783" s="251"/>
      <c r="U783" s="251"/>
      <c r="V783" s="251"/>
      <c r="W783" s="251"/>
      <c r="X783" s="251"/>
      <c r="Y783" s="268"/>
      <c r="Z783" s="265"/>
      <c r="AA783" s="265"/>
      <c r="AB783" s="265"/>
      <c r="AC783" s="265"/>
      <c r="AD783" s="265"/>
      <c r="AE783" s="265"/>
      <c r="AF783" s="265"/>
      <c r="AG783" s="265"/>
      <c r="AH783" s="265"/>
      <c r="AI783" s="265"/>
      <c r="AJ783" s="265"/>
      <c r="AK783" s="265"/>
      <c r="AL783" s="265"/>
    </row>
    <row r="784" spans="2:40" ht="33" hidden="1" customHeight="1" outlineLevel="1">
      <c r="B784" s="875" t="s">
        <v>211</v>
      </c>
      <c r="C784" s="877" t="s">
        <v>33</v>
      </c>
      <c r="D784" s="282" t="s">
        <v>422</v>
      </c>
      <c r="E784" s="879" t="s">
        <v>209</v>
      </c>
      <c r="F784" s="880"/>
      <c r="G784" s="880"/>
      <c r="H784" s="880"/>
      <c r="I784" s="880"/>
      <c r="J784" s="880"/>
      <c r="K784" s="880"/>
      <c r="L784" s="880"/>
      <c r="M784" s="881"/>
      <c r="N784" s="885" t="s">
        <v>213</v>
      </c>
      <c r="O784" s="282" t="s">
        <v>423</v>
      </c>
      <c r="P784" s="879" t="s">
        <v>212</v>
      </c>
      <c r="Q784" s="880"/>
      <c r="R784" s="880"/>
      <c r="S784" s="880"/>
      <c r="T784" s="880"/>
      <c r="U784" s="880"/>
      <c r="V784" s="880"/>
      <c r="W784" s="880"/>
      <c r="X784" s="881"/>
      <c r="Y784" s="882" t="s">
        <v>243</v>
      </c>
      <c r="Z784" s="883"/>
      <c r="AA784" s="883"/>
      <c r="AB784" s="883"/>
      <c r="AC784" s="883"/>
      <c r="AD784" s="883"/>
      <c r="AE784" s="883"/>
      <c r="AF784" s="883"/>
      <c r="AG784" s="883"/>
      <c r="AH784" s="883"/>
      <c r="AI784" s="883"/>
      <c r="AJ784" s="883"/>
      <c r="AK784" s="883"/>
      <c r="AL784" s="883"/>
      <c r="AM784" s="884"/>
    </row>
    <row r="785" spans="1:39" ht="65.25" hidden="1" customHeight="1" outlineLevel="1">
      <c r="B785" s="876"/>
      <c r="C785" s="878"/>
      <c r="D785" s="283">
        <v>2019</v>
      </c>
      <c r="E785" s="283">
        <v>2020</v>
      </c>
      <c r="F785" s="283">
        <v>2021</v>
      </c>
      <c r="G785" s="283">
        <v>2022</v>
      </c>
      <c r="H785" s="283">
        <v>2023</v>
      </c>
      <c r="I785" s="283">
        <v>2024</v>
      </c>
      <c r="J785" s="283">
        <v>2025</v>
      </c>
      <c r="K785" s="283">
        <v>2026</v>
      </c>
      <c r="L785" s="283">
        <v>2027</v>
      </c>
      <c r="M785" s="283">
        <v>2028</v>
      </c>
      <c r="N785" s="886"/>
      <c r="O785" s="283">
        <v>2019</v>
      </c>
      <c r="P785" s="283">
        <v>2020</v>
      </c>
      <c r="Q785" s="283">
        <v>2021</v>
      </c>
      <c r="R785" s="283">
        <v>2022</v>
      </c>
      <c r="S785" s="283">
        <v>2023</v>
      </c>
      <c r="T785" s="283">
        <v>2024</v>
      </c>
      <c r="U785" s="283">
        <v>2025</v>
      </c>
      <c r="V785" s="283">
        <v>2026</v>
      </c>
      <c r="W785" s="283">
        <v>2027</v>
      </c>
      <c r="X785" s="283">
        <v>2028</v>
      </c>
      <c r="Y785" s="283" t="str">
        <f>'1.  LRAMVA Summary'!D52</f>
        <v>Residential</v>
      </c>
      <c r="Z785" s="283" t="str">
        <f>'1.  LRAMVA Summary'!E52</f>
        <v>Competitive Sector Multi-Unit Residential Service</v>
      </c>
      <c r="AA785" s="283" t="str">
        <f>'1.  LRAMVA Summary'!F52</f>
        <v>GS &lt;50kW</v>
      </c>
      <c r="AB785" s="283" t="str">
        <f>'1.  LRAMVA Summary'!G52</f>
        <v>GS 50-999kW</v>
      </c>
      <c r="AC785" s="283" t="str">
        <f>'1.  LRAMVA Summary'!H52</f>
        <v>GS 1000-4999kW</v>
      </c>
      <c r="AD785" s="283" t="str">
        <f>'1.  LRAMVA Summary'!I52</f>
        <v>Large Use</v>
      </c>
      <c r="AE785" s="283" t="str">
        <f>'1.  LRAMVA Summary'!J52</f>
        <v/>
      </c>
      <c r="AF785" s="283" t="str">
        <f>'1.  LRAMVA Summary'!K52</f>
        <v/>
      </c>
      <c r="AG785" s="283" t="str">
        <f>'1.  LRAMVA Summary'!L52</f>
        <v/>
      </c>
      <c r="AH785" s="283" t="str">
        <f>'1.  LRAMVA Summary'!M52</f>
        <v/>
      </c>
      <c r="AI785" s="283" t="str">
        <f>'1.  LRAMVA Summary'!N52</f>
        <v/>
      </c>
      <c r="AJ785" s="283" t="str">
        <f>'1.  LRAMVA Summary'!O52</f>
        <v/>
      </c>
      <c r="AK785" s="283" t="str">
        <f>'1.  LRAMVA Summary'!P52</f>
        <v/>
      </c>
      <c r="AL785" s="283" t="str">
        <f>'1.  LRAMVA Summary'!Q52</f>
        <v/>
      </c>
      <c r="AM785" s="285" t="str">
        <f>'1.  LRAMVA Summary'!R52</f>
        <v>Total</v>
      </c>
    </row>
    <row r="786" spans="1:39" ht="15.75" hidden="1" customHeight="1" outlineLevel="1">
      <c r="A786" s="529"/>
      <c r="B786" s="515" t="s">
        <v>504</v>
      </c>
      <c r="C786" s="287"/>
      <c r="D786" s="287"/>
      <c r="E786" s="287"/>
      <c r="F786" s="287"/>
      <c r="G786" s="287"/>
      <c r="H786" s="287"/>
      <c r="I786" s="287"/>
      <c r="J786" s="287"/>
      <c r="K786" s="287"/>
      <c r="L786" s="287"/>
      <c r="M786" s="287"/>
      <c r="N786" s="288"/>
      <c r="O786" s="287"/>
      <c r="P786" s="287"/>
      <c r="Q786" s="287"/>
      <c r="R786" s="287"/>
      <c r="S786" s="287"/>
      <c r="T786" s="287"/>
      <c r="U786" s="287"/>
      <c r="V786" s="287"/>
      <c r="W786" s="287"/>
      <c r="X786" s="287"/>
      <c r="Y786" s="289" t="str">
        <f>'1.  LRAMVA Summary'!D53</f>
        <v>kWh</v>
      </c>
      <c r="Z786" s="289" t="str">
        <f>'1.  LRAMVA Summary'!E53</f>
        <v>kWh</v>
      </c>
      <c r="AA786" s="289" t="str">
        <f>'1.  LRAMVA Summary'!F53</f>
        <v>kWh</v>
      </c>
      <c r="AB786" s="289" t="str">
        <f>'1.  LRAMVA Summary'!G53</f>
        <v>kW</v>
      </c>
      <c r="AC786" s="289" t="str">
        <f>'1.  LRAMVA Summary'!H53</f>
        <v>kW</v>
      </c>
      <c r="AD786" s="289" t="str">
        <f>'1.  LRAMVA Summary'!I53</f>
        <v>kW</v>
      </c>
      <c r="AE786" s="289">
        <f>'1.  LRAMVA Summary'!J53</f>
        <v>0</v>
      </c>
      <c r="AF786" s="289">
        <f>'1.  LRAMVA Summary'!K53</f>
        <v>0</v>
      </c>
      <c r="AG786" s="289">
        <f>'1.  LRAMVA Summary'!L53</f>
        <v>0</v>
      </c>
      <c r="AH786" s="289">
        <f>'1.  LRAMVA Summary'!M53</f>
        <v>0</v>
      </c>
      <c r="AI786" s="289">
        <f>'1.  LRAMVA Summary'!N53</f>
        <v>0</v>
      </c>
      <c r="AJ786" s="289">
        <f>'1.  LRAMVA Summary'!O53</f>
        <v>0</v>
      </c>
      <c r="AK786" s="289">
        <f>'1.  LRAMVA Summary'!P53</f>
        <v>0</v>
      </c>
      <c r="AL786" s="289">
        <f>'1.  LRAMVA Summary'!Q53</f>
        <v>0</v>
      </c>
      <c r="AM786" s="290"/>
    </row>
    <row r="787" spans="1:39" ht="15.75" hidden="1" outlineLevel="2">
      <c r="A787" s="529"/>
      <c r="B787" s="501" t="s">
        <v>497</v>
      </c>
      <c r="C787" s="287"/>
      <c r="D787" s="287"/>
      <c r="E787" s="287"/>
      <c r="F787" s="287"/>
      <c r="G787" s="287"/>
      <c r="H787" s="287"/>
      <c r="I787" s="287"/>
      <c r="J787" s="287"/>
      <c r="K787" s="287"/>
      <c r="L787" s="287"/>
      <c r="M787" s="287"/>
      <c r="N787" s="288"/>
      <c r="O787" s="287"/>
      <c r="P787" s="287"/>
      <c r="Q787" s="287"/>
      <c r="R787" s="287"/>
      <c r="S787" s="287"/>
      <c r="T787" s="287"/>
      <c r="U787" s="287"/>
      <c r="V787" s="287"/>
      <c r="W787" s="287"/>
      <c r="X787" s="287"/>
      <c r="Y787" s="289"/>
      <c r="Z787" s="289"/>
      <c r="AA787" s="289"/>
      <c r="AB787" s="289"/>
      <c r="AC787" s="289"/>
      <c r="AD787" s="289"/>
      <c r="AE787" s="289"/>
      <c r="AF787" s="289"/>
      <c r="AG787" s="289"/>
      <c r="AH787" s="289"/>
      <c r="AI787" s="289"/>
      <c r="AJ787" s="289"/>
      <c r="AK787" s="289"/>
      <c r="AL787" s="289"/>
      <c r="AM787" s="290"/>
    </row>
    <row r="788" spans="1:39" hidden="1" outlineLevel="2">
      <c r="A788" s="529">
        <v>1</v>
      </c>
      <c r="B788" s="426" t="s">
        <v>95</v>
      </c>
      <c r="C788" s="289" t="s">
        <v>25</v>
      </c>
      <c r="D788" s="293"/>
      <c r="E788" s="293"/>
      <c r="F788" s="293"/>
      <c r="G788" s="293"/>
      <c r="H788" s="293"/>
      <c r="I788" s="293"/>
      <c r="J788" s="293"/>
      <c r="K788" s="293"/>
      <c r="L788" s="293"/>
      <c r="M788" s="293"/>
      <c r="N788" s="289"/>
      <c r="O788" s="293"/>
      <c r="P788" s="293"/>
      <c r="Q788" s="293"/>
      <c r="R788" s="293"/>
      <c r="S788" s="293"/>
      <c r="T788" s="293"/>
      <c r="U788" s="293"/>
      <c r="V788" s="293"/>
      <c r="W788" s="293"/>
      <c r="X788" s="293"/>
      <c r="Y788" s="408"/>
      <c r="Z788" s="408"/>
      <c r="AA788" s="408"/>
      <c r="AB788" s="408"/>
      <c r="AC788" s="408"/>
      <c r="AD788" s="408"/>
      <c r="AE788" s="408"/>
      <c r="AF788" s="408"/>
      <c r="AG788" s="408"/>
      <c r="AH788" s="408"/>
      <c r="AI788" s="408"/>
      <c r="AJ788" s="408"/>
      <c r="AK788" s="408"/>
      <c r="AL788" s="408"/>
      <c r="AM788" s="294">
        <f>SUM(Y788:AL788)</f>
        <v>0</v>
      </c>
    </row>
    <row r="789" spans="1:39" hidden="1" outlineLevel="2">
      <c r="A789" s="529"/>
      <c r="B789" s="292" t="s">
        <v>342</v>
      </c>
      <c r="C789" s="289" t="s">
        <v>163</v>
      </c>
      <c r="D789" s="293"/>
      <c r="E789" s="293"/>
      <c r="F789" s="293"/>
      <c r="G789" s="293"/>
      <c r="H789" s="293"/>
      <c r="I789" s="293"/>
      <c r="J789" s="293"/>
      <c r="K789" s="293"/>
      <c r="L789" s="293"/>
      <c r="M789" s="293"/>
      <c r="N789" s="466"/>
      <c r="O789" s="293"/>
      <c r="P789" s="293"/>
      <c r="Q789" s="293"/>
      <c r="R789" s="293"/>
      <c r="S789" s="293"/>
      <c r="T789" s="293"/>
      <c r="U789" s="293"/>
      <c r="V789" s="293"/>
      <c r="W789" s="293"/>
      <c r="X789" s="293"/>
      <c r="Y789" s="409">
        <f>Y788</f>
        <v>0</v>
      </c>
      <c r="Z789" s="409">
        <f t="shared" ref="Z789" si="2296">Z788</f>
        <v>0</v>
      </c>
      <c r="AA789" s="409">
        <f t="shared" ref="AA789" si="2297">AA788</f>
        <v>0</v>
      </c>
      <c r="AB789" s="409">
        <f t="shared" ref="AB789" si="2298">AB788</f>
        <v>0</v>
      </c>
      <c r="AC789" s="409">
        <f t="shared" ref="AC789" si="2299">AC788</f>
        <v>0</v>
      </c>
      <c r="AD789" s="409">
        <f t="shared" ref="AD789" si="2300">AD788</f>
        <v>0</v>
      </c>
      <c r="AE789" s="409">
        <f t="shared" ref="AE789" si="2301">AE788</f>
        <v>0</v>
      </c>
      <c r="AF789" s="409">
        <f t="shared" ref="AF789" si="2302">AF788</f>
        <v>0</v>
      </c>
      <c r="AG789" s="409">
        <f t="shared" ref="AG789" si="2303">AG788</f>
        <v>0</v>
      </c>
      <c r="AH789" s="409">
        <f t="shared" ref="AH789" si="2304">AH788</f>
        <v>0</v>
      </c>
      <c r="AI789" s="409">
        <f t="shared" ref="AI789" si="2305">AI788</f>
        <v>0</v>
      </c>
      <c r="AJ789" s="409">
        <f t="shared" ref="AJ789" si="2306">AJ788</f>
        <v>0</v>
      </c>
      <c r="AK789" s="409">
        <f t="shared" ref="AK789" si="2307">AK788</f>
        <v>0</v>
      </c>
      <c r="AL789" s="409">
        <f t="shared" ref="AL789" si="2308">AL788</f>
        <v>0</v>
      </c>
      <c r="AM789" s="295"/>
    </row>
    <row r="790" spans="1:39" ht="15.75" hidden="1" outlineLevel="2">
      <c r="A790" s="529"/>
      <c r="B790" s="296"/>
      <c r="C790" s="297"/>
      <c r="D790" s="297"/>
      <c r="E790" s="297"/>
      <c r="F790" s="297"/>
      <c r="G790" s="297"/>
      <c r="H790" s="297"/>
      <c r="I790" s="297"/>
      <c r="J790" s="297"/>
      <c r="K790" s="297"/>
      <c r="L790" s="297"/>
      <c r="M790" s="297"/>
      <c r="N790" s="298"/>
      <c r="O790" s="297"/>
      <c r="P790" s="297"/>
      <c r="Q790" s="297"/>
      <c r="R790" s="297"/>
      <c r="S790" s="297"/>
      <c r="T790" s="297"/>
      <c r="U790" s="297"/>
      <c r="V790" s="297"/>
      <c r="W790" s="297"/>
      <c r="X790" s="297"/>
      <c r="Y790" s="410"/>
      <c r="Z790" s="411"/>
      <c r="AA790" s="411"/>
      <c r="AB790" s="411"/>
      <c r="AC790" s="411"/>
      <c r="AD790" s="411"/>
      <c r="AE790" s="411"/>
      <c r="AF790" s="411"/>
      <c r="AG790" s="411"/>
      <c r="AH790" s="411"/>
      <c r="AI790" s="411"/>
      <c r="AJ790" s="411"/>
      <c r="AK790" s="411"/>
      <c r="AL790" s="411"/>
      <c r="AM790" s="300"/>
    </row>
    <row r="791" spans="1:39" hidden="1" outlineLevel="2">
      <c r="A791" s="529">
        <v>2</v>
      </c>
      <c r="B791" s="426" t="s">
        <v>96</v>
      </c>
      <c r="C791" s="289" t="s">
        <v>25</v>
      </c>
      <c r="D791" s="293"/>
      <c r="E791" s="293"/>
      <c r="F791" s="293"/>
      <c r="G791" s="293"/>
      <c r="H791" s="293"/>
      <c r="I791" s="293"/>
      <c r="J791" s="293"/>
      <c r="K791" s="293"/>
      <c r="L791" s="293"/>
      <c r="M791" s="293"/>
      <c r="N791" s="289"/>
      <c r="O791" s="293"/>
      <c r="P791" s="293"/>
      <c r="Q791" s="293"/>
      <c r="R791" s="293"/>
      <c r="S791" s="293"/>
      <c r="T791" s="293"/>
      <c r="U791" s="293"/>
      <c r="V791" s="293"/>
      <c r="W791" s="293"/>
      <c r="X791" s="293"/>
      <c r="Y791" s="408"/>
      <c r="Z791" s="408"/>
      <c r="AA791" s="408"/>
      <c r="AB791" s="408"/>
      <c r="AC791" s="408"/>
      <c r="AD791" s="408"/>
      <c r="AE791" s="408"/>
      <c r="AF791" s="408"/>
      <c r="AG791" s="408"/>
      <c r="AH791" s="408"/>
      <c r="AI791" s="408"/>
      <c r="AJ791" s="408"/>
      <c r="AK791" s="408"/>
      <c r="AL791" s="408"/>
      <c r="AM791" s="294">
        <f>SUM(Y791:AL791)</f>
        <v>0</v>
      </c>
    </row>
    <row r="792" spans="1:39" hidden="1" outlineLevel="2">
      <c r="A792" s="529"/>
      <c r="B792" s="292" t="s">
        <v>342</v>
      </c>
      <c r="C792" s="289" t="s">
        <v>163</v>
      </c>
      <c r="D792" s="293"/>
      <c r="E792" s="293"/>
      <c r="F792" s="293"/>
      <c r="G792" s="293"/>
      <c r="H792" s="293"/>
      <c r="I792" s="293"/>
      <c r="J792" s="293"/>
      <c r="K792" s="293"/>
      <c r="L792" s="293"/>
      <c r="M792" s="293"/>
      <c r="N792" s="466"/>
      <c r="O792" s="293"/>
      <c r="P792" s="293"/>
      <c r="Q792" s="293"/>
      <c r="R792" s="293"/>
      <c r="S792" s="293"/>
      <c r="T792" s="293"/>
      <c r="U792" s="293"/>
      <c r="V792" s="293"/>
      <c r="W792" s="293"/>
      <c r="X792" s="293"/>
      <c r="Y792" s="409">
        <f>Y791</f>
        <v>0</v>
      </c>
      <c r="Z792" s="409">
        <f t="shared" ref="Z792" si="2309">Z791</f>
        <v>0</v>
      </c>
      <c r="AA792" s="409">
        <f t="shared" ref="AA792" si="2310">AA791</f>
        <v>0</v>
      </c>
      <c r="AB792" s="409">
        <f t="shared" ref="AB792" si="2311">AB791</f>
        <v>0</v>
      </c>
      <c r="AC792" s="409">
        <f t="shared" ref="AC792" si="2312">AC791</f>
        <v>0</v>
      </c>
      <c r="AD792" s="409">
        <f t="shared" ref="AD792" si="2313">AD791</f>
        <v>0</v>
      </c>
      <c r="AE792" s="409">
        <f t="shared" ref="AE792" si="2314">AE791</f>
        <v>0</v>
      </c>
      <c r="AF792" s="409">
        <f t="shared" ref="AF792" si="2315">AF791</f>
        <v>0</v>
      </c>
      <c r="AG792" s="409">
        <f t="shared" ref="AG792" si="2316">AG791</f>
        <v>0</v>
      </c>
      <c r="AH792" s="409">
        <f t="shared" ref="AH792" si="2317">AH791</f>
        <v>0</v>
      </c>
      <c r="AI792" s="409">
        <f t="shared" ref="AI792" si="2318">AI791</f>
        <v>0</v>
      </c>
      <c r="AJ792" s="409">
        <f t="shared" ref="AJ792" si="2319">AJ791</f>
        <v>0</v>
      </c>
      <c r="AK792" s="409">
        <f t="shared" ref="AK792" si="2320">AK791</f>
        <v>0</v>
      </c>
      <c r="AL792" s="409">
        <f t="shared" ref="AL792" si="2321">AL791</f>
        <v>0</v>
      </c>
      <c r="AM792" s="295"/>
    </row>
    <row r="793" spans="1:39" ht="15.75" hidden="1" outlineLevel="2">
      <c r="A793" s="529"/>
      <c r="B793" s="296"/>
      <c r="C793" s="297"/>
      <c r="D793" s="302"/>
      <c r="E793" s="302"/>
      <c r="F793" s="302"/>
      <c r="G793" s="302"/>
      <c r="H793" s="302"/>
      <c r="I793" s="302"/>
      <c r="J793" s="302"/>
      <c r="K793" s="302"/>
      <c r="L793" s="302"/>
      <c r="M793" s="302"/>
      <c r="N793" s="298"/>
      <c r="O793" s="302"/>
      <c r="P793" s="302"/>
      <c r="Q793" s="302"/>
      <c r="R793" s="302"/>
      <c r="S793" s="302"/>
      <c r="T793" s="302"/>
      <c r="U793" s="302"/>
      <c r="V793" s="302"/>
      <c r="W793" s="302"/>
      <c r="X793" s="302"/>
      <c r="Y793" s="410"/>
      <c r="Z793" s="411"/>
      <c r="AA793" s="411"/>
      <c r="AB793" s="411"/>
      <c r="AC793" s="411"/>
      <c r="AD793" s="411"/>
      <c r="AE793" s="411"/>
      <c r="AF793" s="411"/>
      <c r="AG793" s="411"/>
      <c r="AH793" s="411"/>
      <c r="AI793" s="411"/>
      <c r="AJ793" s="411"/>
      <c r="AK793" s="411"/>
      <c r="AL793" s="411"/>
      <c r="AM793" s="300"/>
    </row>
    <row r="794" spans="1:39" hidden="1" outlineLevel="2">
      <c r="A794" s="529">
        <v>3</v>
      </c>
      <c r="B794" s="426" t="s">
        <v>97</v>
      </c>
      <c r="C794" s="289" t="s">
        <v>25</v>
      </c>
      <c r="D794" s="293"/>
      <c r="E794" s="293"/>
      <c r="F794" s="293"/>
      <c r="G794" s="293"/>
      <c r="H794" s="293"/>
      <c r="I794" s="293"/>
      <c r="J794" s="293"/>
      <c r="K794" s="293"/>
      <c r="L794" s="293"/>
      <c r="M794" s="293"/>
      <c r="N794" s="289"/>
      <c r="O794" s="293"/>
      <c r="P794" s="293"/>
      <c r="Q794" s="293"/>
      <c r="R794" s="293"/>
      <c r="S794" s="293"/>
      <c r="T794" s="293"/>
      <c r="U794" s="293"/>
      <c r="V794" s="293"/>
      <c r="W794" s="293"/>
      <c r="X794" s="293"/>
      <c r="Y794" s="408"/>
      <c r="Z794" s="408"/>
      <c r="AA794" s="408"/>
      <c r="AB794" s="408"/>
      <c r="AC794" s="408"/>
      <c r="AD794" s="408"/>
      <c r="AE794" s="408"/>
      <c r="AF794" s="408"/>
      <c r="AG794" s="408"/>
      <c r="AH794" s="408"/>
      <c r="AI794" s="408"/>
      <c r="AJ794" s="408"/>
      <c r="AK794" s="408"/>
      <c r="AL794" s="408"/>
      <c r="AM794" s="294">
        <f>SUM(Y794:AL794)</f>
        <v>0</v>
      </c>
    </row>
    <row r="795" spans="1:39" hidden="1" outlineLevel="2">
      <c r="A795" s="529"/>
      <c r="B795" s="292" t="s">
        <v>342</v>
      </c>
      <c r="C795" s="289" t="s">
        <v>163</v>
      </c>
      <c r="D795" s="293"/>
      <c r="E795" s="293"/>
      <c r="F795" s="293"/>
      <c r="G795" s="293"/>
      <c r="H795" s="293"/>
      <c r="I795" s="293"/>
      <c r="J795" s="293"/>
      <c r="K795" s="293"/>
      <c r="L795" s="293"/>
      <c r="M795" s="293"/>
      <c r="N795" s="466"/>
      <c r="O795" s="293"/>
      <c r="P795" s="293"/>
      <c r="Q795" s="293"/>
      <c r="R795" s="293"/>
      <c r="S795" s="293"/>
      <c r="T795" s="293"/>
      <c r="U795" s="293"/>
      <c r="V795" s="293"/>
      <c r="W795" s="293"/>
      <c r="X795" s="293"/>
      <c r="Y795" s="409">
        <f>Y794</f>
        <v>0</v>
      </c>
      <c r="Z795" s="409">
        <f t="shared" ref="Z795" si="2322">Z794</f>
        <v>0</v>
      </c>
      <c r="AA795" s="409">
        <f t="shared" ref="AA795" si="2323">AA794</f>
        <v>0</v>
      </c>
      <c r="AB795" s="409">
        <f t="shared" ref="AB795" si="2324">AB794</f>
        <v>0</v>
      </c>
      <c r="AC795" s="409">
        <f t="shared" ref="AC795" si="2325">AC794</f>
        <v>0</v>
      </c>
      <c r="AD795" s="409">
        <f t="shared" ref="AD795" si="2326">AD794</f>
        <v>0</v>
      </c>
      <c r="AE795" s="409">
        <f t="shared" ref="AE795" si="2327">AE794</f>
        <v>0</v>
      </c>
      <c r="AF795" s="409">
        <f t="shared" ref="AF795" si="2328">AF794</f>
        <v>0</v>
      </c>
      <c r="AG795" s="409">
        <f t="shared" ref="AG795" si="2329">AG794</f>
        <v>0</v>
      </c>
      <c r="AH795" s="409">
        <f t="shared" ref="AH795" si="2330">AH794</f>
        <v>0</v>
      </c>
      <c r="AI795" s="409">
        <f t="shared" ref="AI795" si="2331">AI794</f>
        <v>0</v>
      </c>
      <c r="AJ795" s="409">
        <f t="shared" ref="AJ795" si="2332">AJ794</f>
        <v>0</v>
      </c>
      <c r="AK795" s="409">
        <f t="shared" ref="AK795" si="2333">AK794</f>
        <v>0</v>
      </c>
      <c r="AL795" s="409">
        <f t="shared" ref="AL795" si="2334">AL794</f>
        <v>0</v>
      </c>
      <c r="AM795" s="295"/>
    </row>
    <row r="796" spans="1:39" hidden="1" outlineLevel="2">
      <c r="A796" s="529"/>
      <c r="B796" s="292"/>
      <c r="C796" s="303"/>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410"/>
      <c r="Z796" s="410"/>
      <c r="AA796" s="410"/>
      <c r="AB796" s="410"/>
      <c r="AC796" s="410"/>
      <c r="AD796" s="410"/>
      <c r="AE796" s="410"/>
      <c r="AF796" s="410"/>
      <c r="AG796" s="410"/>
      <c r="AH796" s="410"/>
      <c r="AI796" s="410"/>
      <c r="AJ796" s="410"/>
      <c r="AK796" s="410"/>
      <c r="AL796" s="410"/>
      <c r="AM796" s="304"/>
    </row>
    <row r="797" spans="1:39" hidden="1" outlineLevel="2">
      <c r="A797" s="529">
        <v>4</v>
      </c>
      <c r="B797" s="517" t="s">
        <v>687</v>
      </c>
      <c r="C797" s="289" t="s">
        <v>25</v>
      </c>
      <c r="D797" s="293"/>
      <c r="E797" s="293"/>
      <c r="F797" s="293"/>
      <c r="G797" s="293"/>
      <c r="H797" s="293"/>
      <c r="I797" s="293"/>
      <c r="J797" s="293"/>
      <c r="K797" s="293"/>
      <c r="L797" s="293"/>
      <c r="M797" s="293"/>
      <c r="N797" s="289"/>
      <c r="O797" s="293"/>
      <c r="P797" s="293"/>
      <c r="Q797" s="293"/>
      <c r="R797" s="293"/>
      <c r="S797" s="293"/>
      <c r="T797" s="293"/>
      <c r="U797" s="293"/>
      <c r="V797" s="293"/>
      <c r="W797" s="293"/>
      <c r="X797" s="293"/>
      <c r="Y797" s="413"/>
      <c r="Z797" s="413"/>
      <c r="AA797" s="413"/>
      <c r="AB797" s="413"/>
      <c r="AC797" s="413"/>
      <c r="AD797" s="413"/>
      <c r="AE797" s="413"/>
      <c r="AF797" s="408"/>
      <c r="AG797" s="408"/>
      <c r="AH797" s="408"/>
      <c r="AI797" s="408"/>
      <c r="AJ797" s="408"/>
      <c r="AK797" s="408"/>
      <c r="AL797" s="408"/>
      <c r="AM797" s="294">
        <f>SUM(Y797:AL797)</f>
        <v>0</v>
      </c>
    </row>
    <row r="798" spans="1:39" hidden="1" outlineLevel="2">
      <c r="A798" s="529"/>
      <c r="B798" s="292" t="s">
        <v>342</v>
      </c>
      <c r="C798" s="289" t="s">
        <v>163</v>
      </c>
      <c r="D798" s="293"/>
      <c r="E798" s="293"/>
      <c r="F798" s="293"/>
      <c r="G798" s="293"/>
      <c r="H798" s="293"/>
      <c r="I798" s="293"/>
      <c r="J798" s="293"/>
      <c r="K798" s="293"/>
      <c r="L798" s="293"/>
      <c r="M798" s="293"/>
      <c r="N798" s="466"/>
      <c r="O798" s="293"/>
      <c r="P798" s="293"/>
      <c r="Q798" s="293"/>
      <c r="R798" s="293"/>
      <c r="S798" s="293"/>
      <c r="T798" s="293"/>
      <c r="U798" s="293"/>
      <c r="V798" s="293"/>
      <c r="W798" s="293"/>
      <c r="X798" s="293"/>
      <c r="Y798" s="409">
        <f>Y797</f>
        <v>0</v>
      </c>
      <c r="Z798" s="409">
        <f t="shared" ref="Z798" si="2335">Z797</f>
        <v>0</v>
      </c>
      <c r="AA798" s="409">
        <f t="shared" ref="AA798" si="2336">AA797</f>
        <v>0</v>
      </c>
      <c r="AB798" s="409">
        <f t="shared" ref="AB798" si="2337">AB797</f>
        <v>0</v>
      </c>
      <c r="AC798" s="409">
        <f t="shared" ref="AC798" si="2338">AC797</f>
        <v>0</v>
      </c>
      <c r="AD798" s="409">
        <f t="shared" ref="AD798" si="2339">AD797</f>
        <v>0</v>
      </c>
      <c r="AE798" s="409">
        <f t="shared" ref="AE798" si="2340">AE797</f>
        <v>0</v>
      </c>
      <c r="AF798" s="409">
        <f t="shared" ref="AF798" si="2341">AF797</f>
        <v>0</v>
      </c>
      <c r="AG798" s="409">
        <f t="shared" ref="AG798" si="2342">AG797</f>
        <v>0</v>
      </c>
      <c r="AH798" s="409">
        <f t="shared" ref="AH798" si="2343">AH797</f>
        <v>0</v>
      </c>
      <c r="AI798" s="409">
        <f t="shared" ref="AI798" si="2344">AI797</f>
        <v>0</v>
      </c>
      <c r="AJ798" s="409">
        <f t="shared" ref="AJ798" si="2345">AJ797</f>
        <v>0</v>
      </c>
      <c r="AK798" s="409">
        <f t="shared" ref="AK798" si="2346">AK797</f>
        <v>0</v>
      </c>
      <c r="AL798" s="409">
        <f t="shared" ref="AL798" si="2347">AL797</f>
        <v>0</v>
      </c>
      <c r="AM798" s="295"/>
    </row>
    <row r="799" spans="1:39" hidden="1" outlineLevel="2">
      <c r="A799" s="529"/>
      <c r="B799" s="292"/>
      <c r="C799" s="303"/>
      <c r="D799" s="302"/>
      <c r="E799" s="302"/>
      <c r="F799" s="302"/>
      <c r="G799" s="302"/>
      <c r="H799" s="302"/>
      <c r="I799" s="302"/>
      <c r="J799" s="302"/>
      <c r="K799" s="302"/>
      <c r="L799" s="302"/>
      <c r="M799" s="302"/>
      <c r="N799" s="289"/>
      <c r="O799" s="302"/>
      <c r="P799" s="302"/>
      <c r="Q799" s="302"/>
      <c r="R799" s="302"/>
      <c r="S799" s="302"/>
      <c r="T799" s="302"/>
      <c r="U799" s="302"/>
      <c r="V799" s="302"/>
      <c r="W799" s="302"/>
      <c r="X799" s="302"/>
      <c r="Y799" s="410"/>
      <c r="Z799" s="410"/>
      <c r="AA799" s="410"/>
      <c r="AB799" s="410"/>
      <c r="AC799" s="410"/>
      <c r="AD799" s="410"/>
      <c r="AE799" s="410"/>
      <c r="AF799" s="410"/>
      <c r="AG799" s="410"/>
      <c r="AH799" s="410"/>
      <c r="AI799" s="410"/>
      <c r="AJ799" s="410"/>
      <c r="AK799" s="410"/>
      <c r="AL799" s="410"/>
      <c r="AM799" s="304"/>
    </row>
    <row r="800" spans="1:39" ht="15.75" hidden="1" customHeight="1" outlineLevel="2">
      <c r="A800" s="529">
        <v>5</v>
      </c>
      <c r="B800" s="426" t="s">
        <v>98</v>
      </c>
      <c r="C800" s="289" t="s">
        <v>25</v>
      </c>
      <c r="D800" s="293"/>
      <c r="E800" s="293"/>
      <c r="F800" s="293"/>
      <c r="G800" s="293"/>
      <c r="H800" s="293"/>
      <c r="I800" s="293"/>
      <c r="J800" s="293"/>
      <c r="K800" s="293"/>
      <c r="L800" s="293"/>
      <c r="M800" s="293"/>
      <c r="N800" s="289"/>
      <c r="O800" s="293"/>
      <c r="P800" s="293"/>
      <c r="Q800" s="293"/>
      <c r="R800" s="293"/>
      <c r="S800" s="293"/>
      <c r="T800" s="293"/>
      <c r="U800" s="293"/>
      <c r="V800" s="293"/>
      <c r="W800" s="293"/>
      <c r="X800" s="293"/>
      <c r="Y800" s="413"/>
      <c r="Z800" s="413"/>
      <c r="AA800" s="413"/>
      <c r="AB800" s="413"/>
      <c r="AC800" s="413"/>
      <c r="AD800" s="413"/>
      <c r="AE800" s="413"/>
      <c r="AF800" s="408"/>
      <c r="AG800" s="408"/>
      <c r="AH800" s="408"/>
      <c r="AI800" s="408"/>
      <c r="AJ800" s="408"/>
      <c r="AK800" s="408"/>
      <c r="AL800" s="408"/>
      <c r="AM800" s="294">
        <f>SUM(Y800:AL800)</f>
        <v>0</v>
      </c>
    </row>
    <row r="801" spans="1:39" ht="20.25" hidden="1" customHeight="1" outlineLevel="2">
      <c r="A801" s="529"/>
      <c r="B801" s="292" t="s">
        <v>342</v>
      </c>
      <c r="C801" s="289" t="s">
        <v>163</v>
      </c>
      <c r="D801" s="293"/>
      <c r="E801" s="293"/>
      <c r="F801" s="293"/>
      <c r="G801" s="293"/>
      <c r="H801" s="293"/>
      <c r="I801" s="293"/>
      <c r="J801" s="293"/>
      <c r="K801" s="293"/>
      <c r="L801" s="293"/>
      <c r="M801" s="293"/>
      <c r="N801" s="466"/>
      <c r="O801" s="293"/>
      <c r="P801" s="293"/>
      <c r="Q801" s="293"/>
      <c r="R801" s="293"/>
      <c r="S801" s="293"/>
      <c r="T801" s="293"/>
      <c r="U801" s="293"/>
      <c r="V801" s="293"/>
      <c r="W801" s="293"/>
      <c r="X801" s="293"/>
      <c r="Y801" s="409">
        <f>Y800</f>
        <v>0</v>
      </c>
      <c r="Z801" s="409">
        <f t="shared" ref="Z801" si="2348">Z800</f>
        <v>0</v>
      </c>
      <c r="AA801" s="409">
        <f t="shared" ref="AA801" si="2349">AA800</f>
        <v>0</v>
      </c>
      <c r="AB801" s="409">
        <f t="shared" ref="AB801" si="2350">AB800</f>
        <v>0</v>
      </c>
      <c r="AC801" s="409">
        <f t="shared" ref="AC801" si="2351">AC800</f>
        <v>0</v>
      </c>
      <c r="AD801" s="409">
        <f t="shared" ref="AD801" si="2352">AD800</f>
        <v>0</v>
      </c>
      <c r="AE801" s="409">
        <f t="shared" ref="AE801" si="2353">AE800</f>
        <v>0</v>
      </c>
      <c r="AF801" s="409">
        <f t="shared" ref="AF801" si="2354">AF800</f>
        <v>0</v>
      </c>
      <c r="AG801" s="409">
        <f t="shared" ref="AG801" si="2355">AG800</f>
        <v>0</v>
      </c>
      <c r="AH801" s="409">
        <f t="shared" ref="AH801" si="2356">AH800</f>
        <v>0</v>
      </c>
      <c r="AI801" s="409">
        <f t="shared" ref="AI801" si="2357">AI800</f>
        <v>0</v>
      </c>
      <c r="AJ801" s="409">
        <f t="shared" ref="AJ801" si="2358">AJ800</f>
        <v>0</v>
      </c>
      <c r="AK801" s="409">
        <f t="shared" ref="AK801" si="2359">AK800</f>
        <v>0</v>
      </c>
      <c r="AL801" s="409">
        <f t="shared" ref="AL801" si="2360">AL800</f>
        <v>0</v>
      </c>
      <c r="AM801" s="295"/>
    </row>
    <row r="802" spans="1:39" hidden="1" outlineLevel="2">
      <c r="A802" s="529"/>
      <c r="B802" s="292"/>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420"/>
      <c r="Z802" s="421"/>
      <c r="AA802" s="421"/>
      <c r="AB802" s="421"/>
      <c r="AC802" s="421"/>
      <c r="AD802" s="421"/>
      <c r="AE802" s="421"/>
      <c r="AF802" s="421"/>
      <c r="AG802" s="421"/>
      <c r="AH802" s="421"/>
      <c r="AI802" s="421"/>
      <c r="AJ802" s="421"/>
      <c r="AK802" s="421"/>
      <c r="AL802" s="421"/>
      <c r="AM802" s="295"/>
    </row>
    <row r="803" spans="1:39" ht="15.75" hidden="1" outlineLevel="2">
      <c r="A803" s="529"/>
      <c r="B803" s="317" t="s">
        <v>498</v>
      </c>
      <c r="C803" s="287"/>
      <c r="D803" s="287"/>
      <c r="E803" s="287"/>
      <c r="F803" s="287"/>
      <c r="G803" s="287"/>
      <c r="H803" s="287"/>
      <c r="I803" s="287"/>
      <c r="J803" s="287"/>
      <c r="K803" s="287"/>
      <c r="L803" s="287"/>
      <c r="M803" s="287"/>
      <c r="N803" s="288"/>
      <c r="O803" s="287"/>
      <c r="P803" s="287"/>
      <c r="Q803" s="287"/>
      <c r="R803" s="287"/>
      <c r="S803" s="287"/>
      <c r="T803" s="287"/>
      <c r="U803" s="287"/>
      <c r="V803" s="287"/>
      <c r="W803" s="287"/>
      <c r="X803" s="287"/>
      <c r="Y803" s="412"/>
      <c r="Z803" s="412"/>
      <c r="AA803" s="412"/>
      <c r="AB803" s="412"/>
      <c r="AC803" s="412"/>
      <c r="AD803" s="412"/>
      <c r="AE803" s="412"/>
      <c r="AF803" s="412"/>
      <c r="AG803" s="412"/>
      <c r="AH803" s="412"/>
      <c r="AI803" s="412"/>
      <c r="AJ803" s="412"/>
      <c r="AK803" s="412"/>
      <c r="AL803" s="412"/>
      <c r="AM803" s="290"/>
    </row>
    <row r="804" spans="1:39" hidden="1" outlineLevel="2">
      <c r="A804" s="529">
        <v>6</v>
      </c>
      <c r="B804" s="426" t="s">
        <v>99</v>
      </c>
      <c r="C804" s="289" t="s">
        <v>25</v>
      </c>
      <c r="D804" s="293"/>
      <c r="E804" s="293"/>
      <c r="F804" s="293"/>
      <c r="G804" s="293"/>
      <c r="H804" s="293"/>
      <c r="I804" s="293"/>
      <c r="J804" s="293"/>
      <c r="K804" s="293"/>
      <c r="L804" s="293"/>
      <c r="M804" s="293"/>
      <c r="N804" s="293">
        <v>12</v>
      </c>
      <c r="O804" s="293"/>
      <c r="P804" s="293"/>
      <c r="Q804" s="293"/>
      <c r="R804" s="293"/>
      <c r="S804" s="293"/>
      <c r="T804" s="293"/>
      <c r="U804" s="293"/>
      <c r="V804" s="293"/>
      <c r="W804" s="293"/>
      <c r="X804" s="293"/>
      <c r="Y804" s="413"/>
      <c r="Z804" s="413"/>
      <c r="AA804" s="413"/>
      <c r="AB804" s="413"/>
      <c r="AC804" s="413"/>
      <c r="AD804" s="413"/>
      <c r="AE804" s="413"/>
      <c r="AF804" s="413"/>
      <c r="AG804" s="413"/>
      <c r="AH804" s="413"/>
      <c r="AI804" s="413"/>
      <c r="AJ804" s="413"/>
      <c r="AK804" s="413"/>
      <c r="AL804" s="413"/>
      <c r="AM804" s="294">
        <f>SUM(Y804:AL804)</f>
        <v>0</v>
      </c>
    </row>
    <row r="805" spans="1:39" hidden="1" outlineLevel="2">
      <c r="A805" s="529"/>
      <c r="B805" s="292" t="s">
        <v>342</v>
      </c>
      <c r="C805" s="289" t="s">
        <v>163</v>
      </c>
      <c r="D805" s="293"/>
      <c r="E805" s="293"/>
      <c r="F805" s="293"/>
      <c r="G805" s="293"/>
      <c r="H805" s="293"/>
      <c r="I805" s="293"/>
      <c r="J805" s="293"/>
      <c r="K805" s="293"/>
      <c r="L805" s="293"/>
      <c r="M805" s="293"/>
      <c r="N805" s="293">
        <f>N804</f>
        <v>12</v>
      </c>
      <c r="O805" s="293"/>
      <c r="P805" s="293"/>
      <c r="Q805" s="293"/>
      <c r="R805" s="293"/>
      <c r="S805" s="293"/>
      <c r="T805" s="293"/>
      <c r="U805" s="293"/>
      <c r="V805" s="293"/>
      <c r="W805" s="293"/>
      <c r="X805" s="293"/>
      <c r="Y805" s="409">
        <f>Y804</f>
        <v>0</v>
      </c>
      <c r="Z805" s="409">
        <f t="shared" ref="Z805" si="2361">Z804</f>
        <v>0</v>
      </c>
      <c r="AA805" s="409">
        <f t="shared" ref="AA805" si="2362">AA804</f>
        <v>0</v>
      </c>
      <c r="AB805" s="409">
        <f t="shared" ref="AB805" si="2363">AB804</f>
        <v>0</v>
      </c>
      <c r="AC805" s="409">
        <f t="shared" ref="AC805" si="2364">AC804</f>
        <v>0</v>
      </c>
      <c r="AD805" s="409">
        <f t="shared" ref="AD805" si="2365">AD804</f>
        <v>0</v>
      </c>
      <c r="AE805" s="409">
        <f t="shared" ref="AE805" si="2366">AE804</f>
        <v>0</v>
      </c>
      <c r="AF805" s="409">
        <f t="shared" ref="AF805" si="2367">AF804</f>
        <v>0</v>
      </c>
      <c r="AG805" s="409">
        <f t="shared" ref="AG805" si="2368">AG804</f>
        <v>0</v>
      </c>
      <c r="AH805" s="409">
        <f t="shared" ref="AH805" si="2369">AH804</f>
        <v>0</v>
      </c>
      <c r="AI805" s="409">
        <f t="shared" ref="AI805" si="2370">AI804</f>
        <v>0</v>
      </c>
      <c r="AJ805" s="409">
        <f t="shared" ref="AJ805" si="2371">AJ804</f>
        <v>0</v>
      </c>
      <c r="AK805" s="409">
        <f t="shared" ref="AK805" si="2372">AK804</f>
        <v>0</v>
      </c>
      <c r="AL805" s="409">
        <f t="shared" ref="AL805" si="2373">AL804</f>
        <v>0</v>
      </c>
      <c r="AM805" s="309"/>
    </row>
    <row r="806" spans="1:39" hidden="1" outlineLevel="2">
      <c r="A806" s="529"/>
      <c r="B806" s="308"/>
      <c r="C806" s="310"/>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414"/>
      <c r="Z806" s="414"/>
      <c r="AA806" s="414"/>
      <c r="AB806" s="414"/>
      <c r="AC806" s="414"/>
      <c r="AD806" s="414"/>
      <c r="AE806" s="414"/>
      <c r="AF806" s="414"/>
      <c r="AG806" s="414"/>
      <c r="AH806" s="414"/>
      <c r="AI806" s="414"/>
      <c r="AJ806" s="414"/>
      <c r="AK806" s="414"/>
      <c r="AL806" s="414"/>
      <c r="AM806" s="311"/>
    </row>
    <row r="807" spans="1:39" ht="30" hidden="1" outlineLevel="2">
      <c r="A807" s="529">
        <v>7</v>
      </c>
      <c r="B807" s="426" t="s">
        <v>100</v>
      </c>
      <c r="C807" s="289" t="s">
        <v>25</v>
      </c>
      <c r="D807" s="293"/>
      <c r="E807" s="293"/>
      <c r="F807" s="293"/>
      <c r="G807" s="293"/>
      <c r="H807" s="293"/>
      <c r="I807" s="293"/>
      <c r="J807" s="293"/>
      <c r="K807" s="293"/>
      <c r="L807" s="293"/>
      <c r="M807" s="293"/>
      <c r="N807" s="293">
        <v>12</v>
      </c>
      <c r="O807" s="293"/>
      <c r="P807" s="293"/>
      <c r="Q807" s="293"/>
      <c r="R807" s="293"/>
      <c r="S807" s="293"/>
      <c r="T807" s="293"/>
      <c r="U807" s="293"/>
      <c r="V807" s="293"/>
      <c r="W807" s="293"/>
      <c r="X807" s="293"/>
      <c r="Y807" s="413"/>
      <c r="Z807" s="413"/>
      <c r="AA807" s="413"/>
      <c r="AB807" s="413"/>
      <c r="AC807" s="413"/>
      <c r="AD807" s="413"/>
      <c r="AE807" s="413"/>
      <c r="AF807" s="413"/>
      <c r="AG807" s="413"/>
      <c r="AH807" s="413"/>
      <c r="AI807" s="413"/>
      <c r="AJ807" s="413"/>
      <c r="AK807" s="413"/>
      <c r="AL807" s="413"/>
      <c r="AM807" s="294">
        <f>SUM(Y807:AL807)</f>
        <v>0</v>
      </c>
    </row>
    <row r="808" spans="1:39" hidden="1" outlineLevel="2">
      <c r="A808" s="529"/>
      <c r="B808" s="292" t="s">
        <v>342</v>
      </c>
      <c r="C808" s="289" t="s">
        <v>163</v>
      </c>
      <c r="D808" s="293"/>
      <c r="E808" s="293"/>
      <c r="F808" s="293"/>
      <c r="G808" s="293"/>
      <c r="H808" s="293"/>
      <c r="I808" s="293"/>
      <c r="J808" s="293"/>
      <c r="K808" s="293"/>
      <c r="L808" s="293"/>
      <c r="M808" s="293"/>
      <c r="N808" s="293">
        <f>N807</f>
        <v>12</v>
      </c>
      <c r="O808" s="293"/>
      <c r="P808" s="293"/>
      <c r="Q808" s="293"/>
      <c r="R808" s="293"/>
      <c r="S808" s="293"/>
      <c r="T808" s="293"/>
      <c r="U808" s="293"/>
      <c r="V808" s="293"/>
      <c r="W808" s="293"/>
      <c r="X808" s="293"/>
      <c r="Y808" s="409">
        <f>Y807</f>
        <v>0</v>
      </c>
      <c r="Z808" s="409">
        <f t="shared" ref="Z808" si="2374">Z807</f>
        <v>0</v>
      </c>
      <c r="AA808" s="409">
        <f t="shared" ref="AA808" si="2375">AA807</f>
        <v>0</v>
      </c>
      <c r="AB808" s="409">
        <f t="shared" ref="AB808" si="2376">AB807</f>
        <v>0</v>
      </c>
      <c r="AC808" s="409">
        <f t="shared" ref="AC808" si="2377">AC807</f>
        <v>0</v>
      </c>
      <c r="AD808" s="409">
        <f t="shared" ref="AD808" si="2378">AD807</f>
        <v>0</v>
      </c>
      <c r="AE808" s="409">
        <f t="shared" ref="AE808" si="2379">AE807</f>
        <v>0</v>
      </c>
      <c r="AF808" s="409">
        <f t="shared" ref="AF808" si="2380">AF807</f>
        <v>0</v>
      </c>
      <c r="AG808" s="409">
        <f t="shared" ref="AG808" si="2381">AG807</f>
        <v>0</v>
      </c>
      <c r="AH808" s="409">
        <f t="shared" ref="AH808" si="2382">AH807</f>
        <v>0</v>
      </c>
      <c r="AI808" s="409">
        <f t="shared" ref="AI808" si="2383">AI807</f>
        <v>0</v>
      </c>
      <c r="AJ808" s="409">
        <f t="shared" ref="AJ808" si="2384">AJ807</f>
        <v>0</v>
      </c>
      <c r="AK808" s="409">
        <f t="shared" ref="AK808" si="2385">AK807</f>
        <v>0</v>
      </c>
      <c r="AL808" s="409">
        <f t="shared" ref="AL808" si="2386">AL807</f>
        <v>0</v>
      </c>
      <c r="AM808" s="309"/>
    </row>
    <row r="809" spans="1:39" hidden="1" outlineLevel="2">
      <c r="A809" s="529"/>
      <c r="B809" s="312"/>
      <c r="C809" s="310"/>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414"/>
      <c r="Z809" s="415"/>
      <c r="AA809" s="414"/>
      <c r="AB809" s="414"/>
      <c r="AC809" s="414"/>
      <c r="AD809" s="414"/>
      <c r="AE809" s="414"/>
      <c r="AF809" s="414"/>
      <c r="AG809" s="414"/>
      <c r="AH809" s="414"/>
      <c r="AI809" s="414"/>
      <c r="AJ809" s="414"/>
      <c r="AK809" s="414"/>
      <c r="AL809" s="414"/>
      <c r="AM809" s="311"/>
    </row>
    <row r="810" spans="1:39" ht="30" hidden="1" outlineLevel="2">
      <c r="A810" s="529">
        <v>8</v>
      </c>
      <c r="B810" s="426" t="s">
        <v>101</v>
      </c>
      <c r="C810" s="289" t="s">
        <v>25</v>
      </c>
      <c r="D810" s="293"/>
      <c r="E810" s="293"/>
      <c r="F810" s="293"/>
      <c r="G810" s="293"/>
      <c r="H810" s="293"/>
      <c r="I810" s="293"/>
      <c r="J810" s="293"/>
      <c r="K810" s="293"/>
      <c r="L810" s="293"/>
      <c r="M810" s="293"/>
      <c r="N810" s="293">
        <v>12</v>
      </c>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294">
        <f>SUM(Y810:AL810)</f>
        <v>0</v>
      </c>
    </row>
    <row r="811" spans="1:39" hidden="1" outlineLevel="2">
      <c r="A811" s="529"/>
      <c r="B811" s="292" t="s">
        <v>342</v>
      </c>
      <c r="C811" s="289" t="s">
        <v>163</v>
      </c>
      <c r="D811" s="293"/>
      <c r="E811" s="293"/>
      <c r="F811" s="293"/>
      <c r="G811" s="293"/>
      <c r="H811" s="293"/>
      <c r="I811" s="293"/>
      <c r="J811" s="293"/>
      <c r="K811" s="293"/>
      <c r="L811" s="293"/>
      <c r="M811" s="293"/>
      <c r="N811" s="293">
        <f>N810</f>
        <v>12</v>
      </c>
      <c r="O811" s="293"/>
      <c r="P811" s="293"/>
      <c r="Q811" s="293"/>
      <c r="R811" s="293"/>
      <c r="S811" s="293"/>
      <c r="T811" s="293"/>
      <c r="U811" s="293"/>
      <c r="V811" s="293"/>
      <c r="W811" s="293"/>
      <c r="X811" s="293"/>
      <c r="Y811" s="409">
        <f>Y810</f>
        <v>0</v>
      </c>
      <c r="Z811" s="409">
        <f t="shared" ref="Z811" si="2387">Z810</f>
        <v>0</v>
      </c>
      <c r="AA811" s="409">
        <f t="shared" ref="AA811" si="2388">AA810</f>
        <v>0</v>
      </c>
      <c r="AB811" s="409">
        <f t="shared" ref="AB811" si="2389">AB810</f>
        <v>0</v>
      </c>
      <c r="AC811" s="409">
        <f t="shared" ref="AC811" si="2390">AC810</f>
        <v>0</v>
      </c>
      <c r="AD811" s="409">
        <f t="shared" ref="AD811" si="2391">AD810</f>
        <v>0</v>
      </c>
      <c r="AE811" s="409">
        <f t="shared" ref="AE811" si="2392">AE810</f>
        <v>0</v>
      </c>
      <c r="AF811" s="409">
        <f t="shared" ref="AF811" si="2393">AF810</f>
        <v>0</v>
      </c>
      <c r="AG811" s="409">
        <f t="shared" ref="AG811" si="2394">AG810</f>
        <v>0</v>
      </c>
      <c r="AH811" s="409">
        <f t="shared" ref="AH811" si="2395">AH810</f>
        <v>0</v>
      </c>
      <c r="AI811" s="409">
        <f t="shared" ref="AI811" si="2396">AI810</f>
        <v>0</v>
      </c>
      <c r="AJ811" s="409">
        <f t="shared" ref="AJ811" si="2397">AJ810</f>
        <v>0</v>
      </c>
      <c r="AK811" s="409">
        <f t="shared" ref="AK811" si="2398">AK810</f>
        <v>0</v>
      </c>
      <c r="AL811" s="409">
        <f t="shared" ref="AL811" si="2399">AL810</f>
        <v>0</v>
      </c>
      <c r="AM811" s="309"/>
    </row>
    <row r="812" spans="1:39" hidden="1" outlineLevel="2">
      <c r="A812" s="529"/>
      <c r="B812" s="312"/>
      <c r="C812" s="310"/>
      <c r="D812" s="314"/>
      <c r="E812" s="314"/>
      <c r="F812" s="314"/>
      <c r="G812" s="314"/>
      <c r="H812" s="314"/>
      <c r="I812" s="314"/>
      <c r="J812" s="314"/>
      <c r="K812" s="314"/>
      <c r="L812" s="314"/>
      <c r="M812" s="314"/>
      <c r="N812" s="289"/>
      <c r="O812" s="314"/>
      <c r="P812" s="314"/>
      <c r="Q812" s="314"/>
      <c r="R812" s="314"/>
      <c r="S812" s="314"/>
      <c r="T812" s="314"/>
      <c r="U812" s="314"/>
      <c r="V812" s="314"/>
      <c r="W812" s="314"/>
      <c r="X812" s="314"/>
      <c r="Y812" s="414"/>
      <c r="Z812" s="415"/>
      <c r="AA812" s="414"/>
      <c r="AB812" s="414"/>
      <c r="AC812" s="414"/>
      <c r="AD812" s="414"/>
      <c r="AE812" s="414"/>
      <c r="AF812" s="414"/>
      <c r="AG812" s="414"/>
      <c r="AH812" s="414"/>
      <c r="AI812" s="414"/>
      <c r="AJ812" s="414"/>
      <c r="AK812" s="414"/>
      <c r="AL812" s="414"/>
      <c r="AM812" s="311"/>
    </row>
    <row r="813" spans="1:39" ht="30" hidden="1" outlineLevel="2">
      <c r="A813" s="529">
        <v>9</v>
      </c>
      <c r="B813" s="426" t="s">
        <v>102</v>
      </c>
      <c r="C813" s="289" t="s">
        <v>25</v>
      </c>
      <c r="D813" s="293"/>
      <c r="E813" s="293"/>
      <c r="F813" s="293"/>
      <c r="G813" s="293"/>
      <c r="H813" s="293"/>
      <c r="I813" s="293"/>
      <c r="J813" s="293"/>
      <c r="K813" s="293"/>
      <c r="L813" s="293"/>
      <c r="M813" s="293"/>
      <c r="N813" s="293">
        <v>12</v>
      </c>
      <c r="O813" s="293"/>
      <c r="P813" s="293"/>
      <c r="Q813" s="293"/>
      <c r="R813" s="293"/>
      <c r="S813" s="293"/>
      <c r="T813" s="293"/>
      <c r="U813" s="293"/>
      <c r="V813" s="293"/>
      <c r="W813" s="293"/>
      <c r="X813" s="293"/>
      <c r="Y813" s="413"/>
      <c r="Z813" s="413"/>
      <c r="AA813" s="413"/>
      <c r="AB813" s="413"/>
      <c r="AC813" s="413"/>
      <c r="AD813" s="413"/>
      <c r="AE813" s="413"/>
      <c r="AF813" s="413"/>
      <c r="AG813" s="413"/>
      <c r="AH813" s="413"/>
      <c r="AI813" s="413"/>
      <c r="AJ813" s="413"/>
      <c r="AK813" s="413"/>
      <c r="AL813" s="413"/>
      <c r="AM813" s="294">
        <f>SUM(Y813:AL813)</f>
        <v>0</v>
      </c>
    </row>
    <row r="814" spans="1:39" hidden="1" outlineLevel="2">
      <c r="A814" s="529"/>
      <c r="B814" s="292" t="s">
        <v>342</v>
      </c>
      <c r="C814" s="289" t="s">
        <v>163</v>
      </c>
      <c r="D814" s="293"/>
      <c r="E814" s="293"/>
      <c r="F814" s="293"/>
      <c r="G814" s="293"/>
      <c r="H814" s="293"/>
      <c r="I814" s="293"/>
      <c r="J814" s="293"/>
      <c r="K814" s="293"/>
      <c r="L814" s="293"/>
      <c r="M814" s="293"/>
      <c r="N814" s="293">
        <f>N813</f>
        <v>12</v>
      </c>
      <c r="O814" s="293"/>
      <c r="P814" s="293"/>
      <c r="Q814" s="293"/>
      <c r="R814" s="293"/>
      <c r="S814" s="293"/>
      <c r="T814" s="293"/>
      <c r="U814" s="293"/>
      <c r="V814" s="293"/>
      <c r="W814" s="293"/>
      <c r="X814" s="293"/>
      <c r="Y814" s="409">
        <f>Y813</f>
        <v>0</v>
      </c>
      <c r="Z814" s="409">
        <f t="shared" ref="Z814" si="2400">Z813</f>
        <v>0</v>
      </c>
      <c r="AA814" s="409">
        <f t="shared" ref="AA814" si="2401">AA813</f>
        <v>0</v>
      </c>
      <c r="AB814" s="409">
        <f t="shared" ref="AB814" si="2402">AB813</f>
        <v>0</v>
      </c>
      <c r="AC814" s="409">
        <f t="shared" ref="AC814" si="2403">AC813</f>
        <v>0</v>
      </c>
      <c r="AD814" s="409">
        <f t="shared" ref="AD814" si="2404">AD813</f>
        <v>0</v>
      </c>
      <c r="AE814" s="409">
        <f t="shared" ref="AE814" si="2405">AE813</f>
        <v>0</v>
      </c>
      <c r="AF814" s="409">
        <f t="shared" ref="AF814" si="2406">AF813</f>
        <v>0</v>
      </c>
      <c r="AG814" s="409">
        <f t="shared" ref="AG814" si="2407">AG813</f>
        <v>0</v>
      </c>
      <c r="AH814" s="409">
        <f t="shared" ref="AH814" si="2408">AH813</f>
        <v>0</v>
      </c>
      <c r="AI814" s="409">
        <f t="shared" ref="AI814" si="2409">AI813</f>
        <v>0</v>
      </c>
      <c r="AJ814" s="409">
        <f t="shared" ref="AJ814" si="2410">AJ813</f>
        <v>0</v>
      </c>
      <c r="AK814" s="409">
        <f t="shared" ref="AK814" si="2411">AK813</f>
        <v>0</v>
      </c>
      <c r="AL814" s="409">
        <f t="shared" ref="AL814" si="2412">AL813</f>
        <v>0</v>
      </c>
      <c r="AM814" s="309"/>
    </row>
    <row r="815" spans="1:39" hidden="1" outlineLevel="2">
      <c r="A815" s="529"/>
      <c r="B815" s="312"/>
      <c r="C815" s="310"/>
      <c r="D815" s="314"/>
      <c r="E815" s="314"/>
      <c r="F815" s="314"/>
      <c r="G815" s="314"/>
      <c r="H815" s="314"/>
      <c r="I815" s="314"/>
      <c r="J815" s="314"/>
      <c r="K815" s="314"/>
      <c r="L815" s="314"/>
      <c r="M815" s="314"/>
      <c r="N815" s="289"/>
      <c r="O815" s="314"/>
      <c r="P815" s="314"/>
      <c r="Q815" s="314"/>
      <c r="R815" s="314"/>
      <c r="S815" s="314"/>
      <c r="T815" s="314"/>
      <c r="U815" s="314"/>
      <c r="V815" s="314"/>
      <c r="W815" s="314"/>
      <c r="X815" s="314"/>
      <c r="Y815" s="414"/>
      <c r="Z815" s="414"/>
      <c r="AA815" s="414"/>
      <c r="AB815" s="414"/>
      <c r="AC815" s="414"/>
      <c r="AD815" s="414"/>
      <c r="AE815" s="414"/>
      <c r="AF815" s="414"/>
      <c r="AG815" s="414"/>
      <c r="AH815" s="414"/>
      <c r="AI815" s="414"/>
      <c r="AJ815" s="414"/>
      <c r="AK815" s="414"/>
      <c r="AL815" s="414"/>
      <c r="AM815" s="311"/>
    </row>
    <row r="816" spans="1:39" ht="30" hidden="1" outlineLevel="2">
      <c r="A816" s="529">
        <v>10</v>
      </c>
      <c r="B816" s="426" t="s">
        <v>103</v>
      </c>
      <c r="C816" s="289" t="s">
        <v>25</v>
      </c>
      <c r="D816" s="293"/>
      <c r="E816" s="293"/>
      <c r="F816" s="293"/>
      <c r="G816" s="293"/>
      <c r="H816" s="293"/>
      <c r="I816" s="293"/>
      <c r="J816" s="293"/>
      <c r="K816" s="293"/>
      <c r="L816" s="293"/>
      <c r="M816" s="293"/>
      <c r="N816" s="293">
        <v>3</v>
      </c>
      <c r="O816" s="293"/>
      <c r="P816" s="293"/>
      <c r="Q816" s="293"/>
      <c r="R816" s="293"/>
      <c r="S816" s="293"/>
      <c r="T816" s="293"/>
      <c r="U816" s="293"/>
      <c r="V816" s="293"/>
      <c r="W816" s="293"/>
      <c r="X816" s="293"/>
      <c r="Y816" s="413"/>
      <c r="Z816" s="413"/>
      <c r="AA816" s="413"/>
      <c r="AB816" s="413"/>
      <c r="AC816" s="413"/>
      <c r="AD816" s="413"/>
      <c r="AE816" s="413"/>
      <c r="AF816" s="413"/>
      <c r="AG816" s="413"/>
      <c r="AH816" s="413"/>
      <c r="AI816" s="413"/>
      <c r="AJ816" s="413"/>
      <c r="AK816" s="413"/>
      <c r="AL816" s="413"/>
      <c r="AM816" s="294">
        <f>SUM(Y816:AL816)</f>
        <v>0</v>
      </c>
    </row>
    <row r="817" spans="1:39" hidden="1" outlineLevel="2">
      <c r="A817" s="529"/>
      <c r="B817" s="292" t="s">
        <v>342</v>
      </c>
      <c r="C817" s="289" t="s">
        <v>163</v>
      </c>
      <c r="D817" s="293"/>
      <c r="E817" s="293"/>
      <c r="F817" s="293"/>
      <c r="G817" s="293"/>
      <c r="H817" s="293"/>
      <c r="I817" s="293"/>
      <c r="J817" s="293"/>
      <c r="K817" s="293"/>
      <c r="L817" s="293"/>
      <c r="M817" s="293"/>
      <c r="N817" s="293">
        <f>N816</f>
        <v>3</v>
      </c>
      <c r="O817" s="293"/>
      <c r="P817" s="293"/>
      <c r="Q817" s="293"/>
      <c r="R817" s="293"/>
      <c r="S817" s="293"/>
      <c r="T817" s="293"/>
      <c r="U817" s="293"/>
      <c r="V817" s="293"/>
      <c r="W817" s="293"/>
      <c r="X817" s="293"/>
      <c r="Y817" s="409">
        <f>Y816</f>
        <v>0</v>
      </c>
      <c r="Z817" s="409">
        <f t="shared" ref="Z817" si="2413">Z816</f>
        <v>0</v>
      </c>
      <c r="AA817" s="409">
        <f t="shared" ref="AA817" si="2414">AA816</f>
        <v>0</v>
      </c>
      <c r="AB817" s="409">
        <f t="shared" ref="AB817" si="2415">AB816</f>
        <v>0</v>
      </c>
      <c r="AC817" s="409">
        <f t="shared" ref="AC817" si="2416">AC816</f>
        <v>0</v>
      </c>
      <c r="AD817" s="409">
        <f t="shared" ref="AD817" si="2417">AD816</f>
        <v>0</v>
      </c>
      <c r="AE817" s="409">
        <f t="shared" ref="AE817" si="2418">AE816</f>
        <v>0</v>
      </c>
      <c r="AF817" s="409">
        <f t="shared" ref="AF817" si="2419">AF816</f>
        <v>0</v>
      </c>
      <c r="AG817" s="409">
        <f t="shared" ref="AG817" si="2420">AG816</f>
        <v>0</v>
      </c>
      <c r="AH817" s="409">
        <f t="shared" ref="AH817" si="2421">AH816</f>
        <v>0</v>
      </c>
      <c r="AI817" s="409">
        <f t="shared" ref="AI817" si="2422">AI816</f>
        <v>0</v>
      </c>
      <c r="AJ817" s="409">
        <f t="shared" ref="AJ817" si="2423">AJ816</f>
        <v>0</v>
      </c>
      <c r="AK817" s="409">
        <f t="shared" ref="AK817" si="2424">AK816</f>
        <v>0</v>
      </c>
      <c r="AL817" s="409">
        <f t="shared" ref="AL817" si="2425">AL816</f>
        <v>0</v>
      </c>
      <c r="AM817" s="309"/>
    </row>
    <row r="818" spans="1:39" hidden="1" outlineLevel="2">
      <c r="A818" s="529"/>
      <c r="B818" s="312"/>
      <c r="C818" s="310"/>
      <c r="D818" s="314"/>
      <c r="E818" s="314"/>
      <c r="F818" s="314"/>
      <c r="G818" s="314"/>
      <c r="H818" s="314"/>
      <c r="I818" s="314"/>
      <c r="J818" s="314"/>
      <c r="K818" s="314"/>
      <c r="L818" s="314"/>
      <c r="M818" s="314"/>
      <c r="N818" s="289"/>
      <c r="O818" s="314"/>
      <c r="P818" s="314"/>
      <c r="Q818" s="314"/>
      <c r="R818" s="314"/>
      <c r="S818" s="314"/>
      <c r="T818" s="314"/>
      <c r="U818" s="314"/>
      <c r="V818" s="314"/>
      <c r="W818" s="314"/>
      <c r="X818" s="314"/>
      <c r="Y818" s="414"/>
      <c r="Z818" s="415"/>
      <c r="AA818" s="414"/>
      <c r="AB818" s="414"/>
      <c r="AC818" s="414"/>
      <c r="AD818" s="414"/>
      <c r="AE818" s="414"/>
      <c r="AF818" s="414"/>
      <c r="AG818" s="414"/>
      <c r="AH818" s="414"/>
      <c r="AI818" s="414"/>
      <c r="AJ818" s="414"/>
      <c r="AK818" s="414"/>
      <c r="AL818" s="414"/>
      <c r="AM818" s="311"/>
    </row>
    <row r="819" spans="1:39" ht="15.75" hidden="1" outlineLevel="2">
      <c r="A819" s="529"/>
      <c r="B819" s="286" t="s">
        <v>10</v>
      </c>
      <c r="C819" s="287"/>
      <c r="D819" s="287"/>
      <c r="E819" s="287"/>
      <c r="F819" s="287"/>
      <c r="G819" s="287"/>
      <c r="H819" s="287"/>
      <c r="I819" s="287"/>
      <c r="J819" s="287"/>
      <c r="K819" s="287"/>
      <c r="L819" s="287"/>
      <c r="M819" s="287"/>
      <c r="N819" s="288"/>
      <c r="O819" s="287"/>
      <c r="P819" s="287"/>
      <c r="Q819" s="287"/>
      <c r="R819" s="287"/>
      <c r="S819" s="287"/>
      <c r="T819" s="287"/>
      <c r="U819" s="287"/>
      <c r="V819" s="287"/>
      <c r="W819" s="287"/>
      <c r="X819" s="287"/>
      <c r="Y819" s="412"/>
      <c r="Z819" s="412"/>
      <c r="AA819" s="412"/>
      <c r="AB819" s="412"/>
      <c r="AC819" s="412"/>
      <c r="AD819" s="412"/>
      <c r="AE819" s="412"/>
      <c r="AF819" s="412"/>
      <c r="AG819" s="412"/>
      <c r="AH819" s="412"/>
      <c r="AI819" s="412"/>
      <c r="AJ819" s="412"/>
      <c r="AK819" s="412"/>
      <c r="AL819" s="412"/>
      <c r="AM819" s="290"/>
    </row>
    <row r="820" spans="1:39" ht="30" hidden="1" outlineLevel="2">
      <c r="A820" s="529">
        <v>11</v>
      </c>
      <c r="B820" s="426" t="s">
        <v>104</v>
      </c>
      <c r="C820" s="289" t="s">
        <v>25</v>
      </c>
      <c r="D820" s="293"/>
      <c r="E820" s="293"/>
      <c r="F820" s="293"/>
      <c r="G820" s="293"/>
      <c r="H820" s="293"/>
      <c r="I820" s="293"/>
      <c r="J820" s="293"/>
      <c r="K820" s="293"/>
      <c r="L820" s="293"/>
      <c r="M820" s="293"/>
      <c r="N820" s="293">
        <v>12</v>
      </c>
      <c r="O820" s="293"/>
      <c r="P820" s="293"/>
      <c r="Q820" s="293"/>
      <c r="R820" s="293"/>
      <c r="S820" s="293"/>
      <c r="T820" s="293"/>
      <c r="U820" s="293"/>
      <c r="V820" s="293"/>
      <c r="W820" s="293"/>
      <c r="X820" s="293"/>
      <c r="Y820" s="424"/>
      <c r="Z820" s="413"/>
      <c r="AA820" s="413"/>
      <c r="AB820" s="413"/>
      <c r="AC820" s="413"/>
      <c r="AD820" s="413"/>
      <c r="AE820" s="413"/>
      <c r="AF820" s="413"/>
      <c r="AG820" s="413"/>
      <c r="AH820" s="413"/>
      <c r="AI820" s="413"/>
      <c r="AJ820" s="413"/>
      <c r="AK820" s="413"/>
      <c r="AL820" s="413"/>
      <c r="AM820" s="294">
        <f>SUM(Y820:AL820)</f>
        <v>0</v>
      </c>
    </row>
    <row r="821" spans="1:39" hidden="1" outlineLevel="2">
      <c r="A821" s="529"/>
      <c r="B821" s="292" t="s">
        <v>342</v>
      </c>
      <c r="C821" s="289" t="s">
        <v>163</v>
      </c>
      <c r="D821" s="293"/>
      <c r="E821" s="293"/>
      <c r="F821" s="293"/>
      <c r="G821" s="293"/>
      <c r="H821" s="293"/>
      <c r="I821" s="293"/>
      <c r="J821" s="293"/>
      <c r="K821" s="293"/>
      <c r="L821" s="293"/>
      <c r="M821" s="293"/>
      <c r="N821" s="293">
        <f>N820</f>
        <v>12</v>
      </c>
      <c r="O821" s="293"/>
      <c r="P821" s="293"/>
      <c r="Q821" s="293"/>
      <c r="R821" s="293"/>
      <c r="S821" s="293"/>
      <c r="T821" s="293"/>
      <c r="U821" s="293"/>
      <c r="V821" s="293"/>
      <c r="W821" s="293"/>
      <c r="X821" s="293"/>
      <c r="Y821" s="409">
        <f>Y820</f>
        <v>0</v>
      </c>
      <c r="Z821" s="409">
        <f t="shared" ref="Z821" si="2426">Z820</f>
        <v>0</v>
      </c>
      <c r="AA821" s="409">
        <f t="shared" ref="AA821" si="2427">AA820</f>
        <v>0</v>
      </c>
      <c r="AB821" s="409">
        <f t="shared" ref="AB821" si="2428">AB820</f>
        <v>0</v>
      </c>
      <c r="AC821" s="409">
        <f t="shared" ref="AC821" si="2429">AC820</f>
        <v>0</v>
      </c>
      <c r="AD821" s="409">
        <f t="shared" ref="AD821" si="2430">AD820</f>
        <v>0</v>
      </c>
      <c r="AE821" s="409">
        <f t="shared" ref="AE821" si="2431">AE820</f>
        <v>0</v>
      </c>
      <c r="AF821" s="409">
        <f t="shared" ref="AF821" si="2432">AF820</f>
        <v>0</v>
      </c>
      <c r="AG821" s="409">
        <f t="shared" ref="AG821" si="2433">AG820</f>
        <v>0</v>
      </c>
      <c r="AH821" s="409">
        <f t="shared" ref="AH821" si="2434">AH820</f>
        <v>0</v>
      </c>
      <c r="AI821" s="409">
        <f t="shared" ref="AI821" si="2435">AI820</f>
        <v>0</v>
      </c>
      <c r="AJ821" s="409">
        <f t="shared" ref="AJ821" si="2436">AJ820</f>
        <v>0</v>
      </c>
      <c r="AK821" s="409">
        <f t="shared" ref="AK821" si="2437">AK820</f>
        <v>0</v>
      </c>
      <c r="AL821" s="409">
        <f t="shared" ref="AL821" si="2438">AL820</f>
        <v>0</v>
      </c>
      <c r="AM821" s="295"/>
    </row>
    <row r="822" spans="1:39" hidden="1" outlineLevel="2">
      <c r="A822" s="529"/>
      <c r="B822" s="313"/>
      <c r="C822" s="303"/>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410"/>
      <c r="Z822" s="419"/>
      <c r="AA822" s="419"/>
      <c r="AB822" s="419"/>
      <c r="AC822" s="419"/>
      <c r="AD822" s="419"/>
      <c r="AE822" s="419"/>
      <c r="AF822" s="419"/>
      <c r="AG822" s="419"/>
      <c r="AH822" s="419"/>
      <c r="AI822" s="419"/>
      <c r="AJ822" s="419"/>
      <c r="AK822" s="419"/>
      <c r="AL822" s="419"/>
      <c r="AM822" s="304"/>
    </row>
    <row r="823" spans="1:39" ht="45" hidden="1" outlineLevel="2">
      <c r="A823" s="529">
        <v>12</v>
      </c>
      <c r="B823" s="426" t="s">
        <v>105</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08"/>
      <c r="Z823" s="413"/>
      <c r="AA823" s="413"/>
      <c r="AB823" s="413"/>
      <c r="AC823" s="413"/>
      <c r="AD823" s="413"/>
      <c r="AE823" s="413"/>
      <c r="AF823" s="413"/>
      <c r="AG823" s="413"/>
      <c r="AH823" s="413"/>
      <c r="AI823" s="413"/>
      <c r="AJ823" s="413"/>
      <c r="AK823" s="413"/>
      <c r="AL823" s="413"/>
      <c r="AM823" s="294">
        <f>SUM(Y823:AL823)</f>
        <v>0</v>
      </c>
    </row>
    <row r="824" spans="1:39" hidden="1" outlineLevel="2">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 si="2439">Z823</f>
        <v>0</v>
      </c>
      <c r="AA824" s="409">
        <f t="shared" ref="AA824" si="2440">AA823</f>
        <v>0</v>
      </c>
      <c r="AB824" s="409">
        <f t="shared" ref="AB824" si="2441">AB823</f>
        <v>0</v>
      </c>
      <c r="AC824" s="409">
        <f t="shared" ref="AC824" si="2442">AC823</f>
        <v>0</v>
      </c>
      <c r="AD824" s="409">
        <f t="shared" ref="AD824" si="2443">AD823</f>
        <v>0</v>
      </c>
      <c r="AE824" s="409">
        <f t="shared" ref="AE824" si="2444">AE823</f>
        <v>0</v>
      </c>
      <c r="AF824" s="409">
        <f t="shared" ref="AF824" si="2445">AF823</f>
        <v>0</v>
      </c>
      <c r="AG824" s="409">
        <f t="shared" ref="AG824" si="2446">AG823</f>
        <v>0</v>
      </c>
      <c r="AH824" s="409">
        <f t="shared" ref="AH824" si="2447">AH823</f>
        <v>0</v>
      </c>
      <c r="AI824" s="409">
        <f t="shared" ref="AI824" si="2448">AI823</f>
        <v>0</v>
      </c>
      <c r="AJ824" s="409">
        <f t="shared" ref="AJ824" si="2449">AJ823</f>
        <v>0</v>
      </c>
      <c r="AK824" s="409">
        <f t="shared" ref="AK824" si="2450">AK823</f>
        <v>0</v>
      </c>
      <c r="AL824" s="409">
        <f t="shared" ref="AL824" si="2451">AL823</f>
        <v>0</v>
      </c>
      <c r="AM824" s="295"/>
    </row>
    <row r="825" spans="1:39" hidden="1" outlineLevel="2">
      <c r="A825" s="529"/>
      <c r="B825" s="313"/>
      <c r="C825" s="303"/>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0"/>
      <c r="AA825" s="410"/>
      <c r="AB825" s="410"/>
      <c r="AC825" s="410"/>
      <c r="AD825" s="410"/>
      <c r="AE825" s="410"/>
      <c r="AF825" s="410"/>
      <c r="AG825" s="410"/>
      <c r="AH825" s="410"/>
      <c r="AI825" s="410"/>
      <c r="AJ825" s="410"/>
      <c r="AK825" s="410"/>
      <c r="AL825" s="410"/>
      <c r="AM825" s="304"/>
    </row>
    <row r="826" spans="1:39" ht="30" hidden="1" outlineLevel="2">
      <c r="A826" s="529">
        <v>13</v>
      </c>
      <c r="B826" s="426" t="s">
        <v>106</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08"/>
      <c r="Z826" s="413"/>
      <c r="AA826" s="413"/>
      <c r="AB826" s="413"/>
      <c r="AC826" s="413"/>
      <c r="AD826" s="413"/>
      <c r="AE826" s="413"/>
      <c r="AF826" s="413"/>
      <c r="AG826" s="413"/>
      <c r="AH826" s="413"/>
      <c r="AI826" s="413"/>
      <c r="AJ826" s="413"/>
      <c r="AK826" s="413"/>
      <c r="AL826" s="413"/>
      <c r="AM826" s="294">
        <f>SUM(Y826:AL826)</f>
        <v>0</v>
      </c>
    </row>
    <row r="827" spans="1:39" hidden="1" outlineLevel="2">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 si="2452">Z826</f>
        <v>0</v>
      </c>
      <c r="AA827" s="409">
        <f t="shared" ref="AA827" si="2453">AA826</f>
        <v>0</v>
      </c>
      <c r="AB827" s="409">
        <f t="shared" ref="AB827" si="2454">AB826</f>
        <v>0</v>
      </c>
      <c r="AC827" s="409">
        <f t="shared" ref="AC827" si="2455">AC826</f>
        <v>0</v>
      </c>
      <c r="AD827" s="409">
        <f t="shared" ref="AD827" si="2456">AD826</f>
        <v>0</v>
      </c>
      <c r="AE827" s="409">
        <f t="shared" ref="AE827" si="2457">AE826</f>
        <v>0</v>
      </c>
      <c r="AF827" s="409">
        <f t="shared" ref="AF827" si="2458">AF826</f>
        <v>0</v>
      </c>
      <c r="AG827" s="409">
        <f t="shared" ref="AG827" si="2459">AG826</f>
        <v>0</v>
      </c>
      <c r="AH827" s="409">
        <f t="shared" ref="AH827" si="2460">AH826</f>
        <v>0</v>
      </c>
      <c r="AI827" s="409">
        <f t="shared" ref="AI827" si="2461">AI826</f>
        <v>0</v>
      </c>
      <c r="AJ827" s="409">
        <f t="shared" ref="AJ827" si="2462">AJ826</f>
        <v>0</v>
      </c>
      <c r="AK827" s="409">
        <f t="shared" ref="AK827" si="2463">AK826</f>
        <v>0</v>
      </c>
      <c r="AL827" s="409">
        <f t="shared" ref="AL827" si="2464">AL826</f>
        <v>0</v>
      </c>
      <c r="AM827" s="304"/>
    </row>
    <row r="828" spans="1:39" hidden="1" outlineLevel="2">
      <c r="A828" s="529"/>
      <c r="B828" s="313"/>
      <c r="C828" s="303"/>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10"/>
      <c r="Z828" s="410"/>
      <c r="AA828" s="410"/>
      <c r="AB828" s="410"/>
      <c r="AC828" s="410"/>
      <c r="AD828" s="410"/>
      <c r="AE828" s="410"/>
      <c r="AF828" s="410"/>
      <c r="AG828" s="410"/>
      <c r="AH828" s="410"/>
      <c r="AI828" s="410"/>
      <c r="AJ828" s="410"/>
      <c r="AK828" s="410"/>
      <c r="AL828" s="410"/>
      <c r="AM828" s="304"/>
    </row>
    <row r="829" spans="1:39" ht="15.75" hidden="1" outlineLevel="2">
      <c r="A829" s="529"/>
      <c r="B829" s="286" t="s">
        <v>107</v>
      </c>
      <c r="C829" s="287"/>
      <c r="D829" s="288"/>
      <c r="E829" s="288"/>
      <c r="F829" s="288"/>
      <c r="G829" s="288"/>
      <c r="H829" s="288"/>
      <c r="I829" s="288"/>
      <c r="J829" s="288"/>
      <c r="K829" s="288"/>
      <c r="L829" s="288"/>
      <c r="M829" s="288"/>
      <c r="N829" s="288"/>
      <c r="O829" s="288"/>
      <c r="P829" s="287"/>
      <c r="Q829" s="287"/>
      <c r="R829" s="287"/>
      <c r="S829" s="287"/>
      <c r="T829" s="287"/>
      <c r="U829" s="287"/>
      <c r="V829" s="287"/>
      <c r="W829" s="287"/>
      <c r="X829" s="287"/>
      <c r="Y829" s="412"/>
      <c r="Z829" s="412"/>
      <c r="AA829" s="412"/>
      <c r="AB829" s="412"/>
      <c r="AC829" s="412"/>
      <c r="AD829" s="412"/>
      <c r="AE829" s="412"/>
      <c r="AF829" s="412"/>
      <c r="AG829" s="412"/>
      <c r="AH829" s="412"/>
      <c r="AI829" s="412"/>
      <c r="AJ829" s="412"/>
      <c r="AK829" s="412"/>
      <c r="AL829" s="412"/>
      <c r="AM829" s="290"/>
    </row>
    <row r="830" spans="1:39" hidden="1" outlineLevel="2">
      <c r="A830" s="529">
        <v>14</v>
      </c>
      <c r="B830" s="313" t="s">
        <v>108</v>
      </c>
      <c r="C830" s="289" t="s">
        <v>25</v>
      </c>
      <c r="D830" s="293"/>
      <c r="E830" s="293"/>
      <c r="F830" s="293"/>
      <c r="G830" s="293"/>
      <c r="H830" s="293"/>
      <c r="I830" s="293"/>
      <c r="J830" s="293"/>
      <c r="K830" s="293"/>
      <c r="L830" s="293"/>
      <c r="M830" s="293"/>
      <c r="N830" s="293">
        <v>12</v>
      </c>
      <c r="O830" s="293"/>
      <c r="P830" s="293"/>
      <c r="Q830" s="293"/>
      <c r="R830" s="293"/>
      <c r="S830" s="293"/>
      <c r="T830" s="293"/>
      <c r="U830" s="293"/>
      <c r="V830" s="293"/>
      <c r="W830" s="293"/>
      <c r="X830" s="293"/>
      <c r="Y830" s="413"/>
      <c r="Z830" s="413"/>
      <c r="AA830" s="413"/>
      <c r="AB830" s="413"/>
      <c r="AC830" s="413"/>
      <c r="AD830" s="413"/>
      <c r="AE830" s="413"/>
      <c r="AF830" s="408"/>
      <c r="AG830" s="408"/>
      <c r="AH830" s="408"/>
      <c r="AI830" s="408"/>
      <c r="AJ830" s="408"/>
      <c r="AK830" s="408"/>
      <c r="AL830" s="408"/>
      <c r="AM830" s="294">
        <f>SUM(Y830:AL830)</f>
        <v>0</v>
      </c>
    </row>
    <row r="831" spans="1:39" hidden="1" outlineLevel="2">
      <c r="A831" s="529"/>
      <c r="B831" s="292" t="s">
        <v>342</v>
      </c>
      <c r="C831" s="289" t="s">
        <v>163</v>
      </c>
      <c r="D831" s="293"/>
      <c r="E831" s="293"/>
      <c r="F831" s="293"/>
      <c r="G831" s="293"/>
      <c r="H831" s="293"/>
      <c r="I831" s="293"/>
      <c r="J831" s="293"/>
      <c r="K831" s="293"/>
      <c r="L831" s="293"/>
      <c r="M831" s="293"/>
      <c r="N831" s="293">
        <f>N830</f>
        <v>12</v>
      </c>
      <c r="O831" s="293"/>
      <c r="P831" s="293"/>
      <c r="Q831" s="293"/>
      <c r="R831" s="293"/>
      <c r="S831" s="293"/>
      <c r="T831" s="293"/>
      <c r="U831" s="293"/>
      <c r="V831" s="293"/>
      <c r="W831" s="293"/>
      <c r="X831" s="293"/>
      <c r="Y831" s="409">
        <f>Y830</f>
        <v>0</v>
      </c>
      <c r="Z831" s="409">
        <f t="shared" ref="Z831" si="2465">Z830</f>
        <v>0</v>
      </c>
      <c r="AA831" s="409">
        <f t="shared" ref="AA831" si="2466">AA830</f>
        <v>0</v>
      </c>
      <c r="AB831" s="409">
        <f t="shared" ref="AB831" si="2467">AB830</f>
        <v>0</v>
      </c>
      <c r="AC831" s="409">
        <f t="shared" ref="AC831" si="2468">AC830</f>
        <v>0</v>
      </c>
      <c r="AD831" s="409">
        <f t="shared" ref="AD831" si="2469">AD830</f>
        <v>0</v>
      </c>
      <c r="AE831" s="409">
        <f t="shared" ref="AE831" si="2470">AE830</f>
        <v>0</v>
      </c>
      <c r="AF831" s="409">
        <f t="shared" ref="AF831" si="2471">AF830</f>
        <v>0</v>
      </c>
      <c r="AG831" s="409">
        <f t="shared" ref="AG831" si="2472">AG830</f>
        <v>0</v>
      </c>
      <c r="AH831" s="409">
        <f t="shared" ref="AH831" si="2473">AH830</f>
        <v>0</v>
      </c>
      <c r="AI831" s="409">
        <f t="shared" ref="AI831" si="2474">AI830</f>
        <v>0</v>
      </c>
      <c r="AJ831" s="409">
        <f t="shared" ref="AJ831" si="2475">AJ830</f>
        <v>0</v>
      </c>
      <c r="AK831" s="409">
        <f t="shared" ref="AK831" si="2476">AK830</f>
        <v>0</v>
      </c>
      <c r="AL831" s="409">
        <f t="shared" ref="AL831" si="2477">AL830</f>
        <v>0</v>
      </c>
      <c r="AM831" s="295"/>
    </row>
    <row r="832" spans="1:39" hidden="1" outlineLevel="2">
      <c r="A832" s="529"/>
      <c r="B832" s="313"/>
      <c r="C832" s="303"/>
      <c r="D832" s="289"/>
      <c r="E832" s="289"/>
      <c r="F832" s="289"/>
      <c r="G832" s="289"/>
      <c r="H832" s="289"/>
      <c r="I832" s="289"/>
      <c r="J832" s="289"/>
      <c r="K832" s="289"/>
      <c r="L832" s="289"/>
      <c r="M832" s="289"/>
      <c r="N832" s="466"/>
      <c r="O832" s="289"/>
      <c r="P832" s="289"/>
      <c r="Q832" s="289"/>
      <c r="R832" s="289"/>
      <c r="S832" s="289"/>
      <c r="T832" s="289"/>
      <c r="U832" s="289"/>
      <c r="V832" s="289"/>
      <c r="W832" s="289"/>
      <c r="X832" s="289"/>
      <c r="Y832" s="410"/>
      <c r="Z832" s="410"/>
      <c r="AA832" s="410"/>
      <c r="AB832" s="410"/>
      <c r="AC832" s="410"/>
      <c r="AD832" s="410"/>
      <c r="AE832" s="410"/>
      <c r="AF832" s="410"/>
      <c r="AG832" s="410"/>
      <c r="AH832" s="410"/>
      <c r="AI832" s="410"/>
      <c r="AJ832" s="410"/>
      <c r="AK832" s="410"/>
      <c r="AL832" s="410"/>
      <c r="AM832" s="304"/>
    </row>
    <row r="833" spans="1:39" s="307" customFormat="1" ht="15.75" hidden="1" outlineLevel="2">
      <c r="A833" s="529"/>
      <c r="B833" s="286" t="s">
        <v>490</v>
      </c>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410"/>
      <c r="Z833" s="410"/>
      <c r="AA833" s="410"/>
      <c r="AB833" s="410"/>
      <c r="AC833" s="410"/>
      <c r="AD833" s="410"/>
      <c r="AE833" s="414"/>
      <c r="AF833" s="414"/>
      <c r="AG833" s="414"/>
      <c r="AH833" s="414"/>
      <c r="AI833" s="414"/>
      <c r="AJ833" s="414"/>
      <c r="AK833" s="414"/>
      <c r="AL833" s="414"/>
      <c r="AM833" s="514"/>
    </row>
    <row r="834" spans="1:39" hidden="1" outlineLevel="2">
      <c r="A834" s="529">
        <v>15</v>
      </c>
      <c r="B834" s="292" t="s">
        <v>495</v>
      </c>
      <c r="C834" s="289" t="s">
        <v>25</v>
      </c>
      <c r="D834" s="293"/>
      <c r="E834" s="293"/>
      <c r="F834" s="293"/>
      <c r="G834" s="293"/>
      <c r="H834" s="293"/>
      <c r="I834" s="293"/>
      <c r="J834" s="293"/>
      <c r="K834" s="293"/>
      <c r="L834" s="293"/>
      <c r="M834" s="293"/>
      <c r="N834" s="293">
        <v>0</v>
      </c>
      <c r="O834" s="293"/>
      <c r="P834" s="293"/>
      <c r="Q834" s="293"/>
      <c r="R834" s="293"/>
      <c r="S834" s="293"/>
      <c r="T834" s="293"/>
      <c r="U834" s="293"/>
      <c r="V834" s="293"/>
      <c r="W834" s="293"/>
      <c r="X834" s="293"/>
      <c r="Y834" s="413"/>
      <c r="Z834" s="413"/>
      <c r="AA834" s="413"/>
      <c r="AB834" s="413"/>
      <c r="AC834" s="413"/>
      <c r="AD834" s="413"/>
      <c r="AE834" s="413"/>
      <c r="AF834" s="408"/>
      <c r="AG834" s="408"/>
      <c r="AH834" s="408"/>
      <c r="AI834" s="408"/>
      <c r="AJ834" s="408"/>
      <c r="AK834" s="408"/>
      <c r="AL834" s="408"/>
      <c r="AM834" s="294">
        <f>SUM(Y834:AL834)</f>
        <v>0</v>
      </c>
    </row>
    <row r="835" spans="1:39" hidden="1" outlineLevel="2">
      <c r="A835" s="529"/>
      <c r="B835" s="292" t="s">
        <v>342</v>
      </c>
      <c r="C835" s="289" t="s">
        <v>163</v>
      </c>
      <c r="D835" s="293"/>
      <c r="E835" s="293"/>
      <c r="F835" s="293"/>
      <c r="G835" s="293"/>
      <c r="H835" s="293"/>
      <c r="I835" s="293"/>
      <c r="J835" s="293"/>
      <c r="K835" s="293"/>
      <c r="L835" s="293"/>
      <c r="M835" s="293"/>
      <c r="N835" s="293">
        <f>N834</f>
        <v>0</v>
      </c>
      <c r="O835" s="293"/>
      <c r="P835" s="293"/>
      <c r="Q835" s="293"/>
      <c r="R835" s="293"/>
      <c r="S835" s="293"/>
      <c r="T835" s="293"/>
      <c r="U835" s="293"/>
      <c r="V835" s="293"/>
      <c r="W835" s="293"/>
      <c r="X835" s="293"/>
      <c r="Y835" s="409">
        <f>Y834</f>
        <v>0</v>
      </c>
      <c r="Z835" s="409">
        <f t="shared" ref="Z835:AL835" si="2478">Z834</f>
        <v>0</v>
      </c>
      <c r="AA835" s="409">
        <f t="shared" si="2478"/>
        <v>0</v>
      </c>
      <c r="AB835" s="409">
        <f t="shared" si="2478"/>
        <v>0</v>
      </c>
      <c r="AC835" s="409">
        <f t="shared" si="2478"/>
        <v>0</v>
      </c>
      <c r="AD835" s="409">
        <f t="shared" si="2478"/>
        <v>0</v>
      </c>
      <c r="AE835" s="409">
        <f t="shared" si="2478"/>
        <v>0</v>
      </c>
      <c r="AF835" s="409">
        <f t="shared" si="2478"/>
        <v>0</v>
      </c>
      <c r="AG835" s="409">
        <f t="shared" si="2478"/>
        <v>0</v>
      </c>
      <c r="AH835" s="409">
        <f t="shared" si="2478"/>
        <v>0</v>
      </c>
      <c r="AI835" s="409">
        <f t="shared" si="2478"/>
        <v>0</v>
      </c>
      <c r="AJ835" s="409">
        <f t="shared" si="2478"/>
        <v>0</v>
      </c>
      <c r="AK835" s="409">
        <f t="shared" si="2478"/>
        <v>0</v>
      </c>
      <c r="AL835" s="409">
        <f t="shared" si="2478"/>
        <v>0</v>
      </c>
      <c r="AM835" s="295"/>
    </row>
    <row r="836" spans="1:39" hidden="1" outlineLevel="2">
      <c r="A836" s="529"/>
      <c r="B836" s="313"/>
      <c r="C836" s="303"/>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10"/>
      <c r="Z836" s="410"/>
      <c r="AA836" s="410"/>
      <c r="AB836" s="410"/>
      <c r="AC836" s="410"/>
      <c r="AD836" s="410"/>
      <c r="AE836" s="410"/>
      <c r="AF836" s="410"/>
      <c r="AG836" s="410"/>
      <c r="AH836" s="410"/>
      <c r="AI836" s="410"/>
      <c r="AJ836" s="410"/>
      <c r="AK836" s="410"/>
      <c r="AL836" s="410"/>
      <c r="AM836" s="304"/>
    </row>
    <row r="837" spans="1:39" s="281" customFormat="1" hidden="1" outlineLevel="2">
      <c r="A837" s="529">
        <v>16</v>
      </c>
      <c r="B837" s="322" t="s">
        <v>491</v>
      </c>
      <c r="C837" s="289" t="s">
        <v>25</v>
      </c>
      <c r="D837" s="293"/>
      <c r="E837" s="293"/>
      <c r="F837" s="293"/>
      <c r="G837" s="293"/>
      <c r="H837" s="293"/>
      <c r="I837" s="293"/>
      <c r="J837" s="293"/>
      <c r="K837" s="293"/>
      <c r="L837" s="293"/>
      <c r="M837" s="293"/>
      <c r="N837" s="293">
        <v>0</v>
      </c>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s="281" customFormat="1" hidden="1" outlineLevel="2">
      <c r="A838" s="529"/>
      <c r="B838" s="292" t="s">
        <v>342</v>
      </c>
      <c r="C838" s="289" t="s">
        <v>163</v>
      </c>
      <c r="D838" s="293"/>
      <c r="E838" s="293"/>
      <c r="F838" s="293"/>
      <c r="G838" s="293"/>
      <c r="H838" s="293"/>
      <c r="I838" s="293"/>
      <c r="J838" s="293"/>
      <c r="K838" s="293"/>
      <c r="L838" s="293"/>
      <c r="M838" s="293"/>
      <c r="N838" s="293">
        <f>N837</f>
        <v>0</v>
      </c>
      <c r="O838" s="293"/>
      <c r="P838" s="293"/>
      <c r="Q838" s="293"/>
      <c r="R838" s="293"/>
      <c r="S838" s="293"/>
      <c r="T838" s="293"/>
      <c r="U838" s="293"/>
      <c r="V838" s="293"/>
      <c r="W838" s="293"/>
      <c r="X838" s="293"/>
      <c r="Y838" s="409">
        <f>Y837</f>
        <v>0</v>
      </c>
      <c r="Z838" s="409">
        <f t="shared" ref="Z838:AL838" si="2479">Z837</f>
        <v>0</v>
      </c>
      <c r="AA838" s="409">
        <f t="shared" si="2479"/>
        <v>0</v>
      </c>
      <c r="AB838" s="409">
        <f t="shared" si="2479"/>
        <v>0</v>
      </c>
      <c r="AC838" s="409">
        <f t="shared" si="2479"/>
        <v>0</v>
      </c>
      <c r="AD838" s="409">
        <f t="shared" si="2479"/>
        <v>0</v>
      </c>
      <c r="AE838" s="409">
        <f t="shared" si="2479"/>
        <v>0</v>
      </c>
      <c r="AF838" s="409">
        <f t="shared" si="2479"/>
        <v>0</v>
      </c>
      <c r="AG838" s="409">
        <f t="shared" si="2479"/>
        <v>0</v>
      </c>
      <c r="AH838" s="409">
        <f t="shared" si="2479"/>
        <v>0</v>
      </c>
      <c r="AI838" s="409">
        <f t="shared" si="2479"/>
        <v>0</v>
      </c>
      <c r="AJ838" s="409">
        <f t="shared" si="2479"/>
        <v>0</v>
      </c>
      <c r="AK838" s="409">
        <f t="shared" si="2479"/>
        <v>0</v>
      </c>
      <c r="AL838" s="409">
        <f t="shared" si="2479"/>
        <v>0</v>
      </c>
      <c r="AM838" s="295"/>
    </row>
    <row r="839" spans="1:39" s="281" customFormat="1" hidden="1" outlineLevel="2">
      <c r="A839" s="529"/>
      <c r="B839" s="32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10"/>
      <c r="Z839" s="410"/>
      <c r="AA839" s="410"/>
      <c r="AB839" s="410"/>
      <c r="AC839" s="410"/>
      <c r="AD839" s="410"/>
      <c r="AE839" s="414"/>
      <c r="AF839" s="414"/>
      <c r="AG839" s="414"/>
      <c r="AH839" s="414"/>
      <c r="AI839" s="414"/>
      <c r="AJ839" s="414"/>
      <c r="AK839" s="414"/>
      <c r="AL839" s="414"/>
      <c r="AM839" s="311"/>
    </row>
    <row r="840" spans="1:39" ht="15.75" hidden="1" outlineLevel="2">
      <c r="A840" s="529"/>
      <c r="B840" s="516" t="s">
        <v>496</v>
      </c>
      <c r="C840" s="318"/>
      <c r="D840" s="288"/>
      <c r="E840" s="287"/>
      <c r="F840" s="287"/>
      <c r="G840" s="287"/>
      <c r="H840" s="287"/>
      <c r="I840" s="287"/>
      <c r="J840" s="287"/>
      <c r="K840" s="287"/>
      <c r="L840" s="287"/>
      <c r="M840" s="287"/>
      <c r="N840" s="288"/>
      <c r="O840" s="287"/>
      <c r="P840" s="287"/>
      <c r="Q840" s="287"/>
      <c r="R840" s="287"/>
      <c r="S840" s="287"/>
      <c r="T840" s="287"/>
      <c r="U840" s="287"/>
      <c r="V840" s="287"/>
      <c r="W840" s="287"/>
      <c r="X840" s="287"/>
      <c r="Y840" s="412"/>
      <c r="Z840" s="412"/>
      <c r="AA840" s="412"/>
      <c r="AB840" s="412"/>
      <c r="AC840" s="412"/>
      <c r="AD840" s="412"/>
      <c r="AE840" s="412"/>
      <c r="AF840" s="412"/>
      <c r="AG840" s="412"/>
      <c r="AH840" s="412"/>
      <c r="AI840" s="412"/>
      <c r="AJ840" s="412"/>
      <c r="AK840" s="412"/>
      <c r="AL840" s="412"/>
      <c r="AM840" s="290"/>
    </row>
    <row r="841" spans="1:39" hidden="1" outlineLevel="2">
      <c r="A841" s="529">
        <v>17</v>
      </c>
      <c r="B841" s="426" t="s">
        <v>112</v>
      </c>
      <c r="C841" s="289" t="s">
        <v>25</v>
      </c>
      <c r="D841" s="293"/>
      <c r="E841" s="293"/>
      <c r="F841" s="293"/>
      <c r="G841" s="293"/>
      <c r="H841" s="293"/>
      <c r="I841" s="293"/>
      <c r="J841" s="293"/>
      <c r="K841" s="293"/>
      <c r="L841" s="293"/>
      <c r="M841" s="293"/>
      <c r="N841" s="293">
        <v>12</v>
      </c>
      <c r="O841" s="293"/>
      <c r="P841" s="293"/>
      <c r="Q841" s="293"/>
      <c r="R841" s="293"/>
      <c r="S841" s="293"/>
      <c r="T841" s="293"/>
      <c r="U841" s="293"/>
      <c r="V841" s="293"/>
      <c r="W841" s="293"/>
      <c r="X841" s="293"/>
      <c r="Y841" s="424"/>
      <c r="Z841" s="408"/>
      <c r="AA841" s="408"/>
      <c r="AB841" s="408"/>
      <c r="AC841" s="408"/>
      <c r="AD841" s="408"/>
      <c r="AE841" s="408"/>
      <c r="AF841" s="413"/>
      <c r="AG841" s="413"/>
      <c r="AH841" s="413"/>
      <c r="AI841" s="413"/>
      <c r="AJ841" s="413"/>
      <c r="AK841" s="413"/>
      <c r="AL841" s="413"/>
      <c r="AM841" s="294">
        <f>SUM(Y841:AL841)</f>
        <v>0</v>
      </c>
    </row>
    <row r="842" spans="1:39" hidden="1" outlineLevel="2">
      <c r="A842" s="529"/>
      <c r="B842" s="292" t="s">
        <v>342</v>
      </c>
      <c r="C842" s="289" t="s">
        <v>163</v>
      </c>
      <c r="D842" s="293"/>
      <c r="E842" s="293"/>
      <c r="F842" s="293"/>
      <c r="G842" s="293"/>
      <c r="H842" s="293"/>
      <c r="I842" s="293"/>
      <c r="J842" s="293"/>
      <c r="K842" s="293"/>
      <c r="L842" s="293"/>
      <c r="M842" s="293"/>
      <c r="N842" s="293">
        <f>N841</f>
        <v>12</v>
      </c>
      <c r="O842" s="293"/>
      <c r="P842" s="293"/>
      <c r="Q842" s="293"/>
      <c r="R842" s="293"/>
      <c r="S842" s="293"/>
      <c r="T842" s="293"/>
      <c r="U842" s="293"/>
      <c r="V842" s="293"/>
      <c r="W842" s="293"/>
      <c r="X842" s="293"/>
      <c r="Y842" s="409">
        <f>Y841</f>
        <v>0</v>
      </c>
      <c r="Z842" s="409">
        <f t="shared" ref="Z842:AL842" si="2480">Z841</f>
        <v>0</v>
      </c>
      <c r="AA842" s="409">
        <f t="shared" si="2480"/>
        <v>0</v>
      </c>
      <c r="AB842" s="409">
        <f t="shared" si="2480"/>
        <v>0</v>
      </c>
      <c r="AC842" s="409">
        <f t="shared" si="2480"/>
        <v>0</v>
      </c>
      <c r="AD842" s="409">
        <f t="shared" si="2480"/>
        <v>0</v>
      </c>
      <c r="AE842" s="409">
        <f t="shared" si="2480"/>
        <v>0</v>
      </c>
      <c r="AF842" s="409">
        <f t="shared" si="2480"/>
        <v>0</v>
      </c>
      <c r="AG842" s="409">
        <f t="shared" si="2480"/>
        <v>0</v>
      </c>
      <c r="AH842" s="409">
        <f t="shared" si="2480"/>
        <v>0</v>
      </c>
      <c r="AI842" s="409">
        <f t="shared" si="2480"/>
        <v>0</v>
      </c>
      <c r="AJ842" s="409">
        <f t="shared" si="2480"/>
        <v>0</v>
      </c>
      <c r="AK842" s="409">
        <f t="shared" si="2480"/>
        <v>0</v>
      </c>
      <c r="AL842" s="409">
        <f t="shared" si="2480"/>
        <v>0</v>
      </c>
      <c r="AM842" s="304"/>
    </row>
    <row r="843" spans="1:39" hidden="1" outlineLevel="2">
      <c r="A843" s="529"/>
      <c r="B843" s="292"/>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420"/>
      <c r="Z843" s="423"/>
      <c r="AA843" s="423"/>
      <c r="AB843" s="423"/>
      <c r="AC843" s="423"/>
      <c r="AD843" s="423"/>
      <c r="AE843" s="423"/>
      <c r="AF843" s="423"/>
      <c r="AG843" s="423"/>
      <c r="AH843" s="423"/>
      <c r="AI843" s="423"/>
      <c r="AJ843" s="423"/>
      <c r="AK843" s="423"/>
      <c r="AL843" s="423"/>
      <c r="AM843" s="304"/>
    </row>
    <row r="844" spans="1:39" hidden="1" outlineLevel="2">
      <c r="A844" s="529">
        <v>18</v>
      </c>
      <c r="B844" s="426" t="s">
        <v>109</v>
      </c>
      <c r="C844" s="289" t="s">
        <v>25</v>
      </c>
      <c r="D844" s="293"/>
      <c r="E844" s="293"/>
      <c r="F844" s="293"/>
      <c r="G844" s="293"/>
      <c r="H844" s="293"/>
      <c r="I844" s="293"/>
      <c r="J844" s="293"/>
      <c r="K844" s="293"/>
      <c r="L844" s="293"/>
      <c r="M844" s="293"/>
      <c r="N844" s="293">
        <v>12</v>
      </c>
      <c r="O844" s="293"/>
      <c r="P844" s="293"/>
      <c r="Q844" s="293"/>
      <c r="R844" s="293"/>
      <c r="S844" s="293"/>
      <c r="T844" s="293"/>
      <c r="U844" s="293"/>
      <c r="V844" s="293"/>
      <c r="W844" s="293"/>
      <c r="X844" s="293"/>
      <c r="Y844" s="424"/>
      <c r="Z844" s="408"/>
      <c r="AA844" s="408"/>
      <c r="AB844" s="408"/>
      <c r="AC844" s="408"/>
      <c r="AD844" s="408"/>
      <c r="AE844" s="408"/>
      <c r="AF844" s="413"/>
      <c r="AG844" s="413"/>
      <c r="AH844" s="413"/>
      <c r="AI844" s="413"/>
      <c r="AJ844" s="413"/>
      <c r="AK844" s="413"/>
      <c r="AL844" s="413"/>
      <c r="AM844" s="294">
        <f>SUM(Y844:AL844)</f>
        <v>0</v>
      </c>
    </row>
    <row r="845" spans="1:39" hidden="1" outlineLevel="2">
      <c r="A845" s="529"/>
      <c r="B845" s="292" t="s">
        <v>342</v>
      </c>
      <c r="C845" s="289" t="s">
        <v>163</v>
      </c>
      <c r="D845" s="293"/>
      <c r="E845" s="293"/>
      <c r="F845" s="293"/>
      <c r="G845" s="293"/>
      <c r="H845" s="293"/>
      <c r="I845" s="293"/>
      <c r="J845" s="293"/>
      <c r="K845" s="293"/>
      <c r="L845" s="293"/>
      <c r="M845" s="293"/>
      <c r="N845" s="293">
        <f>N844</f>
        <v>12</v>
      </c>
      <c r="O845" s="293"/>
      <c r="P845" s="293"/>
      <c r="Q845" s="293"/>
      <c r="R845" s="293"/>
      <c r="S845" s="293"/>
      <c r="T845" s="293"/>
      <c r="U845" s="293"/>
      <c r="V845" s="293"/>
      <c r="W845" s="293"/>
      <c r="X845" s="293"/>
      <c r="Y845" s="409">
        <f>Y844</f>
        <v>0</v>
      </c>
      <c r="Z845" s="409">
        <f t="shared" ref="Z845:AL845" si="2481">Z844</f>
        <v>0</v>
      </c>
      <c r="AA845" s="409">
        <f t="shared" si="2481"/>
        <v>0</v>
      </c>
      <c r="AB845" s="409">
        <f t="shared" si="2481"/>
        <v>0</v>
      </c>
      <c r="AC845" s="409">
        <f t="shared" si="2481"/>
        <v>0</v>
      </c>
      <c r="AD845" s="409">
        <f t="shared" si="2481"/>
        <v>0</v>
      </c>
      <c r="AE845" s="409">
        <f t="shared" si="2481"/>
        <v>0</v>
      </c>
      <c r="AF845" s="409">
        <f t="shared" si="2481"/>
        <v>0</v>
      </c>
      <c r="AG845" s="409">
        <f t="shared" si="2481"/>
        <v>0</v>
      </c>
      <c r="AH845" s="409">
        <f t="shared" si="2481"/>
        <v>0</v>
      </c>
      <c r="AI845" s="409">
        <f t="shared" si="2481"/>
        <v>0</v>
      </c>
      <c r="AJ845" s="409">
        <f t="shared" si="2481"/>
        <v>0</v>
      </c>
      <c r="AK845" s="409">
        <f t="shared" si="2481"/>
        <v>0</v>
      </c>
      <c r="AL845" s="409">
        <f t="shared" si="2481"/>
        <v>0</v>
      </c>
      <c r="AM845" s="304"/>
    </row>
    <row r="846" spans="1:39" hidden="1" outlineLevel="2">
      <c r="A846" s="529"/>
      <c r="B846" s="320"/>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421"/>
      <c r="Z846" s="422"/>
      <c r="AA846" s="422"/>
      <c r="AB846" s="422"/>
      <c r="AC846" s="422"/>
      <c r="AD846" s="422"/>
      <c r="AE846" s="422"/>
      <c r="AF846" s="422"/>
      <c r="AG846" s="422"/>
      <c r="AH846" s="422"/>
      <c r="AI846" s="422"/>
      <c r="AJ846" s="422"/>
      <c r="AK846" s="422"/>
      <c r="AL846" s="422"/>
      <c r="AM846" s="295"/>
    </row>
    <row r="847" spans="1:39" hidden="1" outlineLevel="2">
      <c r="A847" s="529">
        <v>19</v>
      </c>
      <c r="B847" s="426" t="s">
        <v>111</v>
      </c>
      <c r="C847" s="289" t="s">
        <v>25</v>
      </c>
      <c r="D847" s="293"/>
      <c r="E847" s="293"/>
      <c r="F847" s="293"/>
      <c r="G847" s="293"/>
      <c r="H847" s="293"/>
      <c r="I847" s="293"/>
      <c r="J847" s="293"/>
      <c r="K847" s="293"/>
      <c r="L847" s="293"/>
      <c r="M847" s="293"/>
      <c r="N847" s="293">
        <v>12</v>
      </c>
      <c r="O847" s="293"/>
      <c r="P847" s="293"/>
      <c r="Q847" s="293"/>
      <c r="R847" s="293"/>
      <c r="S847" s="293"/>
      <c r="T847" s="293"/>
      <c r="U847" s="293"/>
      <c r="V847" s="293"/>
      <c r="W847" s="293"/>
      <c r="X847" s="293"/>
      <c r="Y847" s="424"/>
      <c r="Z847" s="408"/>
      <c r="AA847" s="408"/>
      <c r="AB847" s="408"/>
      <c r="AC847" s="408"/>
      <c r="AD847" s="408"/>
      <c r="AE847" s="408"/>
      <c r="AF847" s="413"/>
      <c r="AG847" s="413"/>
      <c r="AH847" s="413"/>
      <c r="AI847" s="413"/>
      <c r="AJ847" s="413"/>
      <c r="AK847" s="413"/>
      <c r="AL847" s="413"/>
      <c r="AM847" s="294">
        <f>SUM(Y847:AL847)</f>
        <v>0</v>
      </c>
    </row>
    <row r="848" spans="1:39" hidden="1" outlineLevel="2">
      <c r="A848" s="529"/>
      <c r="B848" s="292" t="s">
        <v>342</v>
      </c>
      <c r="C848" s="289" t="s">
        <v>163</v>
      </c>
      <c r="D848" s="293"/>
      <c r="E848" s="293"/>
      <c r="F848" s="293"/>
      <c r="G848" s="293"/>
      <c r="H848" s="293"/>
      <c r="I848" s="293"/>
      <c r="J848" s="293"/>
      <c r="K848" s="293"/>
      <c r="L848" s="293"/>
      <c r="M848" s="293"/>
      <c r="N848" s="293">
        <f>N847</f>
        <v>12</v>
      </c>
      <c r="O848" s="293"/>
      <c r="P848" s="293"/>
      <c r="Q848" s="293"/>
      <c r="R848" s="293"/>
      <c r="S848" s="293"/>
      <c r="T848" s="293"/>
      <c r="U848" s="293"/>
      <c r="V848" s="293"/>
      <c r="W848" s="293"/>
      <c r="X848" s="293"/>
      <c r="Y848" s="409">
        <f>Y847</f>
        <v>0</v>
      </c>
      <c r="Z848" s="409">
        <f t="shared" ref="Z848:AL848" si="2482">Z847</f>
        <v>0</v>
      </c>
      <c r="AA848" s="409">
        <f t="shared" si="2482"/>
        <v>0</v>
      </c>
      <c r="AB848" s="409">
        <f t="shared" si="2482"/>
        <v>0</v>
      </c>
      <c r="AC848" s="409">
        <f t="shared" si="2482"/>
        <v>0</v>
      </c>
      <c r="AD848" s="409">
        <f t="shared" si="2482"/>
        <v>0</v>
      </c>
      <c r="AE848" s="409">
        <f t="shared" si="2482"/>
        <v>0</v>
      </c>
      <c r="AF848" s="409">
        <f t="shared" si="2482"/>
        <v>0</v>
      </c>
      <c r="AG848" s="409">
        <f t="shared" si="2482"/>
        <v>0</v>
      </c>
      <c r="AH848" s="409">
        <f t="shared" si="2482"/>
        <v>0</v>
      </c>
      <c r="AI848" s="409">
        <f t="shared" si="2482"/>
        <v>0</v>
      </c>
      <c r="AJ848" s="409">
        <f t="shared" si="2482"/>
        <v>0</v>
      </c>
      <c r="AK848" s="409">
        <f t="shared" si="2482"/>
        <v>0</v>
      </c>
      <c r="AL848" s="409">
        <f t="shared" si="2482"/>
        <v>0</v>
      </c>
      <c r="AM848" s="295"/>
    </row>
    <row r="849" spans="1:39" hidden="1" outlineLevel="2">
      <c r="A849" s="529"/>
      <c r="B849" s="320"/>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10"/>
      <c r="AA849" s="410"/>
      <c r="AB849" s="410"/>
      <c r="AC849" s="410"/>
      <c r="AD849" s="410"/>
      <c r="AE849" s="410"/>
      <c r="AF849" s="410"/>
      <c r="AG849" s="410"/>
      <c r="AH849" s="410"/>
      <c r="AI849" s="410"/>
      <c r="AJ849" s="410"/>
      <c r="AK849" s="410"/>
      <c r="AL849" s="410"/>
      <c r="AM849" s="304"/>
    </row>
    <row r="850" spans="1:39" hidden="1" outlineLevel="2">
      <c r="A850" s="529">
        <v>20</v>
      </c>
      <c r="B850" s="426" t="s">
        <v>110</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08"/>
      <c r="AA850" s="408"/>
      <c r="AB850" s="408"/>
      <c r="AC850" s="408"/>
      <c r="AD850" s="408"/>
      <c r="AE850" s="408"/>
      <c r="AF850" s="413"/>
      <c r="AG850" s="413"/>
      <c r="AH850" s="413"/>
      <c r="AI850" s="413"/>
      <c r="AJ850" s="413"/>
      <c r="AK850" s="413"/>
      <c r="AL850" s="413"/>
      <c r="AM850" s="294">
        <f>SUM(Y850:AL850)</f>
        <v>0</v>
      </c>
    </row>
    <row r="851" spans="1:39" hidden="1" outlineLevel="2">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AL851" si="2483">Z850</f>
        <v>0</v>
      </c>
      <c r="AA851" s="409">
        <f t="shared" si="2483"/>
        <v>0</v>
      </c>
      <c r="AB851" s="409">
        <f t="shared" si="2483"/>
        <v>0</v>
      </c>
      <c r="AC851" s="409">
        <f t="shared" si="2483"/>
        <v>0</v>
      </c>
      <c r="AD851" s="409">
        <f t="shared" si="2483"/>
        <v>0</v>
      </c>
      <c r="AE851" s="409">
        <f t="shared" si="2483"/>
        <v>0</v>
      </c>
      <c r="AF851" s="409">
        <f t="shared" si="2483"/>
        <v>0</v>
      </c>
      <c r="AG851" s="409">
        <f t="shared" si="2483"/>
        <v>0</v>
      </c>
      <c r="AH851" s="409">
        <f t="shared" si="2483"/>
        <v>0</v>
      </c>
      <c r="AI851" s="409">
        <f t="shared" si="2483"/>
        <v>0</v>
      </c>
      <c r="AJ851" s="409">
        <f t="shared" si="2483"/>
        <v>0</v>
      </c>
      <c r="AK851" s="409">
        <f t="shared" si="2483"/>
        <v>0</v>
      </c>
      <c r="AL851" s="409">
        <f t="shared" si="2483"/>
        <v>0</v>
      </c>
      <c r="AM851" s="304"/>
    </row>
    <row r="852" spans="1:39" ht="15.75" hidden="1" outlineLevel="2">
      <c r="A852" s="529"/>
      <c r="B852" s="321"/>
      <c r="C852" s="298"/>
      <c r="D852" s="289"/>
      <c r="E852" s="289"/>
      <c r="F852" s="289"/>
      <c r="G852" s="289"/>
      <c r="H852" s="289"/>
      <c r="I852" s="289"/>
      <c r="J852" s="289"/>
      <c r="K852" s="289"/>
      <c r="L852" s="289"/>
      <c r="M852" s="289"/>
      <c r="N852" s="298"/>
      <c r="O852" s="289"/>
      <c r="P852" s="289"/>
      <c r="Q852" s="289"/>
      <c r="R852" s="289"/>
      <c r="S852" s="289"/>
      <c r="T852" s="289"/>
      <c r="U852" s="289"/>
      <c r="V852" s="289"/>
      <c r="W852" s="289"/>
      <c r="X852" s="289"/>
      <c r="Y852" s="410"/>
      <c r="Z852" s="410"/>
      <c r="AA852" s="410"/>
      <c r="AB852" s="410"/>
      <c r="AC852" s="410"/>
      <c r="AD852" s="410"/>
      <c r="AE852" s="410"/>
      <c r="AF852" s="410"/>
      <c r="AG852" s="410"/>
      <c r="AH852" s="410"/>
      <c r="AI852" s="410"/>
      <c r="AJ852" s="410"/>
      <c r="AK852" s="410"/>
      <c r="AL852" s="410"/>
      <c r="AM852" s="304"/>
    </row>
    <row r="853" spans="1:39" ht="15.75" hidden="1" outlineLevel="2">
      <c r="A853" s="529"/>
      <c r="B853" s="515" t="s">
        <v>503</v>
      </c>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420"/>
      <c r="Z853" s="423"/>
      <c r="AA853" s="423"/>
      <c r="AB853" s="423"/>
      <c r="AC853" s="423"/>
      <c r="AD853" s="423"/>
      <c r="AE853" s="423"/>
      <c r="AF853" s="423"/>
      <c r="AG853" s="423"/>
      <c r="AH853" s="423"/>
      <c r="AI853" s="423"/>
      <c r="AJ853" s="423"/>
      <c r="AK853" s="423"/>
      <c r="AL853" s="423"/>
      <c r="AM853" s="304"/>
    </row>
    <row r="854" spans="1:39" ht="15.75" hidden="1" outlineLevel="2">
      <c r="A854" s="529"/>
      <c r="B854" s="501" t="s">
        <v>499</v>
      </c>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420"/>
      <c r="Z854" s="423"/>
      <c r="AA854" s="423"/>
      <c r="AB854" s="423"/>
      <c r="AC854" s="423"/>
      <c r="AD854" s="423"/>
      <c r="AE854" s="423"/>
      <c r="AF854" s="423"/>
      <c r="AG854" s="423"/>
      <c r="AH854" s="423"/>
      <c r="AI854" s="423"/>
      <c r="AJ854" s="423"/>
      <c r="AK854" s="423"/>
      <c r="AL854" s="423"/>
      <c r="AM854" s="304"/>
    </row>
    <row r="855" spans="1:39" hidden="1" outlineLevel="2">
      <c r="A855" s="529">
        <v>21</v>
      </c>
      <c r="B855" s="426" t="s">
        <v>113</v>
      </c>
      <c r="C855" s="289" t="s">
        <v>25</v>
      </c>
      <c r="D855" s="293"/>
      <c r="E855" s="293"/>
      <c r="F855" s="293"/>
      <c r="G855" s="293"/>
      <c r="H855" s="293"/>
      <c r="I855" s="293"/>
      <c r="J855" s="293"/>
      <c r="K855" s="293"/>
      <c r="L855" s="293"/>
      <c r="M855" s="293"/>
      <c r="N855" s="289"/>
      <c r="O855" s="293"/>
      <c r="P855" s="293"/>
      <c r="Q855" s="293"/>
      <c r="R855" s="293"/>
      <c r="S855" s="293"/>
      <c r="T855" s="293"/>
      <c r="U855" s="293"/>
      <c r="V855" s="293"/>
      <c r="W855" s="293"/>
      <c r="X855" s="293"/>
      <c r="Y855" s="413"/>
      <c r="Z855" s="413"/>
      <c r="AA855" s="413"/>
      <c r="AB855" s="413"/>
      <c r="AC855" s="413"/>
      <c r="AD855" s="413"/>
      <c r="AE855" s="413"/>
      <c r="AF855" s="408"/>
      <c r="AG855" s="408"/>
      <c r="AH855" s="408"/>
      <c r="AI855" s="408"/>
      <c r="AJ855" s="408"/>
      <c r="AK855" s="408"/>
      <c r="AL855" s="408"/>
      <c r="AM855" s="294">
        <f>SUM(Y855:AL855)</f>
        <v>0</v>
      </c>
    </row>
    <row r="856" spans="1:39" hidden="1" outlineLevel="2">
      <c r="A856" s="529"/>
      <c r="B856" s="292" t="s">
        <v>342</v>
      </c>
      <c r="C856" s="289" t="s">
        <v>163</v>
      </c>
      <c r="D856" s="293"/>
      <c r="E856" s="293"/>
      <c r="F856" s="293"/>
      <c r="G856" s="293"/>
      <c r="H856" s="293"/>
      <c r="I856" s="293"/>
      <c r="J856" s="293"/>
      <c r="K856" s="293"/>
      <c r="L856" s="293"/>
      <c r="M856" s="293"/>
      <c r="N856" s="289"/>
      <c r="O856" s="293"/>
      <c r="P856" s="293"/>
      <c r="Q856" s="293"/>
      <c r="R856" s="293"/>
      <c r="S856" s="293"/>
      <c r="T856" s="293"/>
      <c r="U856" s="293"/>
      <c r="V856" s="293"/>
      <c r="W856" s="293"/>
      <c r="X856" s="293"/>
      <c r="Y856" s="409">
        <f>Y855</f>
        <v>0</v>
      </c>
      <c r="Z856" s="409">
        <f t="shared" ref="Z856" si="2484">Z855</f>
        <v>0</v>
      </c>
      <c r="AA856" s="409">
        <f t="shared" ref="AA856" si="2485">AA855</f>
        <v>0</v>
      </c>
      <c r="AB856" s="409">
        <f t="shared" ref="AB856" si="2486">AB855</f>
        <v>0</v>
      </c>
      <c r="AC856" s="409">
        <f t="shared" ref="AC856" si="2487">AC855</f>
        <v>0</v>
      </c>
      <c r="AD856" s="409">
        <f t="shared" ref="AD856" si="2488">AD855</f>
        <v>0</v>
      </c>
      <c r="AE856" s="409">
        <f t="shared" ref="AE856" si="2489">AE855</f>
        <v>0</v>
      </c>
      <c r="AF856" s="409">
        <f t="shared" ref="AF856" si="2490">AF855</f>
        <v>0</v>
      </c>
      <c r="AG856" s="409">
        <f t="shared" ref="AG856" si="2491">AG855</f>
        <v>0</v>
      </c>
      <c r="AH856" s="409">
        <f t="shared" ref="AH856" si="2492">AH855</f>
        <v>0</v>
      </c>
      <c r="AI856" s="409">
        <f t="shared" ref="AI856" si="2493">AI855</f>
        <v>0</v>
      </c>
      <c r="AJ856" s="409">
        <f t="shared" ref="AJ856" si="2494">AJ855</f>
        <v>0</v>
      </c>
      <c r="AK856" s="409">
        <f t="shared" ref="AK856" si="2495">AK855</f>
        <v>0</v>
      </c>
      <c r="AL856" s="409">
        <f t="shared" ref="AL856" si="2496">AL855</f>
        <v>0</v>
      </c>
      <c r="AM856" s="304"/>
    </row>
    <row r="857" spans="1:39" hidden="1" outlineLevel="2">
      <c r="A857" s="529"/>
      <c r="B857" s="292"/>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420"/>
      <c r="Z857" s="423"/>
      <c r="AA857" s="423"/>
      <c r="AB857" s="423"/>
      <c r="AC857" s="423"/>
      <c r="AD857" s="423"/>
      <c r="AE857" s="423"/>
      <c r="AF857" s="423"/>
      <c r="AG857" s="423"/>
      <c r="AH857" s="423"/>
      <c r="AI857" s="423"/>
      <c r="AJ857" s="423"/>
      <c r="AK857" s="423"/>
      <c r="AL857" s="423"/>
      <c r="AM857" s="304"/>
    </row>
    <row r="858" spans="1:39" ht="30" hidden="1" outlineLevel="2">
      <c r="A858" s="529">
        <v>22</v>
      </c>
      <c r="B858" s="426" t="s">
        <v>114</v>
      </c>
      <c r="C858" s="289" t="s">
        <v>25</v>
      </c>
      <c r="D858" s="293"/>
      <c r="E858" s="293"/>
      <c r="F858" s="293"/>
      <c r="G858" s="293"/>
      <c r="H858" s="293"/>
      <c r="I858" s="293"/>
      <c r="J858" s="293"/>
      <c r="K858" s="293"/>
      <c r="L858" s="293"/>
      <c r="M858" s="293"/>
      <c r="N858" s="289"/>
      <c r="O858" s="293"/>
      <c r="P858" s="293"/>
      <c r="Q858" s="293"/>
      <c r="R858" s="293"/>
      <c r="S858" s="293"/>
      <c r="T858" s="293"/>
      <c r="U858" s="293"/>
      <c r="V858" s="293"/>
      <c r="W858" s="293"/>
      <c r="X858" s="293"/>
      <c r="Y858" s="413"/>
      <c r="Z858" s="413"/>
      <c r="AA858" s="413"/>
      <c r="AB858" s="413"/>
      <c r="AC858" s="413"/>
      <c r="AD858" s="413"/>
      <c r="AE858" s="413"/>
      <c r="AF858" s="408"/>
      <c r="AG858" s="408"/>
      <c r="AH858" s="408"/>
      <c r="AI858" s="408"/>
      <c r="AJ858" s="408"/>
      <c r="AK858" s="408"/>
      <c r="AL858" s="408"/>
      <c r="AM858" s="294">
        <f>SUM(Y858:AL858)</f>
        <v>0</v>
      </c>
    </row>
    <row r="859" spans="1:39" hidden="1" outlineLevel="2">
      <c r="A859" s="529"/>
      <c r="B859" s="292" t="s">
        <v>342</v>
      </c>
      <c r="C859" s="289" t="s">
        <v>163</v>
      </c>
      <c r="D859" s="293"/>
      <c r="E859" s="293"/>
      <c r="F859" s="293"/>
      <c r="G859" s="293"/>
      <c r="H859" s="293"/>
      <c r="I859" s="293"/>
      <c r="J859" s="293"/>
      <c r="K859" s="293"/>
      <c r="L859" s="293"/>
      <c r="M859" s="293"/>
      <c r="N859" s="289"/>
      <c r="O859" s="293"/>
      <c r="P859" s="293"/>
      <c r="Q859" s="293"/>
      <c r="R859" s="293"/>
      <c r="S859" s="293"/>
      <c r="T859" s="293"/>
      <c r="U859" s="293"/>
      <c r="V859" s="293"/>
      <c r="W859" s="293"/>
      <c r="X859" s="293"/>
      <c r="Y859" s="409">
        <f>Y858</f>
        <v>0</v>
      </c>
      <c r="Z859" s="409">
        <f t="shared" ref="Z859" si="2497">Z858</f>
        <v>0</v>
      </c>
      <c r="AA859" s="409">
        <f t="shared" ref="AA859" si="2498">AA858</f>
        <v>0</v>
      </c>
      <c r="AB859" s="409">
        <f t="shared" ref="AB859" si="2499">AB858</f>
        <v>0</v>
      </c>
      <c r="AC859" s="409">
        <f t="shared" ref="AC859" si="2500">AC858</f>
        <v>0</v>
      </c>
      <c r="AD859" s="409">
        <f t="shared" ref="AD859" si="2501">AD858</f>
        <v>0</v>
      </c>
      <c r="AE859" s="409">
        <f t="shared" ref="AE859" si="2502">AE858</f>
        <v>0</v>
      </c>
      <c r="AF859" s="409">
        <f t="shared" ref="AF859" si="2503">AF858</f>
        <v>0</v>
      </c>
      <c r="AG859" s="409">
        <f t="shared" ref="AG859" si="2504">AG858</f>
        <v>0</v>
      </c>
      <c r="AH859" s="409">
        <f t="shared" ref="AH859" si="2505">AH858</f>
        <v>0</v>
      </c>
      <c r="AI859" s="409">
        <f t="shared" ref="AI859" si="2506">AI858</f>
        <v>0</v>
      </c>
      <c r="AJ859" s="409">
        <f t="shared" ref="AJ859" si="2507">AJ858</f>
        <v>0</v>
      </c>
      <c r="AK859" s="409">
        <f t="shared" ref="AK859" si="2508">AK858</f>
        <v>0</v>
      </c>
      <c r="AL859" s="409">
        <f t="shared" ref="AL859" si="2509">AL858</f>
        <v>0</v>
      </c>
      <c r="AM859" s="304"/>
    </row>
    <row r="860" spans="1:39" hidden="1" outlineLevel="2">
      <c r="A860" s="529"/>
      <c r="B860" s="292"/>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420"/>
      <c r="Z860" s="423"/>
      <c r="AA860" s="423"/>
      <c r="AB860" s="423"/>
      <c r="AC860" s="423"/>
      <c r="AD860" s="423"/>
      <c r="AE860" s="423"/>
      <c r="AF860" s="423"/>
      <c r="AG860" s="423"/>
      <c r="AH860" s="423"/>
      <c r="AI860" s="423"/>
      <c r="AJ860" s="423"/>
      <c r="AK860" s="423"/>
      <c r="AL860" s="423"/>
      <c r="AM860" s="304"/>
    </row>
    <row r="861" spans="1:39" ht="30" hidden="1" outlineLevel="2">
      <c r="A861" s="529">
        <v>23</v>
      </c>
      <c r="B861" s="426" t="s">
        <v>115</v>
      </c>
      <c r="C861" s="289" t="s">
        <v>25</v>
      </c>
      <c r="D861" s="293"/>
      <c r="E861" s="293"/>
      <c r="F861" s="293"/>
      <c r="G861" s="293"/>
      <c r="H861" s="293"/>
      <c r="I861" s="293"/>
      <c r="J861" s="293"/>
      <c r="K861" s="293"/>
      <c r="L861" s="293"/>
      <c r="M861" s="293"/>
      <c r="N861" s="289"/>
      <c r="O861" s="293"/>
      <c r="P861" s="293"/>
      <c r="Q861" s="293"/>
      <c r="R861" s="293"/>
      <c r="S861" s="293"/>
      <c r="T861" s="293"/>
      <c r="U861" s="293"/>
      <c r="V861" s="293"/>
      <c r="W861" s="293"/>
      <c r="X861" s="293"/>
      <c r="Y861" s="413"/>
      <c r="Z861" s="413"/>
      <c r="AA861" s="413"/>
      <c r="AB861" s="413"/>
      <c r="AC861" s="413"/>
      <c r="AD861" s="413"/>
      <c r="AE861" s="413"/>
      <c r="AF861" s="408"/>
      <c r="AG861" s="408"/>
      <c r="AH861" s="408"/>
      <c r="AI861" s="408"/>
      <c r="AJ861" s="408"/>
      <c r="AK861" s="408"/>
      <c r="AL861" s="408"/>
      <c r="AM861" s="294">
        <f>SUM(Y861:AL861)</f>
        <v>0</v>
      </c>
    </row>
    <row r="862" spans="1:39" hidden="1" outlineLevel="2">
      <c r="A862" s="529"/>
      <c r="B862" s="292" t="s">
        <v>342</v>
      </c>
      <c r="C862" s="289" t="s">
        <v>163</v>
      </c>
      <c r="D862" s="293"/>
      <c r="E862" s="293"/>
      <c r="F862" s="293"/>
      <c r="G862" s="293"/>
      <c r="H862" s="293"/>
      <c r="I862" s="293"/>
      <c r="J862" s="293"/>
      <c r="K862" s="293"/>
      <c r="L862" s="293"/>
      <c r="M862" s="293"/>
      <c r="N862" s="289"/>
      <c r="O862" s="293"/>
      <c r="P862" s="293"/>
      <c r="Q862" s="293"/>
      <c r="R862" s="293"/>
      <c r="S862" s="293"/>
      <c r="T862" s="293"/>
      <c r="U862" s="293"/>
      <c r="V862" s="293"/>
      <c r="W862" s="293"/>
      <c r="X862" s="293"/>
      <c r="Y862" s="409">
        <f>Y861</f>
        <v>0</v>
      </c>
      <c r="Z862" s="409">
        <f t="shared" ref="Z862" si="2510">Z861</f>
        <v>0</v>
      </c>
      <c r="AA862" s="409">
        <f t="shared" ref="AA862" si="2511">AA861</f>
        <v>0</v>
      </c>
      <c r="AB862" s="409">
        <f t="shared" ref="AB862" si="2512">AB861</f>
        <v>0</v>
      </c>
      <c r="AC862" s="409">
        <f t="shared" ref="AC862" si="2513">AC861</f>
        <v>0</v>
      </c>
      <c r="AD862" s="409">
        <f t="shared" ref="AD862" si="2514">AD861</f>
        <v>0</v>
      </c>
      <c r="AE862" s="409">
        <f t="shared" ref="AE862" si="2515">AE861</f>
        <v>0</v>
      </c>
      <c r="AF862" s="409">
        <f t="shared" ref="AF862" si="2516">AF861</f>
        <v>0</v>
      </c>
      <c r="AG862" s="409">
        <f t="shared" ref="AG862" si="2517">AG861</f>
        <v>0</v>
      </c>
      <c r="AH862" s="409">
        <f t="shared" ref="AH862" si="2518">AH861</f>
        <v>0</v>
      </c>
      <c r="AI862" s="409">
        <f t="shared" ref="AI862" si="2519">AI861</f>
        <v>0</v>
      </c>
      <c r="AJ862" s="409">
        <f t="shared" ref="AJ862" si="2520">AJ861</f>
        <v>0</v>
      </c>
      <c r="AK862" s="409">
        <f t="shared" ref="AK862" si="2521">AK861</f>
        <v>0</v>
      </c>
      <c r="AL862" s="409">
        <f t="shared" ref="AL862" si="2522">AL861</f>
        <v>0</v>
      </c>
      <c r="AM862" s="304"/>
    </row>
    <row r="863" spans="1:39" hidden="1" outlineLevel="2">
      <c r="A863" s="529"/>
      <c r="B863" s="428"/>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420"/>
      <c r="Z863" s="423"/>
      <c r="AA863" s="423"/>
      <c r="AB863" s="423"/>
      <c r="AC863" s="423"/>
      <c r="AD863" s="423"/>
      <c r="AE863" s="423"/>
      <c r="AF863" s="423"/>
      <c r="AG863" s="423"/>
      <c r="AH863" s="423"/>
      <c r="AI863" s="423"/>
      <c r="AJ863" s="423"/>
      <c r="AK863" s="423"/>
      <c r="AL863" s="423"/>
      <c r="AM863" s="304"/>
    </row>
    <row r="864" spans="1:39" ht="30" hidden="1" outlineLevel="2">
      <c r="A864" s="529">
        <v>24</v>
      </c>
      <c r="B864" s="426" t="s">
        <v>116</v>
      </c>
      <c r="C864" s="289" t="s">
        <v>25</v>
      </c>
      <c r="D864" s="293"/>
      <c r="E864" s="293"/>
      <c r="F864" s="293"/>
      <c r="G864" s="293"/>
      <c r="H864" s="293"/>
      <c r="I864" s="293"/>
      <c r="J864" s="293"/>
      <c r="K864" s="293"/>
      <c r="L864" s="293"/>
      <c r="M864" s="293"/>
      <c r="N864" s="289"/>
      <c r="O864" s="293"/>
      <c r="P864" s="293"/>
      <c r="Q864" s="293"/>
      <c r="R864" s="293"/>
      <c r="S864" s="293"/>
      <c r="T864" s="293"/>
      <c r="U864" s="293"/>
      <c r="V864" s="293"/>
      <c r="W864" s="293"/>
      <c r="X864" s="293"/>
      <c r="Y864" s="413"/>
      <c r="Z864" s="413"/>
      <c r="AA864" s="413"/>
      <c r="AB864" s="413"/>
      <c r="AC864" s="413"/>
      <c r="AD864" s="413"/>
      <c r="AE864" s="413"/>
      <c r="AF864" s="408"/>
      <c r="AG864" s="408"/>
      <c r="AH864" s="408"/>
      <c r="AI864" s="408"/>
      <c r="AJ864" s="408"/>
      <c r="AK864" s="408"/>
      <c r="AL864" s="408"/>
      <c r="AM864" s="294">
        <f>SUM(Y864:AL864)</f>
        <v>0</v>
      </c>
    </row>
    <row r="865" spans="1:39" hidden="1" outlineLevel="2">
      <c r="A865" s="529"/>
      <c r="B865" s="292" t="s">
        <v>342</v>
      </c>
      <c r="C865" s="289" t="s">
        <v>163</v>
      </c>
      <c r="D865" s="293"/>
      <c r="E865" s="293"/>
      <c r="F865" s="293"/>
      <c r="G865" s="293"/>
      <c r="H865" s="293"/>
      <c r="I865" s="293"/>
      <c r="J865" s="293"/>
      <c r="K865" s="293"/>
      <c r="L865" s="293"/>
      <c r="M865" s="293"/>
      <c r="N865" s="289"/>
      <c r="O865" s="293"/>
      <c r="P865" s="293"/>
      <c r="Q865" s="293"/>
      <c r="R865" s="293"/>
      <c r="S865" s="293"/>
      <c r="T865" s="293"/>
      <c r="U865" s="293"/>
      <c r="V865" s="293"/>
      <c r="W865" s="293"/>
      <c r="X865" s="293"/>
      <c r="Y865" s="409">
        <f>Y864</f>
        <v>0</v>
      </c>
      <c r="Z865" s="409">
        <f t="shared" ref="Z865" si="2523">Z864</f>
        <v>0</v>
      </c>
      <c r="AA865" s="409">
        <f t="shared" ref="AA865" si="2524">AA864</f>
        <v>0</v>
      </c>
      <c r="AB865" s="409">
        <f t="shared" ref="AB865" si="2525">AB864</f>
        <v>0</v>
      </c>
      <c r="AC865" s="409">
        <f t="shared" ref="AC865" si="2526">AC864</f>
        <v>0</v>
      </c>
      <c r="AD865" s="409">
        <f t="shared" ref="AD865" si="2527">AD864</f>
        <v>0</v>
      </c>
      <c r="AE865" s="409">
        <f t="shared" ref="AE865" si="2528">AE864</f>
        <v>0</v>
      </c>
      <c r="AF865" s="409">
        <f t="shared" ref="AF865" si="2529">AF864</f>
        <v>0</v>
      </c>
      <c r="AG865" s="409">
        <f t="shared" ref="AG865" si="2530">AG864</f>
        <v>0</v>
      </c>
      <c r="AH865" s="409">
        <f t="shared" ref="AH865" si="2531">AH864</f>
        <v>0</v>
      </c>
      <c r="AI865" s="409">
        <f t="shared" ref="AI865" si="2532">AI864</f>
        <v>0</v>
      </c>
      <c r="AJ865" s="409">
        <f t="shared" ref="AJ865" si="2533">AJ864</f>
        <v>0</v>
      </c>
      <c r="AK865" s="409">
        <f t="shared" ref="AK865" si="2534">AK864</f>
        <v>0</v>
      </c>
      <c r="AL865" s="409">
        <f t="shared" ref="AL865" si="2535">AL864</f>
        <v>0</v>
      </c>
      <c r="AM865" s="304"/>
    </row>
    <row r="866" spans="1:39" hidden="1" outlineLevel="2">
      <c r="A866" s="529"/>
      <c r="B866" s="292"/>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410"/>
      <c r="Z866" s="423"/>
      <c r="AA866" s="423"/>
      <c r="AB866" s="423"/>
      <c r="AC866" s="423"/>
      <c r="AD866" s="423"/>
      <c r="AE866" s="423"/>
      <c r="AF866" s="423"/>
      <c r="AG866" s="423"/>
      <c r="AH866" s="423"/>
      <c r="AI866" s="423"/>
      <c r="AJ866" s="423"/>
      <c r="AK866" s="423"/>
      <c r="AL866" s="423"/>
      <c r="AM866" s="304"/>
    </row>
    <row r="867" spans="1:39" ht="15.75" hidden="1" outlineLevel="2">
      <c r="A867" s="529"/>
      <c r="B867" s="286" t="s">
        <v>500</v>
      </c>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idden="1" outlineLevel="2">
      <c r="A868" s="529">
        <v>25</v>
      </c>
      <c r="B868" s="426" t="s">
        <v>117</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2">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536">Z868</f>
        <v>0</v>
      </c>
      <c r="AA869" s="409">
        <f t="shared" ref="AA869" si="2537">AA868</f>
        <v>0</v>
      </c>
      <c r="AB869" s="409">
        <f t="shared" ref="AB869" si="2538">AB868</f>
        <v>0</v>
      </c>
      <c r="AC869" s="409">
        <f t="shared" ref="AC869" si="2539">AC868</f>
        <v>0</v>
      </c>
      <c r="AD869" s="409">
        <f t="shared" ref="AD869" si="2540">AD868</f>
        <v>0</v>
      </c>
      <c r="AE869" s="409">
        <f t="shared" ref="AE869" si="2541">AE868</f>
        <v>0</v>
      </c>
      <c r="AF869" s="409">
        <f t="shared" ref="AF869" si="2542">AF868</f>
        <v>0</v>
      </c>
      <c r="AG869" s="409">
        <f t="shared" ref="AG869" si="2543">AG868</f>
        <v>0</v>
      </c>
      <c r="AH869" s="409">
        <f t="shared" ref="AH869" si="2544">AH868</f>
        <v>0</v>
      </c>
      <c r="AI869" s="409">
        <f t="shared" ref="AI869" si="2545">AI868</f>
        <v>0</v>
      </c>
      <c r="AJ869" s="409">
        <f t="shared" ref="AJ869" si="2546">AJ868</f>
        <v>0</v>
      </c>
      <c r="AK869" s="409">
        <f t="shared" ref="AK869" si="2547">AK868</f>
        <v>0</v>
      </c>
      <c r="AL869" s="409">
        <f t="shared" ref="AL869" si="2548">AL868</f>
        <v>0</v>
      </c>
      <c r="AM869" s="304"/>
    </row>
    <row r="870" spans="1:39" hidden="1" outlineLevel="2">
      <c r="A870" s="529"/>
      <c r="B870" s="292"/>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idden="1" outlineLevel="2">
      <c r="A871" s="529">
        <v>26</v>
      </c>
      <c r="B871" s="426" t="s">
        <v>118</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2">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549">Z871</f>
        <v>0</v>
      </c>
      <c r="AA872" s="409">
        <f t="shared" ref="AA872" si="2550">AA871</f>
        <v>0</v>
      </c>
      <c r="AB872" s="409">
        <f t="shared" ref="AB872" si="2551">AB871</f>
        <v>0</v>
      </c>
      <c r="AC872" s="409">
        <f t="shared" ref="AC872" si="2552">AC871</f>
        <v>0</v>
      </c>
      <c r="AD872" s="409">
        <f t="shared" ref="AD872" si="2553">AD871</f>
        <v>0</v>
      </c>
      <c r="AE872" s="409">
        <f t="shared" ref="AE872" si="2554">AE871</f>
        <v>0</v>
      </c>
      <c r="AF872" s="409">
        <f t="shared" ref="AF872" si="2555">AF871</f>
        <v>0</v>
      </c>
      <c r="AG872" s="409">
        <f t="shared" ref="AG872" si="2556">AG871</f>
        <v>0</v>
      </c>
      <c r="AH872" s="409">
        <f t="shared" ref="AH872" si="2557">AH871</f>
        <v>0</v>
      </c>
      <c r="AI872" s="409">
        <f t="shared" ref="AI872" si="2558">AI871</f>
        <v>0</v>
      </c>
      <c r="AJ872" s="409">
        <f t="shared" ref="AJ872" si="2559">AJ871</f>
        <v>0</v>
      </c>
      <c r="AK872" s="409">
        <f t="shared" ref="AK872" si="2560">AK871</f>
        <v>0</v>
      </c>
      <c r="AL872" s="409">
        <f t="shared" ref="AL872" si="2561">AL871</f>
        <v>0</v>
      </c>
      <c r="AM872" s="304"/>
    </row>
    <row r="873" spans="1:39" hidden="1" outlineLevel="2">
      <c r="A873" s="529"/>
      <c r="B873" s="292"/>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30" hidden="1" outlineLevel="2">
      <c r="A874" s="529">
        <v>27</v>
      </c>
      <c r="B874" s="426" t="s">
        <v>119</v>
      </c>
      <c r="C874" s="289" t="s">
        <v>25</v>
      </c>
      <c r="D874" s="293"/>
      <c r="E874" s="293"/>
      <c r="F874" s="293"/>
      <c r="G874" s="293"/>
      <c r="H874" s="293"/>
      <c r="I874" s="293"/>
      <c r="J874" s="293"/>
      <c r="K874" s="293"/>
      <c r="L874" s="293"/>
      <c r="M874" s="293"/>
      <c r="N874" s="293">
        <v>12</v>
      </c>
      <c r="O874" s="293"/>
      <c r="P874" s="293"/>
      <c r="Q874" s="293"/>
      <c r="R874" s="293"/>
      <c r="S874" s="293"/>
      <c r="T874" s="293"/>
      <c r="U874" s="293"/>
      <c r="V874" s="293"/>
      <c r="W874" s="293"/>
      <c r="X874" s="293"/>
      <c r="Y874" s="424"/>
      <c r="Z874" s="413"/>
      <c r="AA874" s="413"/>
      <c r="AB874" s="413"/>
      <c r="AC874" s="413"/>
      <c r="AD874" s="413"/>
      <c r="AE874" s="413"/>
      <c r="AF874" s="413"/>
      <c r="AG874" s="413"/>
      <c r="AH874" s="413"/>
      <c r="AI874" s="413"/>
      <c r="AJ874" s="413"/>
      <c r="AK874" s="413"/>
      <c r="AL874" s="413"/>
      <c r="AM874" s="294">
        <f>SUM(Y874:AL874)</f>
        <v>0</v>
      </c>
    </row>
    <row r="875" spans="1:39" hidden="1" outlineLevel="2">
      <c r="A875" s="529"/>
      <c r="B875" s="292" t="s">
        <v>342</v>
      </c>
      <c r="C875" s="289" t="s">
        <v>163</v>
      </c>
      <c r="D875" s="293"/>
      <c r="E875" s="293"/>
      <c r="F875" s="293"/>
      <c r="G875" s="293"/>
      <c r="H875" s="293"/>
      <c r="I875" s="293"/>
      <c r="J875" s="293"/>
      <c r="K875" s="293"/>
      <c r="L875" s="293"/>
      <c r="M875" s="293"/>
      <c r="N875" s="293">
        <f>N874</f>
        <v>12</v>
      </c>
      <c r="O875" s="293"/>
      <c r="P875" s="293"/>
      <c r="Q875" s="293"/>
      <c r="R875" s="293"/>
      <c r="S875" s="293"/>
      <c r="T875" s="293"/>
      <c r="U875" s="293"/>
      <c r="V875" s="293"/>
      <c r="W875" s="293"/>
      <c r="X875" s="293"/>
      <c r="Y875" s="409">
        <f>Y874</f>
        <v>0</v>
      </c>
      <c r="Z875" s="409">
        <f t="shared" ref="Z875" si="2562">Z874</f>
        <v>0</v>
      </c>
      <c r="AA875" s="409">
        <f t="shared" ref="AA875" si="2563">AA874</f>
        <v>0</v>
      </c>
      <c r="AB875" s="409">
        <f t="shared" ref="AB875" si="2564">AB874</f>
        <v>0</v>
      </c>
      <c r="AC875" s="409">
        <f t="shared" ref="AC875" si="2565">AC874</f>
        <v>0</v>
      </c>
      <c r="AD875" s="409">
        <f t="shared" ref="AD875" si="2566">AD874</f>
        <v>0</v>
      </c>
      <c r="AE875" s="409">
        <f t="shared" ref="AE875" si="2567">AE874</f>
        <v>0</v>
      </c>
      <c r="AF875" s="409">
        <f t="shared" ref="AF875" si="2568">AF874</f>
        <v>0</v>
      </c>
      <c r="AG875" s="409">
        <f t="shared" ref="AG875" si="2569">AG874</f>
        <v>0</v>
      </c>
      <c r="AH875" s="409">
        <f t="shared" ref="AH875" si="2570">AH874</f>
        <v>0</v>
      </c>
      <c r="AI875" s="409">
        <f t="shared" ref="AI875" si="2571">AI874</f>
        <v>0</v>
      </c>
      <c r="AJ875" s="409">
        <f t="shared" ref="AJ875" si="2572">AJ874</f>
        <v>0</v>
      </c>
      <c r="AK875" s="409">
        <f t="shared" ref="AK875" si="2573">AK874</f>
        <v>0</v>
      </c>
      <c r="AL875" s="409">
        <f t="shared" ref="AL875" si="2574">AL874</f>
        <v>0</v>
      </c>
      <c r="AM875" s="304"/>
    </row>
    <row r="876" spans="1:39" hidden="1" outlineLevel="2">
      <c r="A876" s="529"/>
      <c r="B876" s="292"/>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410"/>
      <c r="Z876" s="423"/>
      <c r="AA876" s="423"/>
      <c r="AB876" s="423"/>
      <c r="AC876" s="423"/>
      <c r="AD876" s="423"/>
      <c r="AE876" s="423"/>
      <c r="AF876" s="423"/>
      <c r="AG876" s="423"/>
      <c r="AH876" s="423"/>
      <c r="AI876" s="423"/>
      <c r="AJ876" s="423"/>
      <c r="AK876" s="423"/>
      <c r="AL876" s="423"/>
      <c r="AM876" s="304"/>
    </row>
    <row r="877" spans="1:39" ht="30" hidden="1" outlineLevel="2">
      <c r="A877" s="529">
        <v>28</v>
      </c>
      <c r="B877" s="426" t="s">
        <v>120</v>
      </c>
      <c r="C877" s="289" t="s">
        <v>25</v>
      </c>
      <c r="D877" s="293"/>
      <c r="E877" s="293"/>
      <c r="F877" s="293"/>
      <c r="G877" s="293"/>
      <c r="H877" s="293"/>
      <c r="I877" s="293"/>
      <c r="J877" s="293"/>
      <c r="K877" s="293"/>
      <c r="L877" s="293"/>
      <c r="M877" s="293"/>
      <c r="N877" s="293">
        <v>12</v>
      </c>
      <c r="O877" s="293"/>
      <c r="P877" s="293"/>
      <c r="Q877" s="293"/>
      <c r="R877" s="293"/>
      <c r="S877" s="293"/>
      <c r="T877" s="293"/>
      <c r="U877" s="293"/>
      <c r="V877" s="293"/>
      <c r="W877" s="293"/>
      <c r="X877" s="293"/>
      <c r="Y877" s="424"/>
      <c r="Z877" s="413"/>
      <c r="AA877" s="413"/>
      <c r="AB877" s="413"/>
      <c r="AC877" s="413"/>
      <c r="AD877" s="413"/>
      <c r="AE877" s="413"/>
      <c r="AF877" s="413"/>
      <c r="AG877" s="413"/>
      <c r="AH877" s="413"/>
      <c r="AI877" s="413"/>
      <c r="AJ877" s="413"/>
      <c r="AK877" s="413"/>
      <c r="AL877" s="413"/>
      <c r="AM877" s="294">
        <f>SUM(Y877:AL877)</f>
        <v>0</v>
      </c>
    </row>
    <row r="878" spans="1:39" hidden="1" outlineLevel="2">
      <c r="A878" s="529"/>
      <c r="B878" s="292" t="s">
        <v>342</v>
      </c>
      <c r="C878" s="289" t="s">
        <v>163</v>
      </c>
      <c r="D878" s="293"/>
      <c r="E878" s="293"/>
      <c r="F878" s="293"/>
      <c r="G878" s="293"/>
      <c r="H878" s="293"/>
      <c r="I878" s="293"/>
      <c r="J878" s="293"/>
      <c r="K878" s="293"/>
      <c r="L878" s="293"/>
      <c r="M878" s="293"/>
      <c r="N878" s="293">
        <f>N877</f>
        <v>12</v>
      </c>
      <c r="O878" s="293"/>
      <c r="P878" s="293"/>
      <c r="Q878" s="293"/>
      <c r="R878" s="293"/>
      <c r="S878" s="293"/>
      <c r="T878" s="293"/>
      <c r="U878" s="293"/>
      <c r="V878" s="293"/>
      <c r="W878" s="293"/>
      <c r="X878" s="293"/>
      <c r="Y878" s="409">
        <f>Y877</f>
        <v>0</v>
      </c>
      <c r="Z878" s="409">
        <f t="shared" ref="Z878" si="2575">Z877</f>
        <v>0</v>
      </c>
      <c r="AA878" s="409">
        <f t="shared" ref="AA878" si="2576">AA877</f>
        <v>0</v>
      </c>
      <c r="AB878" s="409">
        <f t="shared" ref="AB878" si="2577">AB877</f>
        <v>0</v>
      </c>
      <c r="AC878" s="409">
        <f t="shared" ref="AC878" si="2578">AC877</f>
        <v>0</v>
      </c>
      <c r="AD878" s="409">
        <f t="shared" ref="AD878" si="2579">AD877</f>
        <v>0</v>
      </c>
      <c r="AE878" s="409">
        <f t="shared" ref="AE878" si="2580">AE877</f>
        <v>0</v>
      </c>
      <c r="AF878" s="409">
        <f t="shared" ref="AF878" si="2581">AF877</f>
        <v>0</v>
      </c>
      <c r="AG878" s="409">
        <f t="shared" ref="AG878" si="2582">AG877</f>
        <v>0</v>
      </c>
      <c r="AH878" s="409">
        <f t="shared" ref="AH878" si="2583">AH877</f>
        <v>0</v>
      </c>
      <c r="AI878" s="409">
        <f t="shared" ref="AI878" si="2584">AI877</f>
        <v>0</v>
      </c>
      <c r="AJ878" s="409">
        <f t="shared" ref="AJ878" si="2585">AJ877</f>
        <v>0</v>
      </c>
      <c r="AK878" s="409">
        <f t="shared" ref="AK878" si="2586">AK877</f>
        <v>0</v>
      </c>
      <c r="AL878" s="409">
        <f t="shared" ref="AL878" si="2587">AL877</f>
        <v>0</v>
      </c>
      <c r="AM878" s="304"/>
    </row>
    <row r="879" spans="1:39" hidden="1" outlineLevel="2">
      <c r="A879" s="529"/>
      <c r="B879" s="292"/>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410"/>
      <c r="Z879" s="423"/>
      <c r="AA879" s="423"/>
      <c r="AB879" s="423"/>
      <c r="AC879" s="423"/>
      <c r="AD879" s="423"/>
      <c r="AE879" s="423"/>
      <c r="AF879" s="423"/>
      <c r="AG879" s="423"/>
      <c r="AH879" s="423"/>
      <c r="AI879" s="423"/>
      <c r="AJ879" s="423"/>
      <c r="AK879" s="423"/>
      <c r="AL879" s="423"/>
      <c r="AM879" s="304"/>
    </row>
    <row r="880" spans="1:39" ht="30" hidden="1" outlineLevel="2">
      <c r="A880" s="529">
        <v>29</v>
      </c>
      <c r="B880" s="426" t="s">
        <v>121</v>
      </c>
      <c r="C880" s="289" t="s">
        <v>25</v>
      </c>
      <c r="D880" s="293"/>
      <c r="E880" s="293"/>
      <c r="F880" s="293"/>
      <c r="G880" s="293"/>
      <c r="H880" s="293"/>
      <c r="I880" s="293"/>
      <c r="J880" s="293"/>
      <c r="K880" s="293"/>
      <c r="L880" s="293"/>
      <c r="M880" s="293"/>
      <c r="N880" s="293">
        <v>3</v>
      </c>
      <c r="O880" s="293"/>
      <c r="P880" s="293"/>
      <c r="Q880" s="293"/>
      <c r="R880" s="293"/>
      <c r="S880" s="293"/>
      <c r="T880" s="293"/>
      <c r="U880" s="293"/>
      <c r="V880" s="293"/>
      <c r="W880" s="293"/>
      <c r="X880" s="293"/>
      <c r="Y880" s="424"/>
      <c r="Z880" s="413"/>
      <c r="AA880" s="413"/>
      <c r="AB880" s="413"/>
      <c r="AC880" s="413"/>
      <c r="AD880" s="413"/>
      <c r="AE880" s="413"/>
      <c r="AF880" s="413"/>
      <c r="AG880" s="413"/>
      <c r="AH880" s="413"/>
      <c r="AI880" s="413"/>
      <c r="AJ880" s="413"/>
      <c r="AK880" s="413"/>
      <c r="AL880" s="413"/>
      <c r="AM880" s="294">
        <f>SUM(Y880:AL880)</f>
        <v>0</v>
      </c>
    </row>
    <row r="881" spans="1:39" hidden="1" outlineLevel="2">
      <c r="A881" s="529"/>
      <c r="B881" s="292" t="s">
        <v>342</v>
      </c>
      <c r="C881" s="289" t="s">
        <v>163</v>
      </c>
      <c r="D881" s="293"/>
      <c r="E881" s="293"/>
      <c r="F881" s="293"/>
      <c r="G881" s="293"/>
      <c r="H881" s="293"/>
      <c r="I881" s="293"/>
      <c r="J881" s="293"/>
      <c r="K881" s="293"/>
      <c r="L881" s="293"/>
      <c r="M881" s="293"/>
      <c r="N881" s="293">
        <f>N880</f>
        <v>3</v>
      </c>
      <c r="O881" s="293"/>
      <c r="P881" s="293"/>
      <c r="Q881" s="293"/>
      <c r="R881" s="293"/>
      <c r="S881" s="293"/>
      <c r="T881" s="293"/>
      <c r="U881" s="293"/>
      <c r="V881" s="293"/>
      <c r="W881" s="293"/>
      <c r="X881" s="293"/>
      <c r="Y881" s="409">
        <f>Y880</f>
        <v>0</v>
      </c>
      <c r="Z881" s="409">
        <f t="shared" ref="Z881" si="2588">Z880</f>
        <v>0</v>
      </c>
      <c r="AA881" s="409">
        <f t="shared" ref="AA881" si="2589">AA880</f>
        <v>0</v>
      </c>
      <c r="AB881" s="409">
        <f t="shared" ref="AB881" si="2590">AB880</f>
        <v>0</v>
      </c>
      <c r="AC881" s="409">
        <f t="shared" ref="AC881" si="2591">AC880</f>
        <v>0</v>
      </c>
      <c r="AD881" s="409">
        <f t="shared" ref="AD881" si="2592">AD880</f>
        <v>0</v>
      </c>
      <c r="AE881" s="409">
        <f t="shared" ref="AE881" si="2593">AE880</f>
        <v>0</v>
      </c>
      <c r="AF881" s="409">
        <f t="shared" ref="AF881" si="2594">AF880</f>
        <v>0</v>
      </c>
      <c r="AG881" s="409">
        <f t="shared" ref="AG881" si="2595">AG880</f>
        <v>0</v>
      </c>
      <c r="AH881" s="409">
        <f t="shared" ref="AH881" si="2596">AH880</f>
        <v>0</v>
      </c>
      <c r="AI881" s="409">
        <f t="shared" ref="AI881" si="2597">AI880</f>
        <v>0</v>
      </c>
      <c r="AJ881" s="409">
        <f t="shared" ref="AJ881" si="2598">AJ880</f>
        <v>0</v>
      </c>
      <c r="AK881" s="409">
        <f t="shared" ref="AK881" si="2599">AK880</f>
        <v>0</v>
      </c>
      <c r="AL881" s="409">
        <f t="shared" ref="AL881" si="2600">AL880</f>
        <v>0</v>
      </c>
      <c r="AM881" s="304"/>
    </row>
    <row r="882" spans="1:39" hidden="1" outlineLevel="2">
      <c r="A882" s="529"/>
      <c r="B882" s="292"/>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410"/>
      <c r="Z882" s="423"/>
      <c r="AA882" s="423"/>
      <c r="AB882" s="423"/>
      <c r="AC882" s="423"/>
      <c r="AD882" s="423"/>
      <c r="AE882" s="423"/>
      <c r="AF882" s="423"/>
      <c r="AG882" s="423"/>
      <c r="AH882" s="423"/>
      <c r="AI882" s="423"/>
      <c r="AJ882" s="423"/>
      <c r="AK882" s="423"/>
      <c r="AL882" s="423"/>
      <c r="AM882" s="304"/>
    </row>
    <row r="883" spans="1:39" ht="30" hidden="1" outlineLevel="2">
      <c r="A883" s="529">
        <v>30</v>
      </c>
      <c r="B883" s="426" t="s">
        <v>122</v>
      </c>
      <c r="C883" s="289" t="s">
        <v>25</v>
      </c>
      <c r="D883" s="293"/>
      <c r="E883" s="293"/>
      <c r="F883" s="293"/>
      <c r="G883" s="293"/>
      <c r="H883" s="293"/>
      <c r="I883" s="293"/>
      <c r="J883" s="293"/>
      <c r="K883" s="293"/>
      <c r="L883" s="293"/>
      <c r="M883" s="293"/>
      <c r="N883" s="293">
        <v>12</v>
      </c>
      <c r="O883" s="293"/>
      <c r="P883" s="293"/>
      <c r="Q883" s="293"/>
      <c r="R883" s="293"/>
      <c r="S883" s="293"/>
      <c r="T883" s="293"/>
      <c r="U883" s="293"/>
      <c r="V883" s="293"/>
      <c r="W883" s="293"/>
      <c r="X883" s="293"/>
      <c r="Y883" s="424"/>
      <c r="Z883" s="413"/>
      <c r="AA883" s="413"/>
      <c r="AB883" s="413"/>
      <c r="AC883" s="413"/>
      <c r="AD883" s="413"/>
      <c r="AE883" s="413"/>
      <c r="AF883" s="413"/>
      <c r="AG883" s="413"/>
      <c r="AH883" s="413"/>
      <c r="AI883" s="413"/>
      <c r="AJ883" s="413"/>
      <c r="AK883" s="413"/>
      <c r="AL883" s="413"/>
      <c r="AM883" s="294">
        <f>SUM(Y883:AL883)</f>
        <v>0</v>
      </c>
    </row>
    <row r="884" spans="1:39" hidden="1" outlineLevel="2">
      <c r="A884" s="529"/>
      <c r="B884" s="292" t="s">
        <v>342</v>
      </c>
      <c r="C884" s="289" t="s">
        <v>163</v>
      </c>
      <c r="D884" s="293"/>
      <c r="E884" s="293"/>
      <c r="F884" s="293"/>
      <c r="G884" s="293"/>
      <c r="H884" s="293"/>
      <c r="I884" s="293"/>
      <c r="J884" s="293"/>
      <c r="K884" s="293"/>
      <c r="L884" s="293"/>
      <c r="M884" s="293"/>
      <c r="N884" s="293">
        <f>N883</f>
        <v>12</v>
      </c>
      <c r="O884" s="293"/>
      <c r="P884" s="293"/>
      <c r="Q884" s="293"/>
      <c r="R884" s="293"/>
      <c r="S884" s="293"/>
      <c r="T884" s="293"/>
      <c r="U884" s="293"/>
      <c r="V884" s="293"/>
      <c r="W884" s="293"/>
      <c r="X884" s="293"/>
      <c r="Y884" s="409">
        <f>Y883</f>
        <v>0</v>
      </c>
      <c r="Z884" s="409">
        <f t="shared" ref="Z884" si="2601">Z883</f>
        <v>0</v>
      </c>
      <c r="AA884" s="409">
        <f t="shared" ref="AA884" si="2602">AA883</f>
        <v>0</v>
      </c>
      <c r="AB884" s="409">
        <f t="shared" ref="AB884" si="2603">AB883</f>
        <v>0</v>
      </c>
      <c r="AC884" s="409">
        <f t="shared" ref="AC884" si="2604">AC883</f>
        <v>0</v>
      </c>
      <c r="AD884" s="409">
        <f t="shared" ref="AD884" si="2605">AD883</f>
        <v>0</v>
      </c>
      <c r="AE884" s="409">
        <f t="shared" ref="AE884" si="2606">AE883</f>
        <v>0</v>
      </c>
      <c r="AF884" s="409">
        <f t="shared" ref="AF884" si="2607">AF883</f>
        <v>0</v>
      </c>
      <c r="AG884" s="409">
        <f t="shared" ref="AG884" si="2608">AG883</f>
        <v>0</v>
      </c>
      <c r="AH884" s="409">
        <f t="shared" ref="AH884" si="2609">AH883</f>
        <v>0</v>
      </c>
      <c r="AI884" s="409">
        <f t="shared" ref="AI884" si="2610">AI883</f>
        <v>0</v>
      </c>
      <c r="AJ884" s="409">
        <f t="shared" ref="AJ884" si="2611">AJ883</f>
        <v>0</v>
      </c>
      <c r="AK884" s="409">
        <f t="shared" ref="AK884" si="2612">AK883</f>
        <v>0</v>
      </c>
      <c r="AL884" s="409">
        <f t="shared" ref="AL884" si="2613">AL883</f>
        <v>0</v>
      </c>
      <c r="AM884" s="304"/>
    </row>
    <row r="885" spans="1:39" hidden="1" outlineLevel="2">
      <c r="A885" s="529"/>
      <c r="B885" s="292"/>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410"/>
      <c r="Z885" s="423"/>
      <c r="AA885" s="423"/>
      <c r="AB885" s="423"/>
      <c r="AC885" s="423"/>
      <c r="AD885" s="423"/>
      <c r="AE885" s="423"/>
      <c r="AF885" s="423"/>
      <c r="AG885" s="423"/>
      <c r="AH885" s="423"/>
      <c r="AI885" s="423"/>
      <c r="AJ885" s="423"/>
      <c r="AK885" s="423"/>
      <c r="AL885" s="423"/>
      <c r="AM885" s="304"/>
    </row>
    <row r="886" spans="1:39" ht="30" hidden="1" outlineLevel="2">
      <c r="A886" s="529">
        <v>31</v>
      </c>
      <c r="B886" s="426" t="s">
        <v>123</v>
      </c>
      <c r="C886" s="289" t="s">
        <v>25</v>
      </c>
      <c r="D886" s="293"/>
      <c r="E886" s="293"/>
      <c r="F886" s="293"/>
      <c r="G886" s="293"/>
      <c r="H886" s="293"/>
      <c r="I886" s="293"/>
      <c r="J886" s="293"/>
      <c r="K886" s="293"/>
      <c r="L886" s="293"/>
      <c r="M886" s="293"/>
      <c r="N886" s="293">
        <v>12</v>
      </c>
      <c r="O886" s="293"/>
      <c r="P886" s="293"/>
      <c r="Q886" s="293"/>
      <c r="R886" s="293"/>
      <c r="S886" s="293"/>
      <c r="T886" s="293"/>
      <c r="U886" s="293"/>
      <c r="V886" s="293"/>
      <c r="W886" s="293"/>
      <c r="X886" s="293"/>
      <c r="Y886" s="424"/>
      <c r="Z886" s="413"/>
      <c r="AA886" s="413"/>
      <c r="AB886" s="413"/>
      <c r="AC886" s="413"/>
      <c r="AD886" s="413"/>
      <c r="AE886" s="413"/>
      <c r="AF886" s="413"/>
      <c r="AG886" s="413"/>
      <c r="AH886" s="413"/>
      <c r="AI886" s="413"/>
      <c r="AJ886" s="413"/>
      <c r="AK886" s="413"/>
      <c r="AL886" s="413"/>
      <c r="AM886" s="294">
        <f>SUM(Y886:AL886)</f>
        <v>0</v>
      </c>
    </row>
    <row r="887" spans="1:39" hidden="1" outlineLevel="2">
      <c r="A887" s="529"/>
      <c r="B887" s="292" t="s">
        <v>342</v>
      </c>
      <c r="C887" s="289" t="s">
        <v>163</v>
      </c>
      <c r="D887" s="293"/>
      <c r="E887" s="293"/>
      <c r="F887" s="293"/>
      <c r="G887" s="293"/>
      <c r="H887" s="293"/>
      <c r="I887" s="293"/>
      <c r="J887" s="293"/>
      <c r="K887" s="293"/>
      <c r="L887" s="293"/>
      <c r="M887" s="293"/>
      <c r="N887" s="293">
        <f>N886</f>
        <v>12</v>
      </c>
      <c r="O887" s="293"/>
      <c r="P887" s="293"/>
      <c r="Q887" s="293"/>
      <c r="R887" s="293"/>
      <c r="S887" s="293"/>
      <c r="T887" s="293"/>
      <c r="U887" s="293"/>
      <c r="V887" s="293"/>
      <c r="W887" s="293"/>
      <c r="X887" s="293"/>
      <c r="Y887" s="409">
        <f>Y886</f>
        <v>0</v>
      </c>
      <c r="Z887" s="409">
        <f t="shared" ref="Z887" si="2614">Z886</f>
        <v>0</v>
      </c>
      <c r="AA887" s="409">
        <f t="shared" ref="AA887" si="2615">AA886</f>
        <v>0</v>
      </c>
      <c r="AB887" s="409">
        <f t="shared" ref="AB887" si="2616">AB886</f>
        <v>0</v>
      </c>
      <c r="AC887" s="409">
        <f t="shared" ref="AC887" si="2617">AC886</f>
        <v>0</v>
      </c>
      <c r="AD887" s="409">
        <f t="shared" ref="AD887" si="2618">AD886</f>
        <v>0</v>
      </c>
      <c r="AE887" s="409">
        <f t="shared" ref="AE887" si="2619">AE886</f>
        <v>0</v>
      </c>
      <c r="AF887" s="409">
        <f t="shared" ref="AF887" si="2620">AF886</f>
        <v>0</v>
      </c>
      <c r="AG887" s="409">
        <f t="shared" ref="AG887" si="2621">AG886</f>
        <v>0</v>
      </c>
      <c r="AH887" s="409">
        <f t="shared" ref="AH887" si="2622">AH886</f>
        <v>0</v>
      </c>
      <c r="AI887" s="409">
        <f t="shared" ref="AI887" si="2623">AI886</f>
        <v>0</v>
      </c>
      <c r="AJ887" s="409">
        <f t="shared" ref="AJ887" si="2624">AJ886</f>
        <v>0</v>
      </c>
      <c r="AK887" s="409">
        <f t="shared" ref="AK887" si="2625">AK886</f>
        <v>0</v>
      </c>
      <c r="AL887" s="409">
        <f t="shared" ref="AL887" si="2626">AL886</f>
        <v>0</v>
      </c>
      <c r="AM887" s="304"/>
    </row>
    <row r="888" spans="1:39" hidden="1" outlineLevel="2">
      <c r="A888" s="529"/>
      <c r="B888" s="426"/>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410"/>
      <c r="Z888" s="423"/>
      <c r="AA888" s="423"/>
      <c r="AB888" s="423"/>
      <c r="AC888" s="423"/>
      <c r="AD888" s="423"/>
      <c r="AE888" s="423"/>
      <c r="AF888" s="423"/>
      <c r="AG888" s="423"/>
      <c r="AH888" s="423"/>
      <c r="AI888" s="423"/>
      <c r="AJ888" s="423"/>
      <c r="AK888" s="423"/>
      <c r="AL888" s="423"/>
      <c r="AM888" s="304"/>
    </row>
    <row r="889" spans="1:39" ht="30" hidden="1" outlineLevel="2">
      <c r="A889" s="529">
        <v>32</v>
      </c>
      <c r="B889" s="426" t="s">
        <v>124</v>
      </c>
      <c r="C889" s="289" t="s">
        <v>25</v>
      </c>
      <c r="D889" s="293"/>
      <c r="E889" s="293"/>
      <c r="F889" s="293"/>
      <c r="G889" s="293"/>
      <c r="H889" s="293"/>
      <c r="I889" s="293"/>
      <c r="J889" s="293"/>
      <c r="K889" s="293"/>
      <c r="L889" s="293"/>
      <c r="M889" s="293"/>
      <c r="N889" s="293">
        <v>12</v>
      </c>
      <c r="O889" s="293"/>
      <c r="P889" s="293"/>
      <c r="Q889" s="293"/>
      <c r="R889" s="293"/>
      <c r="S889" s="293"/>
      <c r="T889" s="293"/>
      <c r="U889" s="293"/>
      <c r="V889" s="293"/>
      <c r="W889" s="293"/>
      <c r="X889" s="293"/>
      <c r="Y889" s="424"/>
      <c r="Z889" s="413"/>
      <c r="AA889" s="413"/>
      <c r="AB889" s="413"/>
      <c r="AC889" s="413"/>
      <c r="AD889" s="413"/>
      <c r="AE889" s="413"/>
      <c r="AF889" s="413"/>
      <c r="AG889" s="413"/>
      <c r="AH889" s="413"/>
      <c r="AI889" s="413"/>
      <c r="AJ889" s="413"/>
      <c r="AK889" s="413"/>
      <c r="AL889" s="413"/>
      <c r="AM889" s="294">
        <f>SUM(Y889:AL889)</f>
        <v>0</v>
      </c>
    </row>
    <row r="890" spans="1:39" hidden="1" outlineLevel="2">
      <c r="A890" s="529"/>
      <c r="B890" s="292" t="s">
        <v>342</v>
      </c>
      <c r="C890" s="289" t="s">
        <v>163</v>
      </c>
      <c r="D890" s="293"/>
      <c r="E890" s="293"/>
      <c r="F890" s="293"/>
      <c r="G890" s="293"/>
      <c r="H890" s="293"/>
      <c r="I890" s="293"/>
      <c r="J890" s="293"/>
      <c r="K890" s="293"/>
      <c r="L890" s="293"/>
      <c r="M890" s="293"/>
      <c r="N890" s="293">
        <f>N889</f>
        <v>12</v>
      </c>
      <c r="O890" s="293"/>
      <c r="P890" s="293"/>
      <c r="Q890" s="293"/>
      <c r="R890" s="293"/>
      <c r="S890" s="293"/>
      <c r="T890" s="293"/>
      <c r="U890" s="293"/>
      <c r="V890" s="293"/>
      <c r="W890" s="293"/>
      <c r="X890" s="293"/>
      <c r="Y890" s="409">
        <f>Y889</f>
        <v>0</v>
      </c>
      <c r="Z890" s="409">
        <f t="shared" ref="Z890" si="2627">Z889</f>
        <v>0</v>
      </c>
      <c r="AA890" s="409">
        <f t="shared" ref="AA890" si="2628">AA889</f>
        <v>0</v>
      </c>
      <c r="AB890" s="409">
        <f t="shared" ref="AB890" si="2629">AB889</f>
        <v>0</v>
      </c>
      <c r="AC890" s="409">
        <f t="shared" ref="AC890" si="2630">AC889</f>
        <v>0</v>
      </c>
      <c r="AD890" s="409">
        <f t="shared" ref="AD890" si="2631">AD889</f>
        <v>0</v>
      </c>
      <c r="AE890" s="409">
        <f t="shared" ref="AE890" si="2632">AE889</f>
        <v>0</v>
      </c>
      <c r="AF890" s="409">
        <f t="shared" ref="AF890" si="2633">AF889</f>
        <v>0</v>
      </c>
      <c r="AG890" s="409">
        <f t="shared" ref="AG890" si="2634">AG889</f>
        <v>0</v>
      </c>
      <c r="AH890" s="409">
        <f t="shared" ref="AH890" si="2635">AH889</f>
        <v>0</v>
      </c>
      <c r="AI890" s="409">
        <f t="shared" ref="AI890" si="2636">AI889</f>
        <v>0</v>
      </c>
      <c r="AJ890" s="409">
        <f t="shared" ref="AJ890" si="2637">AJ889</f>
        <v>0</v>
      </c>
      <c r="AK890" s="409">
        <f t="shared" ref="AK890" si="2638">AK889</f>
        <v>0</v>
      </c>
      <c r="AL890" s="409">
        <f>AL889</f>
        <v>0</v>
      </c>
      <c r="AM890" s="304"/>
    </row>
    <row r="891" spans="1:39" hidden="1" outlineLevel="2">
      <c r="A891" s="529"/>
      <c r="B891" s="426"/>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410"/>
      <c r="Z891" s="423"/>
      <c r="AA891" s="423"/>
      <c r="AB891" s="423"/>
      <c r="AC891" s="423"/>
      <c r="AD891" s="423"/>
      <c r="AE891" s="423"/>
      <c r="AF891" s="423"/>
      <c r="AG891" s="423"/>
      <c r="AH891" s="423"/>
      <c r="AI891" s="423"/>
      <c r="AJ891" s="423"/>
      <c r="AK891" s="423"/>
      <c r="AL891" s="423"/>
      <c r="AM891" s="304"/>
    </row>
    <row r="892" spans="1:39" ht="15.75" hidden="1" outlineLevel="2">
      <c r="A892" s="529"/>
      <c r="B892" s="286" t="s">
        <v>501</v>
      </c>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410"/>
      <c r="Z892" s="423"/>
      <c r="AA892" s="423"/>
      <c r="AB892" s="423"/>
      <c r="AC892" s="423"/>
      <c r="AD892" s="423"/>
      <c r="AE892" s="423"/>
      <c r="AF892" s="423"/>
      <c r="AG892" s="423"/>
      <c r="AH892" s="423"/>
      <c r="AI892" s="423"/>
      <c r="AJ892" s="423"/>
      <c r="AK892" s="423"/>
      <c r="AL892" s="423"/>
      <c r="AM892" s="304"/>
    </row>
    <row r="893" spans="1:39" hidden="1" outlineLevel="2">
      <c r="A893" s="529">
        <v>33</v>
      </c>
      <c r="B893" s="426" t="s">
        <v>125</v>
      </c>
      <c r="C893" s="289" t="s">
        <v>25</v>
      </c>
      <c r="D893" s="293"/>
      <c r="E893" s="293"/>
      <c r="F893" s="293"/>
      <c r="G893" s="293"/>
      <c r="H893" s="293"/>
      <c r="I893" s="293"/>
      <c r="J893" s="293"/>
      <c r="K893" s="293"/>
      <c r="L893" s="293"/>
      <c r="M893" s="293"/>
      <c r="N893" s="293">
        <v>0</v>
      </c>
      <c r="O893" s="293"/>
      <c r="P893" s="293"/>
      <c r="Q893" s="293"/>
      <c r="R893" s="293"/>
      <c r="S893" s="293"/>
      <c r="T893" s="293"/>
      <c r="U893" s="293"/>
      <c r="V893" s="293"/>
      <c r="W893" s="293"/>
      <c r="X893" s="293"/>
      <c r="Y893" s="424"/>
      <c r="Z893" s="413"/>
      <c r="AA893" s="413"/>
      <c r="AB893" s="413"/>
      <c r="AC893" s="413"/>
      <c r="AD893" s="413"/>
      <c r="AE893" s="413"/>
      <c r="AF893" s="413"/>
      <c r="AG893" s="413"/>
      <c r="AH893" s="413"/>
      <c r="AI893" s="413"/>
      <c r="AJ893" s="413"/>
      <c r="AK893" s="413"/>
      <c r="AL893" s="413"/>
      <c r="AM893" s="294">
        <f>SUM(Y893:AL893)</f>
        <v>0</v>
      </c>
    </row>
    <row r="894" spans="1:39" hidden="1" outlineLevel="2">
      <c r="A894" s="529"/>
      <c r="B894" s="292" t="s">
        <v>342</v>
      </c>
      <c r="C894" s="289" t="s">
        <v>163</v>
      </c>
      <c r="D894" s="293"/>
      <c r="E894" s="293"/>
      <c r="F894" s="293"/>
      <c r="G894" s="293"/>
      <c r="H894" s="293"/>
      <c r="I894" s="293"/>
      <c r="J894" s="293"/>
      <c r="K894" s="293"/>
      <c r="L894" s="293"/>
      <c r="M894" s="293"/>
      <c r="N894" s="293">
        <f>N893</f>
        <v>0</v>
      </c>
      <c r="O894" s="293"/>
      <c r="P894" s="293"/>
      <c r="Q894" s="293"/>
      <c r="R894" s="293"/>
      <c r="S894" s="293"/>
      <c r="T894" s="293"/>
      <c r="U894" s="293"/>
      <c r="V894" s="293"/>
      <c r="W894" s="293"/>
      <c r="X894" s="293"/>
      <c r="Y894" s="409">
        <f>Y893</f>
        <v>0</v>
      </c>
      <c r="Z894" s="409">
        <f t="shared" ref="Z894" si="2639">Z893</f>
        <v>0</v>
      </c>
      <c r="AA894" s="409">
        <f t="shared" ref="AA894" si="2640">AA893</f>
        <v>0</v>
      </c>
      <c r="AB894" s="409">
        <f t="shared" ref="AB894" si="2641">AB893</f>
        <v>0</v>
      </c>
      <c r="AC894" s="409">
        <f t="shared" ref="AC894" si="2642">AC893</f>
        <v>0</v>
      </c>
      <c r="AD894" s="409">
        <f t="shared" ref="AD894" si="2643">AD893</f>
        <v>0</v>
      </c>
      <c r="AE894" s="409">
        <f t="shared" ref="AE894" si="2644">AE893</f>
        <v>0</v>
      </c>
      <c r="AF894" s="409">
        <f t="shared" ref="AF894" si="2645">AF893</f>
        <v>0</v>
      </c>
      <c r="AG894" s="409">
        <f t="shared" ref="AG894" si="2646">AG893</f>
        <v>0</v>
      </c>
      <c r="AH894" s="409">
        <f t="shared" ref="AH894" si="2647">AH893</f>
        <v>0</v>
      </c>
      <c r="AI894" s="409">
        <f t="shared" ref="AI894" si="2648">AI893</f>
        <v>0</v>
      </c>
      <c r="AJ894" s="409">
        <f t="shared" ref="AJ894" si="2649">AJ893</f>
        <v>0</v>
      </c>
      <c r="AK894" s="409">
        <f t="shared" ref="AK894" si="2650">AK893</f>
        <v>0</v>
      </c>
      <c r="AL894" s="409">
        <f t="shared" ref="AL894" si="2651">AL893</f>
        <v>0</v>
      </c>
      <c r="AM894" s="304"/>
    </row>
    <row r="895" spans="1:39" hidden="1" outlineLevel="2">
      <c r="A895" s="529"/>
      <c r="B895" s="426"/>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410"/>
      <c r="Z895" s="423"/>
      <c r="AA895" s="423"/>
      <c r="AB895" s="423"/>
      <c r="AC895" s="423"/>
      <c r="AD895" s="423"/>
      <c r="AE895" s="423"/>
      <c r="AF895" s="423"/>
      <c r="AG895" s="423"/>
      <c r="AH895" s="423"/>
      <c r="AI895" s="423"/>
      <c r="AJ895" s="423"/>
      <c r="AK895" s="423"/>
      <c r="AL895" s="423"/>
      <c r="AM895" s="304"/>
    </row>
    <row r="896" spans="1:39" hidden="1" outlineLevel="2">
      <c r="A896" s="529">
        <v>34</v>
      </c>
      <c r="B896" s="426" t="s">
        <v>126</v>
      </c>
      <c r="C896" s="289" t="s">
        <v>25</v>
      </c>
      <c r="D896" s="293"/>
      <c r="E896" s="293"/>
      <c r="F896" s="293"/>
      <c r="G896" s="293"/>
      <c r="H896" s="293"/>
      <c r="I896" s="293"/>
      <c r="J896" s="293"/>
      <c r="K896" s="293"/>
      <c r="L896" s="293"/>
      <c r="M896" s="293"/>
      <c r="N896" s="293">
        <v>0</v>
      </c>
      <c r="O896" s="293"/>
      <c r="P896" s="293"/>
      <c r="Q896" s="293"/>
      <c r="R896" s="293"/>
      <c r="S896" s="293"/>
      <c r="T896" s="293"/>
      <c r="U896" s="293"/>
      <c r="V896" s="293"/>
      <c r="W896" s="293"/>
      <c r="X896" s="293"/>
      <c r="Y896" s="424"/>
      <c r="Z896" s="413"/>
      <c r="AA896" s="413"/>
      <c r="AB896" s="413"/>
      <c r="AC896" s="413"/>
      <c r="AD896" s="413"/>
      <c r="AE896" s="413"/>
      <c r="AF896" s="413"/>
      <c r="AG896" s="413"/>
      <c r="AH896" s="413"/>
      <c r="AI896" s="413"/>
      <c r="AJ896" s="413"/>
      <c r="AK896" s="413"/>
      <c r="AL896" s="413"/>
      <c r="AM896" s="294">
        <f>SUM(Y896:AL896)</f>
        <v>0</v>
      </c>
    </row>
    <row r="897" spans="1:39" hidden="1" outlineLevel="2">
      <c r="A897" s="529"/>
      <c r="B897" s="292" t="s">
        <v>342</v>
      </c>
      <c r="C897" s="289" t="s">
        <v>163</v>
      </c>
      <c r="D897" s="293"/>
      <c r="E897" s="293"/>
      <c r="F897" s="293"/>
      <c r="G897" s="293"/>
      <c r="H897" s="293"/>
      <c r="I897" s="293"/>
      <c r="J897" s="293"/>
      <c r="K897" s="293"/>
      <c r="L897" s="293"/>
      <c r="M897" s="293"/>
      <c r="N897" s="293">
        <f>N896</f>
        <v>0</v>
      </c>
      <c r="O897" s="293"/>
      <c r="P897" s="293"/>
      <c r="Q897" s="293"/>
      <c r="R897" s="293"/>
      <c r="S897" s="293"/>
      <c r="T897" s="293"/>
      <c r="U897" s="293"/>
      <c r="V897" s="293"/>
      <c r="W897" s="293"/>
      <c r="X897" s="293"/>
      <c r="Y897" s="409">
        <f>Y896</f>
        <v>0</v>
      </c>
      <c r="Z897" s="409">
        <f t="shared" ref="Z897" si="2652">Z896</f>
        <v>0</v>
      </c>
      <c r="AA897" s="409">
        <f t="shared" ref="AA897" si="2653">AA896</f>
        <v>0</v>
      </c>
      <c r="AB897" s="409">
        <f t="shared" ref="AB897" si="2654">AB896</f>
        <v>0</v>
      </c>
      <c r="AC897" s="409">
        <f t="shared" ref="AC897" si="2655">AC896</f>
        <v>0</v>
      </c>
      <c r="AD897" s="409">
        <f t="shared" ref="AD897" si="2656">AD896</f>
        <v>0</v>
      </c>
      <c r="AE897" s="409">
        <f t="shared" ref="AE897" si="2657">AE896</f>
        <v>0</v>
      </c>
      <c r="AF897" s="409">
        <f t="shared" ref="AF897" si="2658">AF896</f>
        <v>0</v>
      </c>
      <c r="AG897" s="409">
        <f t="shared" ref="AG897" si="2659">AG896</f>
        <v>0</v>
      </c>
      <c r="AH897" s="409">
        <f t="shared" ref="AH897" si="2660">AH896</f>
        <v>0</v>
      </c>
      <c r="AI897" s="409">
        <f t="shared" ref="AI897" si="2661">AI896</f>
        <v>0</v>
      </c>
      <c r="AJ897" s="409">
        <f t="shared" ref="AJ897" si="2662">AJ896</f>
        <v>0</v>
      </c>
      <c r="AK897" s="409">
        <f t="shared" ref="AK897" si="2663">AK896</f>
        <v>0</v>
      </c>
      <c r="AL897" s="409">
        <f t="shared" ref="AL897" si="2664">AL896</f>
        <v>0</v>
      </c>
      <c r="AM897" s="304"/>
    </row>
    <row r="898" spans="1:39" hidden="1" outlineLevel="2">
      <c r="A898" s="529"/>
      <c r="B898" s="426"/>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410"/>
      <c r="Z898" s="423"/>
      <c r="AA898" s="423"/>
      <c r="AB898" s="423"/>
      <c r="AC898" s="423"/>
      <c r="AD898" s="423"/>
      <c r="AE898" s="423"/>
      <c r="AF898" s="423"/>
      <c r="AG898" s="423"/>
      <c r="AH898" s="423"/>
      <c r="AI898" s="423"/>
      <c r="AJ898" s="423"/>
      <c r="AK898" s="423"/>
      <c r="AL898" s="423"/>
      <c r="AM898" s="304"/>
    </row>
    <row r="899" spans="1:39" hidden="1" outlineLevel="2">
      <c r="A899" s="529">
        <v>35</v>
      </c>
      <c r="B899" s="426" t="s">
        <v>127</v>
      </c>
      <c r="C899" s="289" t="s">
        <v>25</v>
      </c>
      <c r="D899" s="293"/>
      <c r="E899" s="293"/>
      <c r="F899" s="293"/>
      <c r="G899" s="293"/>
      <c r="H899" s="293"/>
      <c r="I899" s="293"/>
      <c r="J899" s="293"/>
      <c r="K899" s="293"/>
      <c r="L899" s="293"/>
      <c r="M899" s="293"/>
      <c r="N899" s="293">
        <v>0</v>
      </c>
      <c r="O899" s="293"/>
      <c r="P899" s="293"/>
      <c r="Q899" s="293"/>
      <c r="R899" s="293"/>
      <c r="S899" s="293"/>
      <c r="T899" s="293"/>
      <c r="U899" s="293"/>
      <c r="V899" s="293"/>
      <c r="W899" s="293"/>
      <c r="X899" s="293"/>
      <c r="Y899" s="424"/>
      <c r="Z899" s="413"/>
      <c r="AA899" s="413"/>
      <c r="AB899" s="413"/>
      <c r="AC899" s="413"/>
      <c r="AD899" s="413"/>
      <c r="AE899" s="413"/>
      <c r="AF899" s="413"/>
      <c r="AG899" s="413"/>
      <c r="AH899" s="413"/>
      <c r="AI899" s="413"/>
      <c r="AJ899" s="413"/>
      <c r="AK899" s="413"/>
      <c r="AL899" s="413"/>
      <c r="AM899" s="294">
        <f>SUM(Y899:AL899)</f>
        <v>0</v>
      </c>
    </row>
    <row r="900" spans="1:39" hidden="1" outlineLevel="2">
      <c r="A900" s="529"/>
      <c r="B900" s="292" t="s">
        <v>342</v>
      </c>
      <c r="C900" s="289" t="s">
        <v>163</v>
      </c>
      <c r="D900" s="293"/>
      <c r="E900" s="293"/>
      <c r="F900" s="293"/>
      <c r="G900" s="293"/>
      <c r="H900" s="293"/>
      <c r="I900" s="293"/>
      <c r="J900" s="293"/>
      <c r="K900" s="293"/>
      <c r="L900" s="293"/>
      <c r="M900" s="293"/>
      <c r="N900" s="293">
        <f>N899</f>
        <v>0</v>
      </c>
      <c r="O900" s="293"/>
      <c r="P900" s="293"/>
      <c r="Q900" s="293"/>
      <c r="R900" s="293"/>
      <c r="S900" s="293"/>
      <c r="T900" s="293"/>
      <c r="U900" s="293"/>
      <c r="V900" s="293"/>
      <c r="W900" s="293"/>
      <c r="X900" s="293"/>
      <c r="Y900" s="409">
        <f>Y899</f>
        <v>0</v>
      </c>
      <c r="Z900" s="409">
        <f t="shared" ref="Z900" si="2665">Z899</f>
        <v>0</v>
      </c>
      <c r="AA900" s="409">
        <f t="shared" ref="AA900" si="2666">AA899</f>
        <v>0</v>
      </c>
      <c r="AB900" s="409">
        <f t="shared" ref="AB900" si="2667">AB899</f>
        <v>0</v>
      </c>
      <c r="AC900" s="409">
        <f t="shared" ref="AC900" si="2668">AC899</f>
        <v>0</v>
      </c>
      <c r="AD900" s="409">
        <f t="shared" ref="AD900" si="2669">AD899</f>
        <v>0</v>
      </c>
      <c r="AE900" s="409">
        <f t="shared" ref="AE900" si="2670">AE899</f>
        <v>0</v>
      </c>
      <c r="AF900" s="409">
        <f t="shared" ref="AF900" si="2671">AF899</f>
        <v>0</v>
      </c>
      <c r="AG900" s="409">
        <f t="shared" ref="AG900" si="2672">AG899</f>
        <v>0</v>
      </c>
      <c r="AH900" s="409">
        <f t="shared" ref="AH900" si="2673">AH899</f>
        <v>0</v>
      </c>
      <c r="AI900" s="409">
        <f t="shared" ref="AI900" si="2674">AI899</f>
        <v>0</v>
      </c>
      <c r="AJ900" s="409">
        <f t="shared" ref="AJ900" si="2675">AJ899</f>
        <v>0</v>
      </c>
      <c r="AK900" s="409">
        <f t="shared" ref="AK900" si="2676">AK899</f>
        <v>0</v>
      </c>
      <c r="AL900" s="409">
        <f t="shared" ref="AL900" si="2677">AL899</f>
        <v>0</v>
      </c>
      <c r="AM900" s="304"/>
    </row>
    <row r="901" spans="1:39" hidden="1" outlineLevel="2">
      <c r="A901" s="529"/>
      <c r="B901" s="42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410"/>
      <c r="Z901" s="423"/>
      <c r="AA901" s="423"/>
      <c r="AB901" s="423"/>
      <c r="AC901" s="423"/>
      <c r="AD901" s="423"/>
      <c r="AE901" s="423"/>
      <c r="AF901" s="423"/>
      <c r="AG901" s="423"/>
      <c r="AH901" s="423"/>
      <c r="AI901" s="423"/>
      <c r="AJ901" s="423"/>
      <c r="AK901" s="423"/>
      <c r="AL901" s="423"/>
      <c r="AM901" s="304"/>
    </row>
    <row r="902" spans="1:39" ht="15.75" hidden="1" outlineLevel="2">
      <c r="A902" s="529"/>
      <c r="B902" s="286" t="s">
        <v>502</v>
      </c>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2">
      <c r="A903" s="529">
        <v>36</v>
      </c>
      <c r="B903" s="426" t="s">
        <v>128</v>
      </c>
      <c r="C903" s="289" t="s">
        <v>25</v>
      </c>
      <c r="D903" s="293"/>
      <c r="E903" s="293"/>
      <c r="F903" s="293"/>
      <c r="G903" s="293"/>
      <c r="H903" s="293"/>
      <c r="I903" s="293"/>
      <c r="J903" s="293"/>
      <c r="K903" s="293"/>
      <c r="L903" s="293"/>
      <c r="M903" s="293"/>
      <c r="N903" s="293">
        <v>12</v>
      </c>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2">
      <c r="A904" s="529"/>
      <c r="B904" s="292" t="s">
        <v>342</v>
      </c>
      <c r="C904" s="289" t="s">
        <v>163</v>
      </c>
      <c r="D904" s="293"/>
      <c r="E904" s="293"/>
      <c r="F904" s="293"/>
      <c r="G904" s="293"/>
      <c r="H904" s="293"/>
      <c r="I904" s="293"/>
      <c r="J904" s="293"/>
      <c r="K904" s="293"/>
      <c r="L904" s="293"/>
      <c r="M904" s="293"/>
      <c r="N904" s="293">
        <f>N903</f>
        <v>12</v>
      </c>
      <c r="O904" s="293"/>
      <c r="P904" s="293"/>
      <c r="Q904" s="293"/>
      <c r="R904" s="293"/>
      <c r="S904" s="293"/>
      <c r="T904" s="293"/>
      <c r="U904" s="293"/>
      <c r="V904" s="293"/>
      <c r="W904" s="293"/>
      <c r="X904" s="293"/>
      <c r="Y904" s="409">
        <f>Y903</f>
        <v>0</v>
      </c>
      <c r="Z904" s="409">
        <f t="shared" ref="Z904" si="2678">Z903</f>
        <v>0</v>
      </c>
      <c r="AA904" s="409">
        <f t="shared" ref="AA904" si="2679">AA903</f>
        <v>0</v>
      </c>
      <c r="AB904" s="409">
        <f t="shared" ref="AB904" si="2680">AB903</f>
        <v>0</v>
      </c>
      <c r="AC904" s="409">
        <f t="shared" ref="AC904" si="2681">AC903</f>
        <v>0</v>
      </c>
      <c r="AD904" s="409">
        <f t="shared" ref="AD904" si="2682">AD903</f>
        <v>0</v>
      </c>
      <c r="AE904" s="409">
        <f t="shared" ref="AE904" si="2683">AE903</f>
        <v>0</v>
      </c>
      <c r="AF904" s="409">
        <f t="shared" ref="AF904" si="2684">AF903</f>
        <v>0</v>
      </c>
      <c r="AG904" s="409">
        <f t="shared" ref="AG904" si="2685">AG903</f>
        <v>0</v>
      </c>
      <c r="AH904" s="409">
        <f t="shared" ref="AH904" si="2686">AH903</f>
        <v>0</v>
      </c>
      <c r="AI904" s="409">
        <f t="shared" ref="AI904" si="2687">AI903</f>
        <v>0</v>
      </c>
      <c r="AJ904" s="409">
        <f t="shared" ref="AJ904" si="2688">AJ903</f>
        <v>0</v>
      </c>
      <c r="AK904" s="409">
        <f t="shared" ref="AK904" si="2689">AK903</f>
        <v>0</v>
      </c>
      <c r="AL904" s="409">
        <f t="shared" ref="AL904" si="2690">AL903</f>
        <v>0</v>
      </c>
      <c r="AM904" s="304"/>
    </row>
    <row r="905" spans="1:39" hidden="1" outlineLevel="2">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2">
      <c r="A906" s="529">
        <v>37</v>
      </c>
      <c r="B906" s="426" t="s">
        <v>129</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2">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691">Z906</f>
        <v>0</v>
      </c>
      <c r="AA907" s="409">
        <f t="shared" ref="AA907" si="2692">AA906</f>
        <v>0</v>
      </c>
      <c r="AB907" s="409">
        <f t="shared" ref="AB907" si="2693">AB906</f>
        <v>0</v>
      </c>
      <c r="AC907" s="409">
        <f t="shared" ref="AC907" si="2694">AC906</f>
        <v>0</v>
      </c>
      <c r="AD907" s="409">
        <f t="shared" ref="AD907" si="2695">AD906</f>
        <v>0</v>
      </c>
      <c r="AE907" s="409">
        <f t="shared" ref="AE907" si="2696">AE906</f>
        <v>0</v>
      </c>
      <c r="AF907" s="409">
        <f t="shared" ref="AF907" si="2697">AF906</f>
        <v>0</v>
      </c>
      <c r="AG907" s="409">
        <f t="shared" ref="AG907" si="2698">AG906</f>
        <v>0</v>
      </c>
      <c r="AH907" s="409">
        <f t="shared" ref="AH907" si="2699">AH906</f>
        <v>0</v>
      </c>
      <c r="AI907" s="409">
        <f t="shared" ref="AI907" si="2700">AI906</f>
        <v>0</v>
      </c>
      <c r="AJ907" s="409">
        <f t="shared" ref="AJ907" si="2701">AJ906</f>
        <v>0</v>
      </c>
      <c r="AK907" s="409">
        <f t="shared" ref="AK907" si="2702">AK906</f>
        <v>0</v>
      </c>
      <c r="AL907" s="409">
        <f t="shared" ref="AL907" si="2703">AL906</f>
        <v>0</v>
      </c>
      <c r="AM907" s="304"/>
    </row>
    <row r="908" spans="1:39" hidden="1" outlineLevel="2">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idden="1" outlineLevel="2">
      <c r="A909" s="529">
        <v>38</v>
      </c>
      <c r="B909" s="426" t="s">
        <v>130</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2">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704">Z909</f>
        <v>0</v>
      </c>
      <c r="AA910" s="409">
        <f t="shared" ref="AA910" si="2705">AA909</f>
        <v>0</v>
      </c>
      <c r="AB910" s="409">
        <f t="shared" ref="AB910" si="2706">AB909</f>
        <v>0</v>
      </c>
      <c r="AC910" s="409">
        <f t="shared" ref="AC910" si="2707">AC909</f>
        <v>0</v>
      </c>
      <c r="AD910" s="409">
        <f t="shared" ref="AD910" si="2708">AD909</f>
        <v>0</v>
      </c>
      <c r="AE910" s="409">
        <f t="shared" ref="AE910" si="2709">AE909</f>
        <v>0</v>
      </c>
      <c r="AF910" s="409">
        <f t="shared" ref="AF910" si="2710">AF909</f>
        <v>0</v>
      </c>
      <c r="AG910" s="409">
        <f t="shared" ref="AG910" si="2711">AG909</f>
        <v>0</v>
      </c>
      <c r="AH910" s="409">
        <f t="shared" ref="AH910" si="2712">AH909</f>
        <v>0</v>
      </c>
      <c r="AI910" s="409">
        <f t="shared" ref="AI910" si="2713">AI909</f>
        <v>0</v>
      </c>
      <c r="AJ910" s="409">
        <f t="shared" ref="AJ910" si="2714">AJ909</f>
        <v>0</v>
      </c>
      <c r="AK910" s="409">
        <f t="shared" ref="AK910" si="2715">AK909</f>
        <v>0</v>
      </c>
      <c r="AL910" s="409">
        <f t="shared" ref="AL910" si="2716">AL909</f>
        <v>0</v>
      </c>
      <c r="AM910" s="304"/>
    </row>
    <row r="911" spans="1:39" hidden="1" outlineLevel="2">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2">
      <c r="A912" s="529">
        <v>39</v>
      </c>
      <c r="B912" s="426" t="s">
        <v>131</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2">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717">Z912</f>
        <v>0</v>
      </c>
      <c r="AA913" s="409">
        <f t="shared" ref="AA913" si="2718">AA912</f>
        <v>0</v>
      </c>
      <c r="AB913" s="409">
        <f t="shared" ref="AB913" si="2719">AB912</f>
        <v>0</v>
      </c>
      <c r="AC913" s="409">
        <f t="shared" ref="AC913" si="2720">AC912</f>
        <v>0</v>
      </c>
      <c r="AD913" s="409">
        <f t="shared" ref="AD913" si="2721">AD912</f>
        <v>0</v>
      </c>
      <c r="AE913" s="409">
        <f t="shared" ref="AE913" si="2722">AE912</f>
        <v>0</v>
      </c>
      <c r="AF913" s="409">
        <f t="shared" ref="AF913" si="2723">AF912</f>
        <v>0</v>
      </c>
      <c r="AG913" s="409">
        <f t="shared" ref="AG913" si="2724">AG912</f>
        <v>0</v>
      </c>
      <c r="AH913" s="409">
        <f t="shared" ref="AH913" si="2725">AH912</f>
        <v>0</v>
      </c>
      <c r="AI913" s="409">
        <f t="shared" ref="AI913" si="2726">AI912</f>
        <v>0</v>
      </c>
      <c r="AJ913" s="409">
        <f t="shared" ref="AJ913" si="2727">AJ912</f>
        <v>0</v>
      </c>
      <c r="AK913" s="409">
        <f t="shared" ref="AK913" si="2728">AK912</f>
        <v>0</v>
      </c>
      <c r="AL913" s="409">
        <f t="shared" ref="AL913" si="2729">AL912</f>
        <v>0</v>
      </c>
      <c r="AM913" s="304"/>
    </row>
    <row r="914" spans="1:39" hidden="1" outlineLevel="2">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2">
      <c r="A915" s="529">
        <v>40</v>
      </c>
      <c r="B915" s="426" t="s">
        <v>132</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2">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30">Z915</f>
        <v>0</v>
      </c>
      <c r="AA916" s="409">
        <f t="shared" ref="AA916" si="2731">AA915</f>
        <v>0</v>
      </c>
      <c r="AB916" s="409">
        <f t="shared" ref="AB916" si="2732">AB915</f>
        <v>0</v>
      </c>
      <c r="AC916" s="409">
        <f t="shared" ref="AC916" si="2733">AC915</f>
        <v>0</v>
      </c>
      <c r="AD916" s="409">
        <f t="shared" ref="AD916" si="2734">AD915</f>
        <v>0</v>
      </c>
      <c r="AE916" s="409">
        <f t="shared" ref="AE916" si="2735">AE915</f>
        <v>0</v>
      </c>
      <c r="AF916" s="409">
        <f t="shared" ref="AF916" si="2736">AF915</f>
        <v>0</v>
      </c>
      <c r="AG916" s="409">
        <f t="shared" ref="AG916" si="2737">AG915</f>
        <v>0</v>
      </c>
      <c r="AH916" s="409">
        <f t="shared" ref="AH916" si="2738">AH915</f>
        <v>0</v>
      </c>
      <c r="AI916" s="409">
        <f t="shared" ref="AI916" si="2739">AI915</f>
        <v>0</v>
      </c>
      <c r="AJ916" s="409">
        <f t="shared" ref="AJ916" si="2740">AJ915</f>
        <v>0</v>
      </c>
      <c r="AK916" s="409">
        <f t="shared" ref="AK916" si="2741">AK915</f>
        <v>0</v>
      </c>
      <c r="AL916" s="409">
        <f t="shared" ref="AL916" si="2742">AL915</f>
        <v>0</v>
      </c>
      <c r="AM916" s="304"/>
    </row>
    <row r="917" spans="1:39" hidden="1" outlineLevel="2">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45" hidden="1" outlineLevel="2">
      <c r="A918" s="529">
        <v>41</v>
      </c>
      <c r="B918" s="426" t="s">
        <v>133</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2">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743">Z918</f>
        <v>0</v>
      </c>
      <c r="AA919" s="409">
        <f t="shared" ref="AA919" si="2744">AA918</f>
        <v>0</v>
      </c>
      <c r="AB919" s="409">
        <f t="shared" ref="AB919" si="2745">AB918</f>
        <v>0</v>
      </c>
      <c r="AC919" s="409">
        <f t="shared" ref="AC919" si="2746">AC918</f>
        <v>0</v>
      </c>
      <c r="AD919" s="409">
        <f t="shared" ref="AD919" si="2747">AD918</f>
        <v>0</v>
      </c>
      <c r="AE919" s="409">
        <f t="shared" ref="AE919" si="2748">AE918</f>
        <v>0</v>
      </c>
      <c r="AF919" s="409">
        <f t="shared" ref="AF919" si="2749">AF918</f>
        <v>0</v>
      </c>
      <c r="AG919" s="409">
        <f t="shared" ref="AG919" si="2750">AG918</f>
        <v>0</v>
      </c>
      <c r="AH919" s="409">
        <f t="shared" ref="AH919" si="2751">AH918</f>
        <v>0</v>
      </c>
      <c r="AI919" s="409">
        <f t="shared" ref="AI919" si="2752">AI918</f>
        <v>0</v>
      </c>
      <c r="AJ919" s="409">
        <f t="shared" ref="AJ919" si="2753">AJ918</f>
        <v>0</v>
      </c>
      <c r="AK919" s="409">
        <f t="shared" ref="AK919" si="2754">AK918</f>
        <v>0</v>
      </c>
      <c r="AL919" s="409">
        <f t="shared" ref="AL919" si="2755">AL918</f>
        <v>0</v>
      </c>
      <c r="AM919" s="304"/>
    </row>
    <row r="920" spans="1:39" hidden="1" outlineLevel="2">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2">
      <c r="A921" s="529">
        <v>42</v>
      </c>
      <c r="B921" s="426" t="s">
        <v>134</v>
      </c>
      <c r="C921" s="289" t="s">
        <v>25</v>
      </c>
      <c r="D921" s="293"/>
      <c r="E921" s="293"/>
      <c r="F921" s="293"/>
      <c r="G921" s="293"/>
      <c r="H921" s="293"/>
      <c r="I921" s="293"/>
      <c r="J921" s="293"/>
      <c r="K921" s="293"/>
      <c r="L921" s="293"/>
      <c r="M921" s="293"/>
      <c r="N921" s="289"/>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2">
      <c r="A922" s="529"/>
      <c r="B922" s="292" t="s">
        <v>342</v>
      </c>
      <c r="C922" s="289" t="s">
        <v>163</v>
      </c>
      <c r="D922" s="293"/>
      <c r="E922" s="293"/>
      <c r="F922" s="293"/>
      <c r="G922" s="293"/>
      <c r="H922" s="293"/>
      <c r="I922" s="293"/>
      <c r="J922" s="293"/>
      <c r="K922" s="293"/>
      <c r="L922" s="293"/>
      <c r="M922" s="293"/>
      <c r="N922" s="466"/>
      <c r="O922" s="293"/>
      <c r="P922" s="293"/>
      <c r="Q922" s="293"/>
      <c r="R922" s="293"/>
      <c r="S922" s="293"/>
      <c r="T922" s="293"/>
      <c r="U922" s="293"/>
      <c r="V922" s="293"/>
      <c r="W922" s="293"/>
      <c r="X922" s="293"/>
      <c r="Y922" s="409">
        <f>Y921</f>
        <v>0</v>
      </c>
      <c r="Z922" s="409">
        <f t="shared" ref="Z922" si="2756">Z921</f>
        <v>0</v>
      </c>
      <c r="AA922" s="409">
        <f t="shared" ref="AA922" si="2757">AA921</f>
        <v>0</v>
      </c>
      <c r="AB922" s="409">
        <f t="shared" ref="AB922" si="2758">AB921</f>
        <v>0</v>
      </c>
      <c r="AC922" s="409">
        <f t="shared" ref="AC922" si="2759">AC921</f>
        <v>0</v>
      </c>
      <c r="AD922" s="409">
        <f t="shared" ref="AD922" si="2760">AD921</f>
        <v>0</v>
      </c>
      <c r="AE922" s="409">
        <f t="shared" ref="AE922" si="2761">AE921</f>
        <v>0</v>
      </c>
      <c r="AF922" s="409">
        <f t="shared" ref="AF922" si="2762">AF921</f>
        <v>0</v>
      </c>
      <c r="AG922" s="409">
        <f t="shared" ref="AG922" si="2763">AG921</f>
        <v>0</v>
      </c>
      <c r="AH922" s="409">
        <f t="shared" ref="AH922" si="2764">AH921</f>
        <v>0</v>
      </c>
      <c r="AI922" s="409">
        <f t="shared" ref="AI922" si="2765">AI921</f>
        <v>0</v>
      </c>
      <c r="AJ922" s="409">
        <f t="shared" ref="AJ922" si="2766">AJ921</f>
        <v>0</v>
      </c>
      <c r="AK922" s="409">
        <f t="shared" ref="AK922" si="2767">AK921</f>
        <v>0</v>
      </c>
      <c r="AL922" s="409">
        <f t="shared" ref="AL922" si="2768">AL921</f>
        <v>0</v>
      </c>
      <c r="AM922" s="304"/>
    </row>
    <row r="923" spans="1:39" hidden="1" outlineLevel="2">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2">
      <c r="A924" s="529">
        <v>43</v>
      </c>
      <c r="B924" s="426" t="s">
        <v>135</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2">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769">Z924</f>
        <v>0</v>
      </c>
      <c r="AA925" s="409">
        <f t="shared" ref="AA925" si="2770">AA924</f>
        <v>0</v>
      </c>
      <c r="AB925" s="409">
        <f t="shared" ref="AB925" si="2771">AB924</f>
        <v>0</v>
      </c>
      <c r="AC925" s="409">
        <f t="shared" ref="AC925" si="2772">AC924</f>
        <v>0</v>
      </c>
      <c r="AD925" s="409">
        <f t="shared" ref="AD925" si="2773">AD924</f>
        <v>0</v>
      </c>
      <c r="AE925" s="409">
        <f t="shared" ref="AE925" si="2774">AE924</f>
        <v>0</v>
      </c>
      <c r="AF925" s="409">
        <f t="shared" ref="AF925" si="2775">AF924</f>
        <v>0</v>
      </c>
      <c r="AG925" s="409">
        <f t="shared" ref="AG925" si="2776">AG924</f>
        <v>0</v>
      </c>
      <c r="AH925" s="409">
        <f t="shared" ref="AH925" si="2777">AH924</f>
        <v>0</v>
      </c>
      <c r="AI925" s="409">
        <f t="shared" ref="AI925" si="2778">AI924</f>
        <v>0</v>
      </c>
      <c r="AJ925" s="409">
        <f t="shared" ref="AJ925" si="2779">AJ924</f>
        <v>0</v>
      </c>
      <c r="AK925" s="409">
        <f t="shared" ref="AK925" si="2780">AK924</f>
        <v>0</v>
      </c>
      <c r="AL925" s="409">
        <f t="shared" ref="AL925" si="2781">AL924</f>
        <v>0</v>
      </c>
      <c r="AM925" s="304"/>
    </row>
    <row r="926" spans="1:39" hidden="1" outlineLevel="2">
      <c r="A926" s="529"/>
      <c r="B926" s="426"/>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410"/>
      <c r="Z926" s="423"/>
      <c r="AA926" s="423"/>
      <c r="AB926" s="423"/>
      <c r="AC926" s="423"/>
      <c r="AD926" s="423"/>
      <c r="AE926" s="423"/>
      <c r="AF926" s="423"/>
      <c r="AG926" s="423"/>
      <c r="AH926" s="423"/>
      <c r="AI926" s="423"/>
      <c r="AJ926" s="423"/>
      <c r="AK926" s="423"/>
      <c r="AL926" s="423"/>
      <c r="AM926" s="304"/>
    </row>
    <row r="927" spans="1:39" ht="45" hidden="1" outlineLevel="2">
      <c r="A927" s="529">
        <v>44</v>
      </c>
      <c r="B927" s="426" t="s">
        <v>136</v>
      </c>
      <c r="C927" s="289" t="s">
        <v>25</v>
      </c>
      <c r="D927" s="293"/>
      <c r="E927" s="293"/>
      <c r="F927" s="293"/>
      <c r="G927" s="293"/>
      <c r="H927" s="293"/>
      <c r="I927" s="293"/>
      <c r="J927" s="293"/>
      <c r="K927" s="293"/>
      <c r="L927" s="293"/>
      <c r="M927" s="293"/>
      <c r="N927" s="293">
        <v>12</v>
      </c>
      <c r="O927" s="293"/>
      <c r="P927" s="293"/>
      <c r="Q927" s="293"/>
      <c r="R927" s="293"/>
      <c r="S927" s="293"/>
      <c r="T927" s="293"/>
      <c r="U927" s="293"/>
      <c r="V927" s="293"/>
      <c r="W927" s="293"/>
      <c r="X927" s="293"/>
      <c r="Y927" s="424"/>
      <c r="Z927" s="413"/>
      <c r="AA927" s="413"/>
      <c r="AB927" s="413"/>
      <c r="AC927" s="413"/>
      <c r="AD927" s="413"/>
      <c r="AE927" s="413"/>
      <c r="AF927" s="413"/>
      <c r="AG927" s="413"/>
      <c r="AH927" s="413"/>
      <c r="AI927" s="413"/>
      <c r="AJ927" s="413"/>
      <c r="AK927" s="413"/>
      <c r="AL927" s="413"/>
      <c r="AM927" s="294">
        <f>SUM(Y927:AL927)</f>
        <v>0</v>
      </c>
    </row>
    <row r="928" spans="1:39" hidden="1" outlineLevel="2">
      <c r="A928" s="529"/>
      <c r="B928" s="292" t="s">
        <v>342</v>
      </c>
      <c r="C928" s="289" t="s">
        <v>163</v>
      </c>
      <c r="D928" s="293"/>
      <c r="E928" s="293"/>
      <c r="F928" s="293"/>
      <c r="G928" s="293"/>
      <c r="H928" s="293"/>
      <c r="I928" s="293"/>
      <c r="J928" s="293"/>
      <c r="K928" s="293"/>
      <c r="L928" s="293"/>
      <c r="M928" s="293"/>
      <c r="N928" s="293">
        <f>N927</f>
        <v>12</v>
      </c>
      <c r="O928" s="293"/>
      <c r="P928" s="293"/>
      <c r="Q928" s="293"/>
      <c r="R928" s="293"/>
      <c r="S928" s="293"/>
      <c r="T928" s="293"/>
      <c r="U928" s="293"/>
      <c r="V928" s="293"/>
      <c r="W928" s="293"/>
      <c r="X928" s="293"/>
      <c r="Y928" s="409">
        <f>Y927</f>
        <v>0</v>
      </c>
      <c r="Z928" s="409">
        <f t="shared" ref="Z928" si="2782">Z927</f>
        <v>0</v>
      </c>
      <c r="AA928" s="409">
        <f t="shared" ref="AA928" si="2783">AA927</f>
        <v>0</v>
      </c>
      <c r="AB928" s="409">
        <f t="shared" ref="AB928" si="2784">AB927</f>
        <v>0</v>
      </c>
      <c r="AC928" s="409">
        <f t="shared" ref="AC928" si="2785">AC927</f>
        <v>0</v>
      </c>
      <c r="AD928" s="409">
        <f t="shared" ref="AD928" si="2786">AD927</f>
        <v>0</v>
      </c>
      <c r="AE928" s="409">
        <f t="shared" ref="AE928" si="2787">AE927</f>
        <v>0</v>
      </c>
      <c r="AF928" s="409">
        <f t="shared" ref="AF928" si="2788">AF927</f>
        <v>0</v>
      </c>
      <c r="AG928" s="409">
        <f t="shared" ref="AG928" si="2789">AG927</f>
        <v>0</v>
      </c>
      <c r="AH928" s="409">
        <f t="shared" ref="AH928" si="2790">AH927</f>
        <v>0</v>
      </c>
      <c r="AI928" s="409">
        <f t="shared" ref="AI928" si="2791">AI927</f>
        <v>0</v>
      </c>
      <c r="AJ928" s="409">
        <f t="shared" ref="AJ928" si="2792">AJ927</f>
        <v>0</v>
      </c>
      <c r="AK928" s="409">
        <f t="shared" ref="AK928" si="2793">AK927</f>
        <v>0</v>
      </c>
      <c r="AL928" s="409">
        <f t="shared" ref="AL928" si="2794">AL927</f>
        <v>0</v>
      </c>
      <c r="AM928" s="304"/>
    </row>
    <row r="929" spans="1:39" hidden="1" outlineLevel="2">
      <c r="A929" s="529"/>
      <c r="B929" s="426"/>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410"/>
      <c r="Z929" s="423"/>
      <c r="AA929" s="423"/>
      <c r="AB929" s="423"/>
      <c r="AC929" s="423"/>
      <c r="AD929" s="423"/>
      <c r="AE929" s="423"/>
      <c r="AF929" s="423"/>
      <c r="AG929" s="423"/>
      <c r="AH929" s="423"/>
      <c r="AI929" s="423"/>
      <c r="AJ929" s="423"/>
      <c r="AK929" s="423"/>
      <c r="AL929" s="423"/>
      <c r="AM929" s="304"/>
    </row>
    <row r="930" spans="1:39" ht="30" hidden="1" outlineLevel="2">
      <c r="A930" s="529">
        <v>45</v>
      </c>
      <c r="B930" s="426" t="s">
        <v>137</v>
      </c>
      <c r="C930" s="289" t="s">
        <v>25</v>
      </c>
      <c r="D930" s="293"/>
      <c r="E930" s="293"/>
      <c r="F930" s="293"/>
      <c r="G930" s="293"/>
      <c r="H930" s="293"/>
      <c r="I930" s="293"/>
      <c r="J930" s="293"/>
      <c r="K930" s="293"/>
      <c r="L930" s="293"/>
      <c r="M930" s="293"/>
      <c r="N930" s="293">
        <v>12</v>
      </c>
      <c r="O930" s="293"/>
      <c r="P930" s="293"/>
      <c r="Q930" s="293"/>
      <c r="R930" s="293"/>
      <c r="S930" s="293"/>
      <c r="T930" s="293"/>
      <c r="U930" s="293"/>
      <c r="V930" s="293"/>
      <c r="W930" s="293"/>
      <c r="X930" s="293"/>
      <c r="Y930" s="424"/>
      <c r="Z930" s="413"/>
      <c r="AA930" s="413"/>
      <c r="AB930" s="413"/>
      <c r="AC930" s="413"/>
      <c r="AD930" s="413"/>
      <c r="AE930" s="413"/>
      <c r="AF930" s="413"/>
      <c r="AG930" s="413"/>
      <c r="AH930" s="413"/>
      <c r="AI930" s="413"/>
      <c r="AJ930" s="413"/>
      <c r="AK930" s="413"/>
      <c r="AL930" s="413"/>
      <c r="AM930" s="294">
        <f>SUM(Y930:AL930)</f>
        <v>0</v>
      </c>
    </row>
    <row r="931" spans="1:39" hidden="1" outlineLevel="2">
      <c r="A931" s="529"/>
      <c r="B931" s="292" t="s">
        <v>342</v>
      </c>
      <c r="C931" s="289" t="s">
        <v>163</v>
      </c>
      <c r="D931" s="293"/>
      <c r="E931" s="293"/>
      <c r="F931" s="293"/>
      <c r="G931" s="293"/>
      <c r="H931" s="293"/>
      <c r="I931" s="293"/>
      <c r="J931" s="293"/>
      <c r="K931" s="293"/>
      <c r="L931" s="293"/>
      <c r="M931" s="293"/>
      <c r="N931" s="293">
        <f>N930</f>
        <v>12</v>
      </c>
      <c r="O931" s="293"/>
      <c r="P931" s="293"/>
      <c r="Q931" s="293"/>
      <c r="R931" s="293"/>
      <c r="S931" s="293"/>
      <c r="T931" s="293"/>
      <c r="U931" s="293"/>
      <c r="V931" s="293"/>
      <c r="W931" s="293"/>
      <c r="X931" s="293"/>
      <c r="Y931" s="409">
        <f>Y930</f>
        <v>0</v>
      </c>
      <c r="Z931" s="409">
        <f t="shared" ref="Z931" si="2795">Z930</f>
        <v>0</v>
      </c>
      <c r="AA931" s="409">
        <f t="shared" ref="AA931" si="2796">AA930</f>
        <v>0</v>
      </c>
      <c r="AB931" s="409">
        <f t="shared" ref="AB931" si="2797">AB930</f>
        <v>0</v>
      </c>
      <c r="AC931" s="409">
        <f t="shared" ref="AC931" si="2798">AC930</f>
        <v>0</v>
      </c>
      <c r="AD931" s="409">
        <f t="shared" ref="AD931" si="2799">AD930</f>
        <v>0</v>
      </c>
      <c r="AE931" s="409">
        <f t="shared" ref="AE931" si="2800">AE930</f>
        <v>0</v>
      </c>
      <c r="AF931" s="409">
        <f t="shared" ref="AF931" si="2801">AF930</f>
        <v>0</v>
      </c>
      <c r="AG931" s="409">
        <f t="shared" ref="AG931" si="2802">AG930</f>
        <v>0</v>
      </c>
      <c r="AH931" s="409">
        <f t="shared" ref="AH931" si="2803">AH930</f>
        <v>0</v>
      </c>
      <c r="AI931" s="409">
        <f t="shared" ref="AI931" si="2804">AI930</f>
        <v>0</v>
      </c>
      <c r="AJ931" s="409">
        <f t="shared" ref="AJ931" si="2805">AJ930</f>
        <v>0</v>
      </c>
      <c r="AK931" s="409">
        <f t="shared" ref="AK931" si="2806">AK930</f>
        <v>0</v>
      </c>
      <c r="AL931" s="409">
        <f t="shared" ref="AL931" si="2807">AL930</f>
        <v>0</v>
      </c>
      <c r="AM931" s="304"/>
    </row>
    <row r="932" spans="1:39" hidden="1" outlineLevel="2">
      <c r="A932" s="529"/>
      <c r="B932" s="426"/>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410"/>
      <c r="Z932" s="423"/>
      <c r="AA932" s="423"/>
      <c r="AB932" s="423"/>
      <c r="AC932" s="423"/>
      <c r="AD932" s="423"/>
      <c r="AE932" s="423"/>
      <c r="AF932" s="423"/>
      <c r="AG932" s="423"/>
      <c r="AH932" s="423"/>
      <c r="AI932" s="423"/>
      <c r="AJ932" s="423"/>
      <c r="AK932" s="423"/>
      <c r="AL932" s="423"/>
      <c r="AM932" s="304"/>
    </row>
    <row r="933" spans="1:39" ht="30" hidden="1" outlineLevel="2">
      <c r="A933" s="529">
        <v>46</v>
      </c>
      <c r="B933" s="426" t="s">
        <v>138</v>
      </c>
      <c r="C933" s="289" t="s">
        <v>25</v>
      </c>
      <c r="D933" s="293"/>
      <c r="E933" s="293"/>
      <c r="F933" s="293"/>
      <c r="G933" s="293"/>
      <c r="H933" s="293"/>
      <c r="I933" s="293"/>
      <c r="J933" s="293"/>
      <c r="K933" s="293"/>
      <c r="L933" s="293"/>
      <c r="M933" s="293"/>
      <c r="N933" s="293">
        <v>12</v>
      </c>
      <c r="O933" s="293"/>
      <c r="P933" s="293"/>
      <c r="Q933" s="293"/>
      <c r="R933" s="293"/>
      <c r="S933" s="293"/>
      <c r="T933" s="293"/>
      <c r="U933" s="293"/>
      <c r="V933" s="293"/>
      <c r="W933" s="293"/>
      <c r="X933" s="293"/>
      <c r="Y933" s="424"/>
      <c r="Z933" s="413"/>
      <c r="AA933" s="413"/>
      <c r="AB933" s="413"/>
      <c r="AC933" s="413"/>
      <c r="AD933" s="413"/>
      <c r="AE933" s="413"/>
      <c r="AF933" s="413"/>
      <c r="AG933" s="413"/>
      <c r="AH933" s="413"/>
      <c r="AI933" s="413"/>
      <c r="AJ933" s="413"/>
      <c r="AK933" s="413"/>
      <c r="AL933" s="413"/>
      <c r="AM933" s="294">
        <f>SUM(Y933:AL933)</f>
        <v>0</v>
      </c>
    </row>
    <row r="934" spans="1:39" hidden="1" outlineLevel="2">
      <c r="A934" s="529"/>
      <c r="B934" s="292" t="s">
        <v>342</v>
      </c>
      <c r="C934" s="289" t="s">
        <v>163</v>
      </c>
      <c r="D934" s="293"/>
      <c r="E934" s="293"/>
      <c r="F934" s="293"/>
      <c r="G934" s="293"/>
      <c r="H934" s="293"/>
      <c r="I934" s="293"/>
      <c r="J934" s="293"/>
      <c r="K934" s="293"/>
      <c r="L934" s="293"/>
      <c r="M934" s="293"/>
      <c r="N934" s="293">
        <f>N933</f>
        <v>12</v>
      </c>
      <c r="O934" s="293"/>
      <c r="P934" s="293"/>
      <c r="Q934" s="293"/>
      <c r="R934" s="293"/>
      <c r="S934" s="293"/>
      <c r="T934" s="293"/>
      <c r="U934" s="293"/>
      <c r="V934" s="293"/>
      <c r="W934" s="293"/>
      <c r="X934" s="293"/>
      <c r="Y934" s="409">
        <f>Y933</f>
        <v>0</v>
      </c>
      <c r="Z934" s="409">
        <f t="shared" ref="Z934" si="2808">Z933</f>
        <v>0</v>
      </c>
      <c r="AA934" s="409">
        <f t="shared" ref="AA934" si="2809">AA933</f>
        <v>0</v>
      </c>
      <c r="AB934" s="409">
        <f t="shared" ref="AB934" si="2810">AB933</f>
        <v>0</v>
      </c>
      <c r="AC934" s="409">
        <f t="shared" ref="AC934" si="2811">AC933</f>
        <v>0</v>
      </c>
      <c r="AD934" s="409">
        <f t="shared" ref="AD934" si="2812">AD933</f>
        <v>0</v>
      </c>
      <c r="AE934" s="409">
        <f t="shared" ref="AE934" si="2813">AE933</f>
        <v>0</v>
      </c>
      <c r="AF934" s="409">
        <f t="shared" ref="AF934" si="2814">AF933</f>
        <v>0</v>
      </c>
      <c r="AG934" s="409">
        <f t="shared" ref="AG934" si="2815">AG933</f>
        <v>0</v>
      </c>
      <c r="AH934" s="409">
        <f t="shared" ref="AH934" si="2816">AH933</f>
        <v>0</v>
      </c>
      <c r="AI934" s="409">
        <f t="shared" ref="AI934" si="2817">AI933</f>
        <v>0</v>
      </c>
      <c r="AJ934" s="409">
        <f t="shared" ref="AJ934" si="2818">AJ933</f>
        <v>0</v>
      </c>
      <c r="AK934" s="409">
        <f t="shared" ref="AK934" si="2819">AK933</f>
        <v>0</v>
      </c>
      <c r="AL934" s="409">
        <f t="shared" ref="AL934" si="2820">AL933</f>
        <v>0</v>
      </c>
      <c r="AM934" s="304"/>
    </row>
    <row r="935" spans="1:39" hidden="1" outlineLevel="2">
      <c r="A935" s="529"/>
      <c r="B935" s="426"/>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410"/>
      <c r="Z935" s="423"/>
      <c r="AA935" s="423"/>
      <c r="AB935" s="423"/>
      <c r="AC935" s="423"/>
      <c r="AD935" s="423"/>
      <c r="AE935" s="423"/>
      <c r="AF935" s="423"/>
      <c r="AG935" s="423"/>
      <c r="AH935" s="423"/>
      <c r="AI935" s="423"/>
      <c r="AJ935" s="423"/>
      <c r="AK935" s="423"/>
      <c r="AL935" s="423"/>
      <c r="AM935" s="304"/>
    </row>
    <row r="936" spans="1:39" ht="30" hidden="1" outlineLevel="2">
      <c r="A936" s="529">
        <v>47</v>
      </c>
      <c r="B936" s="426" t="s">
        <v>139</v>
      </c>
      <c r="C936" s="289" t="s">
        <v>25</v>
      </c>
      <c r="D936" s="293"/>
      <c r="E936" s="293"/>
      <c r="F936" s="293"/>
      <c r="G936" s="293"/>
      <c r="H936" s="293"/>
      <c r="I936" s="293"/>
      <c r="J936" s="293"/>
      <c r="K936" s="293"/>
      <c r="L936" s="293"/>
      <c r="M936" s="293"/>
      <c r="N936" s="293">
        <v>12</v>
      </c>
      <c r="O936" s="293"/>
      <c r="P936" s="293"/>
      <c r="Q936" s="293"/>
      <c r="R936" s="293"/>
      <c r="S936" s="293"/>
      <c r="T936" s="293"/>
      <c r="U936" s="293"/>
      <c r="V936" s="293"/>
      <c r="W936" s="293"/>
      <c r="X936" s="293"/>
      <c r="Y936" s="424"/>
      <c r="Z936" s="413"/>
      <c r="AA936" s="413"/>
      <c r="AB936" s="413"/>
      <c r="AC936" s="413"/>
      <c r="AD936" s="413"/>
      <c r="AE936" s="413"/>
      <c r="AF936" s="413"/>
      <c r="AG936" s="413"/>
      <c r="AH936" s="413"/>
      <c r="AI936" s="413"/>
      <c r="AJ936" s="413"/>
      <c r="AK936" s="413"/>
      <c r="AL936" s="413"/>
      <c r="AM936" s="294">
        <f>SUM(Y936:AL936)</f>
        <v>0</v>
      </c>
    </row>
    <row r="937" spans="1:39" hidden="1" outlineLevel="2">
      <c r="A937" s="529"/>
      <c r="B937" s="292" t="s">
        <v>342</v>
      </c>
      <c r="C937" s="289" t="s">
        <v>163</v>
      </c>
      <c r="D937" s="293"/>
      <c r="E937" s="293"/>
      <c r="F937" s="293"/>
      <c r="G937" s="293"/>
      <c r="H937" s="293"/>
      <c r="I937" s="293"/>
      <c r="J937" s="293"/>
      <c r="K937" s="293"/>
      <c r="L937" s="293"/>
      <c r="M937" s="293"/>
      <c r="N937" s="293">
        <f>N936</f>
        <v>12</v>
      </c>
      <c r="O937" s="293"/>
      <c r="P937" s="293"/>
      <c r="Q937" s="293"/>
      <c r="R937" s="293"/>
      <c r="S937" s="293"/>
      <c r="T937" s="293"/>
      <c r="U937" s="293"/>
      <c r="V937" s="293"/>
      <c r="W937" s="293"/>
      <c r="X937" s="293"/>
      <c r="Y937" s="409">
        <f>Y936</f>
        <v>0</v>
      </c>
      <c r="Z937" s="409">
        <f t="shared" ref="Z937" si="2821">Z936</f>
        <v>0</v>
      </c>
      <c r="AA937" s="409">
        <f t="shared" ref="AA937" si="2822">AA936</f>
        <v>0</v>
      </c>
      <c r="AB937" s="409">
        <f t="shared" ref="AB937" si="2823">AB936</f>
        <v>0</v>
      </c>
      <c r="AC937" s="409">
        <f t="shared" ref="AC937" si="2824">AC936</f>
        <v>0</v>
      </c>
      <c r="AD937" s="409">
        <f t="shared" ref="AD937" si="2825">AD936</f>
        <v>0</v>
      </c>
      <c r="AE937" s="409">
        <f t="shared" ref="AE937" si="2826">AE936</f>
        <v>0</v>
      </c>
      <c r="AF937" s="409">
        <f t="shared" ref="AF937" si="2827">AF936</f>
        <v>0</v>
      </c>
      <c r="AG937" s="409">
        <f t="shared" ref="AG937" si="2828">AG936</f>
        <v>0</v>
      </c>
      <c r="AH937" s="409">
        <f t="shared" ref="AH937" si="2829">AH936</f>
        <v>0</v>
      </c>
      <c r="AI937" s="409">
        <f t="shared" ref="AI937" si="2830">AI936</f>
        <v>0</v>
      </c>
      <c r="AJ937" s="409">
        <f t="shared" ref="AJ937" si="2831">AJ936</f>
        <v>0</v>
      </c>
      <c r="AK937" s="409">
        <f t="shared" ref="AK937" si="2832">AK936</f>
        <v>0</v>
      </c>
      <c r="AL937" s="409">
        <f t="shared" ref="AL937" si="2833">AL936</f>
        <v>0</v>
      </c>
      <c r="AM937" s="304"/>
    </row>
    <row r="938" spans="1:39" hidden="1" outlineLevel="2">
      <c r="A938" s="529"/>
      <c r="B938" s="426"/>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410"/>
      <c r="Z938" s="423"/>
      <c r="AA938" s="423"/>
      <c r="AB938" s="423"/>
      <c r="AC938" s="423"/>
      <c r="AD938" s="423"/>
      <c r="AE938" s="423"/>
      <c r="AF938" s="423"/>
      <c r="AG938" s="423"/>
      <c r="AH938" s="423"/>
      <c r="AI938" s="423"/>
      <c r="AJ938" s="423"/>
      <c r="AK938" s="423"/>
      <c r="AL938" s="423"/>
      <c r="AM938" s="304"/>
    </row>
    <row r="939" spans="1:39" ht="45" hidden="1" outlineLevel="2">
      <c r="A939" s="529">
        <v>48</v>
      </c>
      <c r="B939" s="426" t="s">
        <v>140</v>
      </c>
      <c r="C939" s="289" t="s">
        <v>25</v>
      </c>
      <c r="D939" s="293"/>
      <c r="E939" s="293"/>
      <c r="F939" s="293"/>
      <c r="G939" s="293"/>
      <c r="H939" s="293"/>
      <c r="I939" s="293"/>
      <c r="J939" s="293"/>
      <c r="K939" s="293"/>
      <c r="L939" s="293"/>
      <c r="M939" s="293"/>
      <c r="N939" s="293">
        <v>12</v>
      </c>
      <c r="O939" s="293"/>
      <c r="P939" s="293"/>
      <c r="Q939" s="293"/>
      <c r="R939" s="293"/>
      <c r="S939" s="293"/>
      <c r="T939" s="293"/>
      <c r="U939" s="293"/>
      <c r="V939" s="293"/>
      <c r="W939" s="293"/>
      <c r="X939" s="293"/>
      <c r="Y939" s="424"/>
      <c r="Z939" s="413"/>
      <c r="AA939" s="413"/>
      <c r="AB939" s="413"/>
      <c r="AC939" s="413"/>
      <c r="AD939" s="413"/>
      <c r="AE939" s="413"/>
      <c r="AF939" s="413"/>
      <c r="AG939" s="413"/>
      <c r="AH939" s="413"/>
      <c r="AI939" s="413"/>
      <c r="AJ939" s="413"/>
      <c r="AK939" s="413"/>
      <c r="AL939" s="413"/>
      <c r="AM939" s="294">
        <f>SUM(Y939:AL939)</f>
        <v>0</v>
      </c>
    </row>
    <row r="940" spans="1:39" hidden="1" outlineLevel="2">
      <c r="A940" s="529"/>
      <c r="B940" s="292" t="s">
        <v>342</v>
      </c>
      <c r="C940" s="289" t="s">
        <v>163</v>
      </c>
      <c r="D940" s="293"/>
      <c r="E940" s="293"/>
      <c r="F940" s="293"/>
      <c r="G940" s="293"/>
      <c r="H940" s="293"/>
      <c r="I940" s="293"/>
      <c r="J940" s="293"/>
      <c r="K940" s="293"/>
      <c r="L940" s="293"/>
      <c r="M940" s="293"/>
      <c r="N940" s="293">
        <f>N939</f>
        <v>12</v>
      </c>
      <c r="O940" s="293"/>
      <c r="P940" s="293"/>
      <c r="Q940" s="293"/>
      <c r="R940" s="293"/>
      <c r="S940" s="293"/>
      <c r="T940" s="293"/>
      <c r="U940" s="293"/>
      <c r="V940" s="293"/>
      <c r="W940" s="293"/>
      <c r="X940" s="293"/>
      <c r="Y940" s="409">
        <f>Y939</f>
        <v>0</v>
      </c>
      <c r="Z940" s="409">
        <f t="shared" ref="Z940" si="2834">Z939</f>
        <v>0</v>
      </c>
      <c r="AA940" s="409">
        <f t="shared" ref="AA940" si="2835">AA939</f>
        <v>0</v>
      </c>
      <c r="AB940" s="409">
        <f t="shared" ref="AB940" si="2836">AB939</f>
        <v>0</v>
      </c>
      <c r="AC940" s="409">
        <f t="shared" ref="AC940" si="2837">AC939</f>
        <v>0</v>
      </c>
      <c r="AD940" s="409">
        <f t="shared" ref="AD940" si="2838">AD939</f>
        <v>0</v>
      </c>
      <c r="AE940" s="409">
        <f t="shared" ref="AE940" si="2839">AE939</f>
        <v>0</v>
      </c>
      <c r="AF940" s="409">
        <f t="shared" ref="AF940" si="2840">AF939</f>
        <v>0</v>
      </c>
      <c r="AG940" s="409">
        <f t="shared" ref="AG940" si="2841">AG939</f>
        <v>0</v>
      </c>
      <c r="AH940" s="409">
        <f t="shared" ref="AH940" si="2842">AH939</f>
        <v>0</v>
      </c>
      <c r="AI940" s="409">
        <f t="shared" ref="AI940" si="2843">AI939</f>
        <v>0</v>
      </c>
      <c r="AJ940" s="409">
        <f t="shared" ref="AJ940" si="2844">AJ939</f>
        <v>0</v>
      </c>
      <c r="AK940" s="409">
        <f t="shared" ref="AK940" si="2845">AK939</f>
        <v>0</v>
      </c>
      <c r="AL940" s="409">
        <f t="shared" ref="AL940" si="2846">AL939</f>
        <v>0</v>
      </c>
      <c r="AM940" s="304"/>
    </row>
    <row r="941" spans="1:39" hidden="1" outlineLevel="2">
      <c r="A941" s="529"/>
      <c r="B941" s="426"/>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410"/>
      <c r="Z941" s="423"/>
      <c r="AA941" s="423"/>
      <c r="AB941" s="423"/>
      <c r="AC941" s="423"/>
      <c r="AD941" s="423"/>
      <c r="AE941" s="423"/>
      <c r="AF941" s="423"/>
      <c r="AG941" s="423"/>
      <c r="AH941" s="423"/>
      <c r="AI941" s="423"/>
      <c r="AJ941" s="423"/>
      <c r="AK941" s="423"/>
      <c r="AL941" s="423"/>
      <c r="AM941" s="304"/>
    </row>
    <row r="942" spans="1:39" ht="30" hidden="1" outlineLevel="2">
      <c r="A942" s="529">
        <v>49</v>
      </c>
      <c r="B942" s="426" t="s">
        <v>141</v>
      </c>
      <c r="C942" s="289" t="s">
        <v>25</v>
      </c>
      <c r="D942" s="293"/>
      <c r="E942" s="293"/>
      <c r="F942" s="293"/>
      <c r="G942" s="293"/>
      <c r="H942" s="293"/>
      <c r="I942" s="293"/>
      <c r="J942" s="293"/>
      <c r="K942" s="293"/>
      <c r="L942" s="293"/>
      <c r="M942" s="293"/>
      <c r="N942" s="293">
        <v>12</v>
      </c>
      <c r="O942" s="293"/>
      <c r="P942" s="293"/>
      <c r="Q942" s="293"/>
      <c r="R942" s="293"/>
      <c r="S942" s="293"/>
      <c r="T942" s="293"/>
      <c r="U942" s="293"/>
      <c r="V942" s="293"/>
      <c r="W942" s="293"/>
      <c r="X942" s="293"/>
      <c r="Y942" s="424"/>
      <c r="Z942" s="413"/>
      <c r="AA942" s="413"/>
      <c r="AB942" s="413"/>
      <c r="AC942" s="413"/>
      <c r="AD942" s="413"/>
      <c r="AE942" s="413"/>
      <c r="AF942" s="413"/>
      <c r="AG942" s="413"/>
      <c r="AH942" s="413"/>
      <c r="AI942" s="413"/>
      <c r="AJ942" s="413"/>
      <c r="AK942" s="413"/>
      <c r="AL942" s="413"/>
      <c r="AM942" s="294">
        <f>SUM(Y942:AL942)</f>
        <v>0</v>
      </c>
    </row>
    <row r="943" spans="1:39" hidden="1" outlineLevel="2">
      <c r="A943" s="529"/>
      <c r="B943" s="292" t="s">
        <v>342</v>
      </c>
      <c r="C943" s="289" t="s">
        <v>163</v>
      </c>
      <c r="D943" s="293"/>
      <c r="E943" s="293"/>
      <c r="F943" s="293"/>
      <c r="G943" s="293"/>
      <c r="H943" s="293"/>
      <c r="I943" s="293"/>
      <c r="J943" s="293"/>
      <c r="K943" s="293"/>
      <c r="L943" s="293"/>
      <c r="M943" s="293"/>
      <c r="N943" s="293">
        <f>N942</f>
        <v>12</v>
      </c>
      <c r="O943" s="293"/>
      <c r="P943" s="293"/>
      <c r="Q943" s="293"/>
      <c r="R943" s="293"/>
      <c r="S943" s="293"/>
      <c r="T943" s="293"/>
      <c r="U943" s="293"/>
      <c r="V943" s="293"/>
      <c r="W943" s="293"/>
      <c r="X943" s="293"/>
      <c r="Y943" s="409">
        <f>Y942</f>
        <v>0</v>
      </c>
      <c r="Z943" s="409">
        <f t="shared" ref="Z943" si="2847">Z942</f>
        <v>0</v>
      </c>
      <c r="AA943" s="409">
        <f t="shared" ref="AA943" si="2848">AA942</f>
        <v>0</v>
      </c>
      <c r="AB943" s="409">
        <f t="shared" ref="AB943" si="2849">AB942</f>
        <v>0</v>
      </c>
      <c r="AC943" s="409">
        <f t="shared" ref="AC943" si="2850">AC942</f>
        <v>0</v>
      </c>
      <c r="AD943" s="409">
        <f t="shared" ref="AD943" si="2851">AD942</f>
        <v>0</v>
      </c>
      <c r="AE943" s="409">
        <f t="shared" ref="AE943" si="2852">AE942</f>
        <v>0</v>
      </c>
      <c r="AF943" s="409">
        <f t="shared" ref="AF943" si="2853">AF942</f>
        <v>0</v>
      </c>
      <c r="AG943" s="409">
        <f t="shared" ref="AG943" si="2854">AG942</f>
        <v>0</v>
      </c>
      <c r="AH943" s="409">
        <f t="shared" ref="AH943" si="2855">AH942</f>
        <v>0</v>
      </c>
      <c r="AI943" s="409">
        <f t="shared" ref="AI943" si="2856">AI942</f>
        <v>0</v>
      </c>
      <c r="AJ943" s="409">
        <f t="shared" ref="AJ943" si="2857">AJ942</f>
        <v>0</v>
      </c>
      <c r="AK943" s="409">
        <f t="shared" ref="AK943" si="2858">AK942</f>
        <v>0</v>
      </c>
      <c r="AL943" s="409">
        <f t="shared" ref="AL943" si="2859">AL942</f>
        <v>0</v>
      </c>
      <c r="AM943" s="304"/>
    </row>
    <row r="944" spans="1:39" hidden="1" outlineLevel="2">
      <c r="A944" s="529"/>
      <c r="B944" s="292"/>
      <c r="C944" s="303"/>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99"/>
      <c r="Z944" s="299"/>
      <c r="AA944" s="299"/>
      <c r="AB944" s="299"/>
      <c r="AC944" s="299"/>
      <c r="AD944" s="299"/>
      <c r="AE944" s="299"/>
      <c r="AF944" s="299"/>
      <c r="AG944" s="299"/>
      <c r="AH944" s="299"/>
      <c r="AI944" s="299"/>
      <c r="AJ944" s="299"/>
      <c r="AK944" s="299"/>
      <c r="AL944" s="299"/>
      <c r="AM944" s="304"/>
    </row>
    <row r="945" spans="2:39" ht="15.75" hidden="1" outlineLevel="1" collapsed="1">
      <c r="B945" s="325" t="s">
        <v>328</v>
      </c>
      <c r="C945" s="327"/>
      <c r="D945" s="327">
        <f>SUM(D788:D943)</f>
        <v>0</v>
      </c>
      <c r="E945" s="327"/>
      <c r="F945" s="327"/>
      <c r="G945" s="327"/>
      <c r="H945" s="327"/>
      <c r="I945" s="327"/>
      <c r="J945" s="327"/>
      <c r="K945" s="327"/>
      <c r="L945" s="327"/>
      <c r="M945" s="327"/>
      <c r="N945" s="327"/>
      <c r="O945" s="327">
        <f>SUM(O788:O943)</f>
        <v>0</v>
      </c>
      <c r="P945" s="327"/>
      <c r="Q945" s="327"/>
      <c r="R945" s="327"/>
      <c r="S945" s="327"/>
      <c r="T945" s="327"/>
      <c r="U945" s="327"/>
      <c r="V945" s="327"/>
      <c r="W945" s="327"/>
      <c r="X945" s="327"/>
      <c r="Y945" s="327">
        <f>IF(Y786="kWh",SUMPRODUCT(D788:D943,Y788:Y943))</f>
        <v>0</v>
      </c>
      <c r="Z945" s="327">
        <f>IF(Z786="kWh",SUMPRODUCT(D788:D943,Z788:Z943))</f>
        <v>0</v>
      </c>
      <c r="AA945" s="327">
        <f>IF(AA786="kw",SUMPRODUCT(N788:N943,O788:O943,AA788:AA943),SUMPRODUCT(D788:D943,AA788:AA943))</f>
        <v>0</v>
      </c>
      <c r="AB945" s="327">
        <f>IF(AB786="kw",SUMPRODUCT(N788:N943,O788:O943,AB788:AB943),SUMPRODUCT(D788:D943,AB788:AB943))</f>
        <v>0</v>
      </c>
      <c r="AC945" s="327">
        <f>IF(AC786="kw",SUMPRODUCT(N788:N943,O788:O943,AC788:AC943),SUMPRODUCT(D788:D943,AC788:AC943))</f>
        <v>0</v>
      </c>
      <c r="AD945" s="327">
        <f>IF(AD786="kw",SUMPRODUCT(N788:N943,O788:O943,AD788:AD943),SUMPRODUCT(D788:D943,AD788:AD943))</f>
        <v>0</v>
      </c>
      <c r="AE945" s="327">
        <f>IF(AE786="kw",SUMPRODUCT(N788:N943,O788:O943,AE788:AE943),SUMPRODUCT(D788:D943,AE788:AE943))</f>
        <v>0</v>
      </c>
      <c r="AF945" s="327">
        <f>IF(AF786="kw",SUMPRODUCT(N788:N943,O788:O943,AF788:AF943),SUMPRODUCT(D788:D943,AF788:AF943))</f>
        <v>0</v>
      </c>
      <c r="AG945" s="327">
        <f>IF(AG786="kw",SUMPRODUCT(N788:N943,O788:O943,AG788:AG943),SUMPRODUCT(D788:D943,AG788:AG943))</f>
        <v>0</v>
      </c>
      <c r="AH945" s="327">
        <f>IF(AH786="kw",SUMPRODUCT(N788:N943,O788:O943,AH788:AH943),SUMPRODUCT(D788:D943,AH788:AH943))</f>
        <v>0</v>
      </c>
      <c r="AI945" s="327">
        <f>IF(AI786="kw",SUMPRODUCT(N788:N943,O788:O943,AI788:AI943),SUMPRODUCT(D788:D943,AI788:AI943))</f>
        <v>0</v>
      </c>
      <c r="AJ945" s="327">
        <f>IF(AJ786="kw",SUMPRODUCT(N788:N943,O788:O943,AJ788:AJ943),SUMPRODUCT(D788:D943,AJ788:AJ943))</f>
        <v>0</v>
      </c>
      <c r="AK945" s="327">
        <f>IF(AK786="kw",SUMPRODUCT(N788:N943,O788:O943,AK788:AK943),SUMPRODUCT(D788:D943,AK788:AK943))</f>
        <v>0</v>
      </c>
      <c r="AL945" s="327">
        <f>IF(AL786="kw",SUMPRODUCT(N788:N943,O788:O943,AL788:AL943),SUMPRODUCT(D788:D943,AL788:AL943))</f>
        <v>0</v>
      </c>
      <c r="AM945" s="328"/>
    </row>
    <row r="946" spans="2:39" ht="15.75" hidden="1" outlineLevel="1">
      <c r="B946" s="389" t="s">
        <v>329</v>
      </c>
      <c r="C946" s="390"/>
      <c r="D946" s="390"/>
      <c r="E946" s="390"/>
      <c r="F946" s="390"/>
      <c r="G946" s="390"/>
      <c r="H946" s="390"/>
      <c r="I946" s="390"/>
      <c r="J946" s="390"/>
      <c r="K946" s="390"/>
      <c r="L946" s="390"/>
      <c r="M946" s="390"/>
      <c r="N946" s="390"/>
      <c r="O946" s="390"/>
      <c r="P946" s="390"/>
      <c r="Q946" s="390"/>
      <c r="R946" s="390"/>
      <c r="S946" s="390"/>
      <c r="T946" s="390"/>
      <c r="U946" s="390"/>
      <c r="V946" s="390"/>
      <c r="W946" s="390"/>
      <c r="X946" s="390"/>
      <c r="Y946" s="390">
        <f>HLOOKUP(Y602,'2. LRAMVA Threshold'!$B$42:$Q$53,11,FALSE)</f>
        <v>0</v>
      </c>
      <c r="Z946" s="390">
        <f>HLOOKUP(Z602,'2. LRAMVA Threshold'!$B$42:$Q$53,11,FALSE)</f>
        <v>0</v>
      </c>
      <c r="AA946" s="390">
        <f>HLOOKUP(AA602,'2. LRAMVA Threshold'!$B$42:$Q$53,11,FALSE)</f>
        <v>0</v>
      </c>
      <c r="AB946" s="390">
        <f>HLOOKUP(AB602,'2. LRAMVA Threshold'!$B$42:$Q$53,11,FALSE)</f>
        <v>0</v>
      </c>
      <c r="AC946" s="390">
        <f>HLOOKUP(AC602,'2. LRAMVA Threshold'!$B$42:$Q$53,11,FALSE)</f>
        <v>0</v>
      </c>
      <c r="AD946" s="390">
        <f>HLOOKUP(AD602,'2. LRAMVA Threshold'!$B$42:$Q$53,11,FALSE)</f>
        <v>0</v>
      </c>
      <c r="AE946" s="390">
        <f>HLOOKUP(AE602,'2. LRAMVA Threshold'!$B$42:$Q$53,11,FALSE)</f>
        <v>0</v>
      </c>
      <c r="AF946" s="390">
        <f>HLOOKUP(AF602,'2. LRAMVA Threshold'!$B$42:$Q$53,11,FALSE)</f>
        <v>0</v>
      </c>
      <c r="AG946" s="390">
        <f>HLOOKUP(AG602,'2. LRAMVA Threshold'!$B$42:$Q$53,11,FALSE)</f>
        <v>0</v>
      </c>
      <c r="AH946" s="390">
        <f>HLOOKUP(AH602,'2. LRAMVA Threshold'!$B$42:$Q$53,11,FALSE)</f>
        <v>0</v>
      </c>
      <c r="AI946" s="390">
        <f>HLOOKUP(AI602,'2. LRAMVA Threshold'!$B$42:$Q$53,11,FALSE)</f>
        <v>0</v>
      </c>
      <c r="AJ946" s="390">
        <f>HLOOKUP(AJ602,'2. LRAMVA Threshold'!$B$42:$Q$53,11,FALSE)</f>
        <v>0</v>
      </c>
      <c r="AK946" s="390">
        <f>HLOOKUP(AK602,'2. LRAMVA Threshold'!$B$42:$Q$53,11,FALSE)</f>
        <v>0</v>
      </c>
      <c r="AL946" s="390">
        <f>HLOOKUP(AL602,'2. LRAMVA Threshold'!$B$42:$Q$53,11,FALSE)</f>
        <v>0</v>
      </c>
      <c r="AM946" s="440"/>
    </row>
    <row r="947" spans="2:39" hidden="1" outlineLevel="1">
      <c r="B947" s="392"/>
      <c r="C947" s="430"/>
      <c r="D947" s="431"/>
      <c r="E947" s="431"/>
      <c r="F947" s="431"/>
      <c r="G947" s="431"/>
      <c r="H947" s="431"/>
      <c r="I947" s="431"/>
      <c r="J947" s="431"/>
      <c r="K947" s="431"/>
      <c r="L947" s="431"/>
      <c r="M947" s="431"/>
      <c r="N947" s="431"/>
      <c r="O947" s="432"/>
      <c r="P947" s="431"/>
      <c r="Q947" s="431"/>
      <c r="R947" s="431"/>
      <c r="S947" s="433"/>
      <c r="T947" s="433"/>
      <c r="U947" s="433"/>
      <c r="V947" s="433"/>
      <c r="W947" s="431"/>
      <c r="X947" s="431"/>
      <c r="Y947" s="434"/>
      <c r="Z947" s="434"/>
      <c r="AA947" s="434"/>
      <c r="AB947" s="434"/>
      <c r="AC947" s="434"/>
      <c r="AD947" s="434"/>
      <c r="AE947" s="434"/>
      <c r="AF947" s="397"/>
      <c r="AG947" s="397"/>
      <c r="AH947" s="397"/>
      <c r="AI947" s="397"/>
      <c r="AJ947" s="397"/>
      <c r="AK947" s="397"/>
      <c r="AL947" s="397"/>
      <c r="AM947" s="398"/>
    </row>
    <row r="948" spans="2:39" hidden="1" outlineLevel="1">
      <c r="B948" s="322" t="s">
        <v>330</v>
      </c>
      <c r="C948" s="336"/>
      <c r="D948" s="336"/>
      <c r="E948" s="374"/>
      <c r="F948" s="374"/>
      <c r="G948" s="374"/>
      <c r="H948" s="374"/>
      <c r="I948" s="374"/>
      <c r="J948" s="374"/>
      <c r="K948" s="374"/>
      <c r="L948" s="374"/>
      <c r="M948" s="374"/>
      <c r="N948" s="374"/>
      <c r="O948" s="289"/>
      <c r="P948" s="338"/>
      <c r="Q948" s="338"/>
      <c r="R948" s="338"/>
      <c r="S948" s="337"/>
      <c r="T948" s="337"/>
      <c r="U948" s="337"/>
      <c r="V948" s="337"/>
      <c r="W948" s="338"/>
      <c r="X948" s="338"/>
      <c r="Y948" s="339">
        <f>HLOOKUP(Y$35,'3.  Distribution Rates'!$C$122:$P$133,11,FALSE)</f>
        <v>0</v>
      </c>
      <c r="Z948" s="339">
        <f>HLOOKUP(Z$35,'3.  Distribution Rates'!$C$122:$P$133,11,FALSE)</f>
        <v>0</v>
      </c>
      <c r="AA948" s="339">
        <f>HLOOKUP(AA$35,'3.  Distribution Rates'!$C$122:$P$133,11,FALSE)</f>
        <v>0</v>
      </c>
      <c r="AB948" s="339">
        <f>HLOOKUP(AB$35,'3.  Distribution Rates'!$C$122:$P$133,11,FALSE)</f>
        <v>0</v>
      </c>
      <c r="AC948" s="339">
        <f>HLOOKUP(AC$35,'3.  Distribution Rates'!$C$122:$P$133,11,FALSE)</f>
        <v>0</v>
      </c>
      <c r="AD948" s="339">
        <f>HLOOKUP(AD$35,'3.  Distribution Rates'!$C$122:$P$133,11,FALSE)</f>
        <v>0</v>
      </c>
      <c r="AE948" s="339">
        <f>HLOOKUP(AE$35,'3.  Distribution Rates'!$C$122:$P$133,11,FALSE)</f>
        <v>0</v>
      </c>
      <c r="AF948" s="339">
        <f>HLOOKUP(AF$35,'3.  Distribution Rates'!$C$122:$P$133,11,FALSE)</f>
        <v>0</v>
      </c>
      <c r="AG948" s="339">
        <f>HLOOKUP(AG$35,'3.  Distribution Rates'!$C$122:$P$133,11,FALSE)</f>
        <v>0</v>
      </c>
      <c r="AH948" s="339">
        <f>HLOOKUP(AH$35,'3.  Distribution Rates'!$C$122:$P$133,11,FALSE)</f>
        <v>0</v>
      </c>
      <c r="AI948" s="339">
        <f>HLOOKUP(AI$35,'3.  Distribution Rates'!$C$122:$P$133,11,FALSE)</f>
        <v>0</v>
      </c>
      <c r="AJ948" s="339">
        <f>HLOOKUP(AJ$35,'3.  Distribution Rates'!$C$122:$P$133,11,FALSE)</f>
        <v>0</v>
      </c>
      <c r="AK948" s="339">
        <f>HLOOKUP(AK$35,'3.  Distribution Rates'!$C$122:$P$133,11,FALSE)</f>
        <v>0</v>
      </c>
      <c r="AL948" s="339">
        <f>HLOOKUP(AL$35,'3.  Distribution Rates'!$C$122:$P$133,11,FALSE)</f>
        <v>0</v>
      </c>
      <c r="AM948" s="375"/>
    </row>
    <row r="949" spans="2:39" hidden="1" outlineLevel="1">
      <c r="B949" s="322" t="s">
        <v>331</v>
      </c>
      <c r="C949" s="343"/>
      <c r="D949" s="307"/>
      <c r="E949" s="277"/>
      <c r="F949" s="277"/>
      <c r="G949" s="277"/>
      <c r="H949" s="277"/>
      <c r="I949" s="277"/>
      <c r="J949" s="277"/>
      <c r="K949" s="277"/>
      <c r="L949" s="277"/>
      <c r="M949" s="277"/>
      <c r="N949" s="277"/>
      <c r="O949" s="289"/>
      <c r="P949" s="277"/>
      <c r="Q949" s="277"/>
      <c r="R949" s="277"/>
      <c r="S949" s="307"/>
      <c r="T949" s="307"/>
      <c r="U949" s="307"/>
      <c r="V949" s="307"/>
      <c r="W949" s="277"/>
      <c r="X949" s="277"/>
      <c r="Y949" s="376">
        <f>'4.  2011-2014 LRAM'!Y142*Y948</f>
        <v>0</v>
      </c>
      <c r="Z949" s="376">
        <f>'4.  2011-2014 LRAM'!Z142*Z948</f>
        <v>0</v>
      </c>
      <c r="AA949" s="376">
        <f>'4.  2011-2014 LRAM'!AA142*AA948</f>
        <v>0</v>
      </c>
      <c r="AB949" s="376">
        <f>'4.  2011-2014 LRAM'!AB142*AB948</f>
        <v>0</v>
      </c>
      <c r="AC949" s="376">
        <f>'4.  2011-2014 LRAM'!AC142*AC948</f>
        <v>0</v>
      </c>
      <c r="AD949" s="376">
        <f>'4.  2011-2014 LRAM'!AD142*AD948</f>
        <v>0</v>
      </c>
      <c r="AE949" s="376">
        <f>'4.  2011-2014 LRAM'!AE142*AE948</f>
        <v>0</v>
      </c>
      <c r="AF949" s="376">
        <f>'4.  2011-2014 LRAM'!AF142*AF948</f>
        <v>0</v>
      </c>
      <c r="AG949" s="376">
        <f>'4.  2011-2014 LRAM'!AG142*AG948</f>
        <v>0</v>
      </c>
      <c r="AH949" s="376">
        <f>'4.  2011-2014 LRAM'!AH142*AH948</f>
        <v>0</v>
      </c>
      <c r="AI949" s="376">
        <f>'4.  2011-2014 LRAM'!AI142*AI948</f>
        <v>0</v>
      </c>
      <c r="AJ949" s="376">
        <f>'4.  2011-2014 LRAM'!AJ142*AJ948</f>
        <v>0</v>
      </c>
      <c r="AK949" s="376">
        <f>'4.  2011-2014 LRAM'!AK142*AK948</f>
        <v>0</v>
      </c>
      <c r="AL949" s="376">
        <f>'4.  2011-2014 LRAM'!AL142*AL948</f>
        <v>0</v>
      </c>
      <c r="AM949" s="623">
        <f t="shared" ref="AM949:AM957" si="2860">SUM(Y949:AL949)</f>
        <v>0</v>
      </c>
    </row>
    <row r="950" spans="2:39" hidden="1" outlineLevel="1">
      <c r="B950" s="322" t="s">
        <v>332</v>
      </c>
      <c r="C950" s="343"/>
      <c r="D950" s="307"/>
      <c r="E950" s="277"/>
      <c r="F950" s="277"/>
      <c r="G950" s="277"/>
      <c r="H950" s="277"/>
      <c r="I950" s="277"/>
      <c r="J950" s="277"/>
      <c r="K950" s="277"/>
      <c r="L950" s="277"/>
      <c r="M950" s="277"/>
      <c r="N950" s="277"/>
      <c r="O950" s="289"/>
      <c r="P950" s="277"/>
      <c r="Q950" s="277"/>
      <c r="R950" s="277"/>
      <c r="S950" s="307"/>
      <c r="T950" s="307"/>
      <c r="U950" s="307"/>
      <c r="V950" s="307"/>
      <c r="W950" s="277"/>
      <c r="X950" s="277"/>
      <c r="Y950" s="376">
        <f>'4.  2011-2014 LRAM'!Y271*Y948</f>
        <v>0</v>
      </c>
      <c r="Z950" s="376">
        <f>'4.  2011-2014 LRAM'!Z271*Z948</f>
        <v>0</v>
      </c>
      <c r="AA950" s="376">
        <f>'4.  2011-2014 LRAM'!AA271*AA948</f>
        <v>0</v>
      </c>
      <c r="AB950" s="376">
        <f>'4.  2011-2014 LRAM'!AB271*AB948</f>
        <v>0</v>
      </c>
      <c r="AC950" s="376">
        <f>'4.  2011-2014 LRAM'!AC271*AC948</f>
        <v>0</v>
      </c>
      <c r="AD950" s="376">
        <f>'4.  2011-2014 LRAM'!AD271*AD948</f>
        <v>0</v>
      </c>
      <c r="AE950" s="376">
        <f>'4.  2011-2014 LRAM'!AE271*AE948</f>
        <v>0</v>
      </c>
      <c r="AF950" s="376">
        <f>'4.  2011-2014 LRAM'!AF271*AF948</f>
        <v>0</v>
      </c>
      <c r="AG950" s="376">
        <f>'4.  2011-2014 LRAM'!AG271*AG948</f>
        <v>0</v>
      </c>
      <c r="AH950" s="376">
        <f>'4.  2011-2014 LRAM'!AH271*AH948</f>
        <v>0</v>
      </c>
      <c r="AI950" s="376">
        <f>'4.  2011-2014 LRAM'!AI271*AI948</f>
        <v>0</v>
      </c>
      <c r="AJ950" s="376">
        <f>'4.  2011-2014 LRAM'!AJ271*AJ948</f>
        <v>0</v>
      </c>
      <c r="AK950" s="376">
        <f>'4.  2011-2014 LRAM'!AK271*AK948</f>
        <v>0</v>
      </c>
      <c r="AL950" s="376">
        <f>'4.  2011-2014 LRAM'!AL271*AL948</f>
        <v>0</v>
      </c>
      <c r="AM950" s="623">
        <f t="shared" si="2860"/>
        <v>0</v>
      </c>
    </row>
    <row r="951" spans="2:39" hidden="1" outlineLevel="1">
      <c r="B951" s="322" t="s">
        <v>333</v>
      </c>
      <c r="C951" s="343"/>
      <c r="D951" s="307"/>
      <c r="E951" s="277"/>
      <c r="F951" s="277"/>
      <c r="G951" s="277"/>
      <c r="H951" s="277"/>
      <c r="I951" s="277"/>
      <c r="J951" s="277"/>
      <c r="K951" s="277"/>
      <c r="L951" s="277"/>
      <c r="M951" s="277"/>
      <c r="N951" s="277"/>
      <c r="O951" s="289"/>
      <c r="P951" s="277"/>
      <c r="Q951" s="277"/>
      <c r="R951" s="277"/>
      <c r="S951" s="307"/>
      <c r="T951" s="307"/>
      <c r="U951" s="307"/>
      <c r="V951" s="307"/>
      <c r="W951" s="277"/>
      <c r="X951" s="277"/>
      <c r="Y951" s="376">
        <f>'4.  2011-2014 LRAM'!Y400*Y948</f>
        <v>0</v>
      </c>
      <c r="Z951" s="376">
        <f>'4.  2011-2014 LRAM'!Z400*Z948</f>
        <v>0</v>
      </c>
      <c r="AA951" s="376">
        <f>'4.  2011-2014 LRAM'!AA400*AA948</f>
        <v>0</v>
      </c>
      <c r="AB951" s="376">
        <f>'4.  2011-2014 LRAM'!AB400*AB948</f>
        <v>0</v>
      </c>
      <c r="AC951" s="376">
        <f>'4.  2011-2014 LRAM'!AC400*AC948</f>
        <v>0</v>
      </c>
      <c r="AD951" s="376">
        <f>'4.  2011-2014 LRAM'!AD400*AD948</f>
        <v>0</v>
      </c>
      <c r="AE951" s="376">
        <f>'4.  2011-2014 LRAM'!AE400*AE948</f>
        <v>0</v>
      </c>
      <c r="AF951" s="376">
        <f>'4.  2011-2014 LRAM'!AF400*AF948</f>
        <v>0</v>
      </c>
      <c r="AG951" s="376">
        <f>'4.  2011-2014 LRAM'!AG400*AG948</f>
        <v>0</v>
      </c>
      <c r="AH951" s="376">
        <f>'4.  2011-2014 LRAM'!AH400*AH948</f>
        <v>0</v>
      </c>
      <c r="AI951" s="376">
        <f>'4.  2011-2014 LRAM'!AI400*AI948</f>
        <v>0</v>
      </c>
      <c r="AJ951" s="376">
        <f>'4.  2011-2014 LRAM'!AJ400*AJ948</f>
        <v>0</v>
      </c>
      <c r="AK951" s="376">
        <f>'4.  2011-2014 LRAM'!AK400*AK948</f>
        <v>0</v>
      </c>
      <c r="AL951" s="376">
        <f>'4.  2011-2014 LRAM'!AL400*AL948</f>
        <v>0</v>
      </c>
      <c r="AM951" s="623">
        <f t="shared" si="2860"/>
        <v>0</v>
      </c>
    </row>
    <row r="952" spans="2:39" hidden="1" outlineLevel="1">
      <c r="B952" s="322" t="s">
        <v>334</v>
      </c>
      <c r="C952" s="343"/>
      <c r="D952" s="307"/>
      <c r="E952" s="277"/>
      <c r="F952" s="277"/>
      <c r="G952" s="277"/>
      <c r="H952" s="277"/>
      <c r="I952" s="277"/>
      <c r="J952" s="277"/>
      <c r="K952" s="277"/>
      <c r="L952" s="277"/>
      <c r="M952" s="277"/>
      <c r="N952" s="277"/>
      <c r="O952" s="289"/>
      <c r="P952" s="277"/>
      <c r="Q952" s="277"/>
      <c r="R952" s="277"/>
      <c r="S952" s="307"/>
      <c r="T952" s="307"/>
      <c r="U952" s="307"/>
      <c r="V952" s="307"/>
      <c r="W952" s="277"/>
      <c r="X952" s="277"/>
      <c r="Y952" s="376">
        <f>'4.  2011-2014 LRAM'!Y530*Y948</f>
        <v>0</v>
      </c>
      <c r="Z952" s="376">
        <f>'4.  2011-2014 LRAM'!Z530*Z948</f>
        <v>0</v>
      </c>
      <c r="AA952" s="376">
        <f>'4.  2011-2014 LRAM'!AA530*AA948</f>
        <v>0</v>
      </c>
      <c r="AB952" s="376">
        <f>'4.  2011-2014 LRAM'!AB530*AB948</f>
        <v>0</v>
      </c>
      <c r="AC952" s="376">
        <f>'4.  2011-2014 LRAM'!AC530*AC948</f>
        <v>0</v>
      </c>
      <c r="AD952" s="376">
        <f>'4.  2011-2014 LRAM'!AD530*AD948</f>
        <v>0</v>
      </c>
      <c r="AE952" s="376">
        <f>'4.  2011-2014 LRAM'!AE530*AE948</f>
        <v>0</v>
      </c>
      <c r="AF952" s="376">
        <f>'4.  2011-2014 LRAM'!AF530*AF948</f>
        <v>0</v>
      </c>
      <c r="AG952" s="376">
        <f>'4.  2011-2014 LRAM'!AG530*AG948</f>
        <v>0</v>
      </c>
      <c r="AH952" s="376">
        <f>'4.  2011-2014 LRAM'!AH530*AH948</f>
        <v>0</v>
      </c>
      <c r="AI952" s="376">
        <f>'4.  2011-2014 LRAM'!AI530*AI948</f>
        <v>0</v>
      </c>
      <c r="AJ952" s="376">
        <f>'4.  2011-2014 LRAM'!AJ530*AJ948</f>
        <v>0</v>
      </c>
      <c r="AK952" s="376">
        <f>'4.  2011-2014 LRAM'!AK530*AK948</f>
        <v>0</v>
      </c>
      <c r="AL952" s="376">
        <f>'4.  2011-2014 LRAM'!AL530*AL948</f>
        <v>0</v>
      </c>
      <c r="AM952" s="623">
        <f t="shared" si="2860"/>
        <v>0</v>
      </c>
    </row>
    <row r="953" spans="2:39" hidden="1" outlineLevel="1">
      <c r="B953" s="322" t="s">
        <v>335</v>
      </c>
      <c r="C953" s="343"/>
      <c r="D953" s="307"/>
      <c r="E953" s="277"/>
      <c r="F953" s="277"/>
      <c r="G953" s="277"/>
      <c r="H953" s="277"/>
      <c r="I953" s="277"/>
      <c r="J953" s="277"/>
      <c r="K953" s="277"/>
      <c r="L953" s="277"/>
      <c r="M953" s="277"/>
      <c r="N953" s="277"/>
      <c r="O953" s="289"/>
      <c r="P953" s="277"/>
      <c r="Q953" s="277"/>
      <c r="R953" s="277"/>
      <c r="S953" s="307"/>
      <c r="T953" s="307"/>
      <c r="U953" s="307"/>
      <c r="V953" s="307"/>
      <c r="W953" s="277"/>
      <c r="X953" s="277"/>
      <c r="Y953" s="376">
        <f t="shared" ref="Y953:AL953" si="2861">Y211*Y948</f>
        <v>0</v>
      </c>
      <c r="Z953" s="376">
        <f t="shared" si="2861"/>
        <v>0</v>
      </c>
      <c r="AA953" s="376">
        <f t="shared" si="2861"/>
        <v>0</v>
      </c>
      <c r="AB953" s="376">
        <f t="shared" si="2861"/>
        <v>0</v>
      </c>
      <c r="AC953" s="376">
        <f t="shared" si="2861"/>
        <v>0</v>
      </c>
      <c r="AD953" s="376">
        <f t="shared" si="2861"/>
        <v>0</v>
      </c>
      <c r="AE953" s="376">
        <f t="shared" si="2861"/>
        <v>0</v>
      </c>
      <c r="AF953" s="376">
        <f t="shared" si="2861"/>
        <v>0</v>
      </c>
      <c r="AG953" s="376">
        <f t="shared" si="2861"/>
        <v>0</v>
      </c>
      <c r="AH953" s="376">
        <f t="shared" si="2861"/>
        <v>0</v>
      </c>
      <c r="AI953" s="376">
        <f t="shared" si="2861"/>
        <v>0</v>
      </c>
      <c r="AJ953" s="376">
        <f t="shared" si="2861"/>
        <v>0</v>
      </c>
      <c r="AK953" s="376">
        <f t="shared" si="2861"/>
        <v>0</v>
      </c>
      <c r="AL953" s="376">
        <f t="shared" si="2861"/>
        <v>0</v>
      </c>
      <c r="AM953" s="623">
        <f t="shared" si="2860"/>
        <v>0</v>
      </c>
    </row>
    <row r="954" spans="2:39" hidden="1" outlineLevel="1">
      <c r="B954" s="322" t="s">
        <v>336</v>
      </c>
      <c r="C954" s="343"/>
      <c r="D954" s="307"/>
      <c r="E954" s="277"/>
      <c r="F954" s="277"/>
      <c r="G954" s="277"/>
      <c r="H954" s="277"/>
      <c r="I954" s="277"/>
      <c r="J954" s="277"/>
      <c r="K954" s="277"/>
      <c r="L954" s="277"/>
      <c r="M954" s="277"/>
      <c r="N954" s="277"/>
      <c r="O954" s="289"/>
      <c r="P954" s="277"/>
      <c r="Q954" s="277"/>
      <c r="R954" s="277"/>
      <c r="S954" s="307"/>
      <c r="T954" s="307"/>
      <c r="U954" s="307"/>
      <c r="V954" s="307"/>
      <c r="W954" s="277"/>
      <c r="X954" s="277"/>
      <c r="Y954" s="376">
        <f t="shared" ref="Y954:AL954" si="2862">Y394*Y948</f>
        <v>0</v>
      </c>
      <c r="Z954" s="376">
        <f t="shared" si="2862"/>
        <v>0</v>
      </c>
      <c r="AA954" s="376">
        <f t="shared" si="2862"/>
        <v>0</v>
      </c>
      <c r="AB954" s="376">
        <f t="shared" si="2862"/>
        <v>0</v>
      </c>
      <c r="AC954" s="376">
        <f t="shared" si="2862"/>
        <v>0</v>
      </c>
      <c r="AD954" s="376">
        <f t="shared" si="2862"/>
        <v>0</v>
      </c>
      <c r="AE954" s="376">
        <f t="shared" si="2862"/>
        <v>0</v>
      </c>
      <c r="AF954" s="376">
        <f t="shared" si="2862"/>
        <v>0</v>
      </c>
      <c r="AG954" s="376">
        <f t="shared" si="2862"/>
        <v>0</v>
      </c>
      <c r="AH954" s="376">
        <f t="shared" si="2862"/>
        <v>0</v>
      </c>
      <c r="AI954" s="376">
        <f t="shared" si="2862"/>
        <v>0</v>
      </c>
      <c r="AJ954" s="376">
        <f t="shared" si="2862"/>
        <v>0</v>
      </c>
      <c r="AK954" s="376">
        <f t="shared" si="2862"/>
        <v>0</v>
      </c>
      <c r="AL954" s="376">
        <f t="shared" si="2862"/>
        <v>0</v>
      </c>
      <c r="AM954" s="623">
        <f t="shared" si="2860"/>
        <v>0</v>
      </c>
    </row>
    <row r="955" spans="2:39" hidden="1" outlineLevel="1">
      <c r="B955" s="322" t="s">
        <v>337</v>
      </c>
      <c r="C955" s="343"/>
      <c r="D955" s="307"/>
      <c r="E955" s="277"/>
      <c r="F955" s="277"/>
      <c r="G955" s="277"/>
      <c r="H955" s="277"/>
      <c r="I955" s="277"/>
      <c r="J955" s="277"/>
      <c r="K955" s="277"/>
      <c r="L955" s="277"/>
      <c r="M955" s="277"/>
      <c r="N955" s="277"/>
      <c r="O955" s="289"/>
      <c r="P955" s="277"/>
      <c r="Q955" s="277"/>
      <c r="R955" s="277"/>
      <c r="S955" s="307"/>
      <c r="T955" s="307"/>
      <c r="U955" s="307"/>
      <c r="V955" s="307"/>
      <c r="W955" s="277"/>
      <c r="X955" s="277"/>
      <c r="Y955" s="376">
        <f t="shared" ref="Y955:AL955" si="2863">Y595*Y948</f>
        <v>0</v>
      </c>
      <c r="Z955" s="376">
        <f t="shared" si="2863"/>
        <v>0</v>
      </c>
      <c r="AA955" s="376">
        <f t="shared" si="2863"/>
        <v>0</v>
      </c>
      <c r="AB955" s="376">
        <f t="shared" si="2863"/>
        <v>0</v>
      </c>
      <c r="AC955" s="376">
        <f t="shared" si="2863"/>
        <v>0</v>
      </c>
      <c r="AD955" s="376">
        <f t="shared" si="2863"/>
        <v>0</v>
      </c>
      <c r="AE955" s="376">
        <f t="shared" si="2863"/>
        <v>0</v>
      </c>
      <c r="AF955" s="376">
        <f t="shared" si="2863"/>
        <v>0</v>
      </c>
      <c r="AG955" s="376">
        <f t="shared" si="2863"/>
        <v>0</v>
      </c>
      <c r="AH955" s="376">
        <f t="shared" si="2863"/>
        <v>0</v>
      </c>
      <c r="AI955" s="376">
        <f t="shared" si="2863"/>
        <v>0</v>
      </c>
      <c r="AJ955" s="376">
        <f t="shared" si="2863"/>
        <v>0</v>
      </c>
      <c r="AK955" s="376">
        <f t="shared" si="2863"/>
        <v>0</v>
      </c>
      <c r="AL955" s="376">
        <f t="shared" si="2863"/>
        <v>0</v>
      </c>
      <c r="AM955" s="623">
        <f t="shared" si="2860"/>
        <v>0</v>
      </c>
    </row>
    <row r="956" spans="2:39" hidden="1" outlineLevel="1">
      <c r="B956" s="322" t="s">
        <v>338</v>
      </c>
      <c r="C956" s="343"/>
      <c r="D956" s="307"/>
      <c r="E956" s="277"/>
      <c r="F956" s="277"/>
      <c r="G956" s="277"/>
      <c r="H956" s="277"/>
      <c r="I956" s="277"/>
      <c r="J956" s="277"/>
      <c r="K956" s="277"/>
      <c r="L956" s="277"/>
      <c r="M956" s="277"/>
      <c r="N956" s="277"/>
      <c r="O956" s="289"/>
      <c r="P956" s="277"/>
      <c r="Q956" s="277"/>
      <c r="R956" s="277"/>
      <c r="S956" s="307"/>
      <c r="T956" s="307"/>
      <c r="U956" s="307"/>
      <c r="V956" s="307"/>
      <c r="W956" s="277"/>
      <c r="X956" s="277"/>
      <c r="Y956" s="376">
        <f t="shared" ref="Y956:AL956" si="2864">Y778*Y948</f>
        <v>0</v>
      </c>
      <c r="Z956" s="376">
        <f t="shared" si="2864"/>
        <v>0</v>
      </c>
      <c r="AA956" s="376">
        <f t="shared" si="2864"/>
        <v>0</v>
      </c>
      <c r="AB956" s="376">
        <f t="shared" si="2864"/>
        <v>0</v>
      </c>
      <c r="AC956" s="376">
        <f t="shared" si="2864"/>
        <v>0</v>
      </c>
      <c r="AD956" s="376">
        <f t="shared" si="2864"/>
        <v>0</v>
      </c>
      <c r="AE956" s="376">
        <f t="shared" si="2864"/>
        <v>0</v>
      </c>
      <c r="AF956" s="376">
        <f t="shared" si="2864"/>
        <v>0</v>
      </c>
      <c r="AG956" s="376">
        <f t="shared" si="2864"/>
        <v>0</v>
      </c>
      <c r="AH956" s="376">
        <f t="shared" si="2864"/>
        <v>0</v>
      </c>
      <c r="AI956" s="376">
        <f t="shared" si="2864"/>
        <v>0</v>
      </c>
      <c r="AJ956" s="376">
        <f t="shared" si="2864"/>
        <v>0</v>
      </c>
      <c r="AK956" s="376">
        <f t="shared" si="2864"/>
        <v>0</v>
      </c>
      <c r="AL956" s="376">
        <f t="shared" si="2864"/>
        <v>0</v>
      </c>
      <c r="AM956" s="623">
        <f t="shared" si="2860"/>
        <v>0</v>
      </c>
    </row>
    <row r="957" spans="2:39" hidden="1" outlineLevel="1">
      <c r="B957" s="322" t="s">
        <v>339</v>
      </c>
      <c r="C957" s="343"/>
      <c r="D957" s="307"/>
      <c r="E957" s="277"/>
      <c r="F957" s="277"/>
      <c r="G957" s="277"/>
      <c r="H957" s="277"/>
      <c r="I957" s="277"/>
      <c r="J957" s="277"/>
      <c r="K957" s="277"/>
      <c r="L957" s="277"/>
      <c r="M957" s="277"/>
      <c r="N957" s="277"/>
      <c r="O957" s="289"/>
      <c r="P957" s="277"/>
      <c r="Q957" s="277"/>
      <c r="R957" s="277"/>
      <c r="S957" s="307"/>
      <c r="T957" s="307"/>
      <c r="U957" s="307"/>
      <c r="V957" s="307"/>
      <c r="W957" s="277"/>
      <c r="X957" s="277"/>
      <c r="Y957" s="376">
        <f>Y945*Y948</f>
        <v>0</v>
      </c>
      <c r="Z957" s="376">
        <f t="shared" ref="Z957:AL957" si="2865">Z945*Z948</f>
        <v>0</v>
      </c>
      <c r="AA957" s="376">
        <f t="shared" si="2865"/>
        <v>0</v>
      </c>
      <c r="AB957" s="376">
        <f t="shared" si="2865"/>
        <v>0</v>
      </c>
      <c r="AC957" s="376">
        <f t="shared" si="2865"/>
        <v>0</v>
      </c>
      <c r="AD957" s="376">
        <f t="shared" si="2865"/>
        <v>0</v>
      </c>
      <c r="AE957" s="376">
        <f t="shared" si="2865"/>
        <v>0</v>
      </c>
      <c r="AF957" s="376">
        <f t="shared" si="2865"/>
        <v>0</v>
      </c>
      <c r="AG957" s="376">
        <f t="shared" si="2865"/>
        <v>0</v>
      </c>
      <c r="AH957" s="376">
        <f t="shared" si="2865"/>
        <v>0</v>
      </c>
      <c r="AI957" s="376">
        <f t="shared" si="2865"/>
        <v>0</v>
      </c>
      <c r="AJ957" s="376">
        <f t="shared" si="2865"/>
        <v>0</v>
      </c>
      <c r="AK957" s="376">
        <f t="shared" si="2865"/>
        <v>0</v>
      </c>
      <c r="AL957" s="376">
        <f t="shared" si="2865"/>
        <v>0</v>
      </c>
      <c r="AM957" s="623">
        <f t="shared" si="2860"/>
        <v>0</v>
      </c>
    </row>
    <row r="958" spans="2:39" ht="15.75" hidden="1" outlineLevel="1">
      <c r="B958" s="347" t="s">
        <v>343</v>
      </c>
      <c r="C958" s="343"/>
      <c r="D958" s="334"/>
      <c r="E958" s="332"/>
      <c r="F958" s="332"/>
      <c r="G958" s="332"/>
      <c r="H958" s="332"/>
      <c r="I958" s="332"/>
      <c r="J958" s="332"/>
      <c r="K958" s="332"/>
      <c r="L958" s="332"/>
      <c r="M958" s="332"/>
      <c r="N958" s="332"/>
      <c r="O958" s="298"/>
      <c r="P958" s="332"/>
      <c r="Q958" s="332"/>
      <c r="R958" s="332"/>
      <c r="S958" s="334"/>
      <c r="T958" s="334"/>
      <c r="U958" s="334"/>
      <c r="V958" s="334"/>
      <c r="W958" s="332"/>
      <c r="X958" s="332"/>
      <c r="Y958" s="344">
        <f>SUM(Y949:Y957)</f>
        <v>0</v>
      </c>
      <c r="Z958" s="344">
        <f t="shared" ref="Z958:AE958" si="2866">SUM(Z949:Z957)</f>
        <v>0</v>
      </c>
      <c r="AA958" s="344">
        <f t="shared" si="2866"/>
        <v>0</v>
      </c>
      <c r="AB958" s="344">
        <f t="shared" si="2866"/>
        <v>0</v>
      </c>
      <c r="AC958" s="344">
        <f t="shared" si="2866"/>
        <v>0</v>
      </c>
      <c r="AD958" s="344">
        <f t="shared" si="2866"/>
        <v>0</v>
      </c>
      <c r="AE958" s="344">
        <f t="shared" si="2866"/>
        <v>0</v>
      </c>
      <c r="AF958" s="344">
        <f>SUM(AF949:AF957)</f>
        <v>0</v>
      </c>
      <c r="AG958" s="344">
        <f t="shared" ref="AG958:AL958" si="2867">SUM(AG949:AG957)</f>
        <v>0</v>
      </c>
      <c r="AH958" s="344">
        <f t="shared" si="2867"/>
        <v>0</v>
      </c>
      <c r="AI958" s="344">
        <f t="shared" si="2867"/>
        <v>0</v>
      </c>
      <c r="AJ958" s="344">
        <f t="shared" si="2867"/>
        <v>0</v>
      </c>
      <c r="AK958" s="344">
        <f t="shared" si="2867"/>
        <v>0</v>
      </c>
      <c r="AL958" s="344">
        <f t="shared" si="2867"/>
        <v>0</v>
      </c>
      <c r="AM958" s="405">
        <f>SUM(AM949:AM957)</f>
        <v>0</v>
      </c>
    </row>
    <row r="959" spans="2:39" ht="15.75" hidden="1" outlineLevel="1">
      <c r="B959" s="347" t="s">
        <v>344</v>
      </c>
      <c r="C959" s="343"/>
      <c r="D959" s="348"/>
      <c r="E959" s="332"/>
      <c r="F959" s="332"/>
      <c r="G959" s="332"/>
      <c r="H959" s="332"/>
      <c r="I959" s="332"/>
      <c r="J959" s="332"/>
      <c r="K959" s="332"/>
      <c r="L959" s="332"/>
      <c r="M959" s="332"/>
      <c r="N959" s="332"/>
      <c r="O959" s="298"/>
      <c r="P959" s="332"/>
      <c r="Q959" s="332"/>
      <c r="R959" s="332"/>
      <c r="S959" s="334"/>
      <c r="T959" s="334"/>
      <c r="U959" s="334"/>
      <c r="V959" s="334"/>
      <c r="W959" s="332"/>
      <c r="X959" s="332"/>
      <c r="Y959" s="345">
        <f>Y946*Y948</f>
        <v>0</v>
      </c>
      <c r="Z959" s="345">
        <f t="shared" ref="Z959:AE959" si="2868">Z946*Z948</f>
        <v>0</v>
      </c>
      <c r="AA959" s="345">
        <f t="shared" si="2868"/>
        <v>0</v>
      </c>
      <c r="AB959" s="345">
        <f t="shared" si="2868"/>
        <v>0</v>
      </c>
      <c r="AC959" s="345">
        <f t="shared" si="2868"/>
        <v>0</v>
      </c>
      <c r="AD959" s="345">
        <f t="shared" si="2868"/>
        <v>0</v>
      </c>
      <c r="AE959" s="345">
        <f t="shared" si="2868"/>
        <v>0</v>
      </c>
      <c r="AF959" s="345">
        <f>AF946*AF948</f>
        <v>0</v>
      </c>
      <c r="AG959" s="345">
        <f t="shared" ref="AG959:AL959" si="2869">AG946*AG948</f>
        <v>0</v>
      </c>
      <c r="AH959" s="345">
        <f t="shared" si="2869"/>
        <v>0</v>
      </c>
      <c r="AI959" s="345">
        <f t="shared" si="2869"/>
        <v>0</v>
      </c>
      <c r="AJ959" s="345">
        <f t="shared" si="2869"/>
        <v>0</v>
      </c>
      <c r="AK959" s="345">
        <f t="shared" si="2869"/>
        <v>0</v>
      </c>
      <c r="AL959" s="345">
        <f t="shared" si="2869"/>
        <v>0</v>
      </c>
      <c r="AM959" s="405">
        <f>SUM(Y959:AL959)</f>
        <v>0</v>
      </c>
    </row>
    <row r="960" spans="2:39" ht="15.75" hidden="1" outlineLevel="1">
      <c r="B960" s="347" t="s">
        <v>345</v>
      </c>
      <c r="C960" s="343"/>
      <c r="D960" s="348"/>
      <c r="E960" s="332"/>
      <c r="F960" s="332"/>
      <c r="G960" s="332"/>
      <c r="H960" s="332"/>
      <c r="I960" s="332"/>
      <c r="J960" s="332"/>
      <c r="K960" s="332"/>
      <c r="L960" s="332"/>
      <c r="M960" s="332"/>
      <c r="N960" s="332"/>
      <c r="O960" s="298"/>
      <c r="P960" s="332"/>
      <c r="Q960" s="332"/>
      <c r="R960" s="332"/>
      <c r="S960" s="348"/>
      <c r="T960" s="348"/>
      <c r="U960" s="348"/>
      <c r="V960" s="348"/>
      <c r="W960" s="332"/>
      <c r="X960" s="332"/>
      <c r="Y960" s="349"/>
      <c r="Z960" s="349"/>
      <c r="AA960" s="349"/>
      <c r="AB960" s="349"/>
      <c r="AC960" s="349"/>
      <c r="AD960" s="349"/>
      <c r="AE960" s="349"/>
      <c r="AF960" s="349"/>
      <c r="AG960" s="349"/>
      <c r="AH960" s="349"/>
      <c r="AI960" s="349"/>
      <c r="AJ960" s="349"/>
      <c r="AK960" s="349"/>
      <c r="AL960" s="349"/>
      <c r="AM960" s="405">
        <f>AM958-AM959</f>
        <v>0</v>
      </c>
    </row>
    <row r="961" spans="1:39" hidden="1" outlineLevel="1">
      <c r="B961" s="322"/>
      <c r="C961" s="348"/>
      <c r="D961" s="348"/>
      <c r="E961" s="332"/>
      <c r="F961" s="332"/>
      <c r="G961" s="332"/>
      <c r="H961" s="332"/>
      <c r="I961" s="332"/>
      <c r="J961" s="332"/>
      <c r="K961" s="332"/>
      <c r="L961" s="332"/>
      <c r="M961" s="332"/>
      <c r="N961" s="332"/>
      <c r="O961" s="298"/>
      <c r="P961" s="332"/>
      <c r="Q961" s="332"/>
      <c r="R961" s="332"/>
      <c r="S961" s="348"/>
      <c r="T961" s="343"/>
      <c r="U961" s="348"/>
      <c r="V961" s="348"/>
      <c r="W961" s="332"/>
      <c r="X961" s="332"/>
      <c r="Y961" s="350"/>
      <c r="Z961" s="350"/>
      <c r="AA961" s="350"/>
      <c r="AB961" s="350"/>
      <c r="AC961" s="350"/>
      <c r="AD961" s="350"/>
      <c r="AE961" s="350"/>
      <c r="AF961" s="350"/>
      <c r="AG961" s="350"/>
      <c r="AH961" s="350"/>
      <c r="AI961" s="350"/>
      <c r="AJ961" s="350"/>
      <c r="AK961" s="350"/>
      <c r="AL961" s="350"/>
      <c r="AM961" s="335"/>
    </row>
    <row r="962" spans="1:39" hidden="1" outlineLevel="1">
      <c r="B962" s="438" t="s">
        <v>340</v>
      </c>
      <c r="C962" s="362"/>
      <c r="D962" s="382"/>
      <c r="E962" s="382"/>
      <c r="F962" s="382"/>
      <c r="G962" s="382"/>
      <c r="H962" s="382"/>
      <c r="I962" s="382"/>
      <c r="J962" s="382"/>
      <c r="K962" s="382"/>
      <c r="L962" s="382"/>
      <c r="M962" s="382"/>
      <c r="N962" s="382"/>
      <c r="O962" s="381"/>
      <c r="P962" s="382"/>
      <c r="Q962" s="382"/>
      <c r="R962" s="382"/>
      <c r="S962" s="362"/>
      <c r="T962" s="383"/>
      <c r="U962" s="383"/>
      <c r="V962" s="382"/>
      <c r="W962" s="382"/>
      <c r="X962" s="383"/>
      <c r="Y962" s="324">
        <f>SUMPRODUCT(E788:E943,Y788:Y943)</f>
        <v>0</v>
      </c>
      <c r="Z962" s="324">
        <f>SUMPRODUCT(E788:E943,Z788:Z943)</f>
        <v>0</v>
      </c>
      <c r="AA962" s="324">
        <f t="shared" ref="AA962:AL962" si="2870">IF(AA786="kw",SUMPRODUCT($N$788:$N$943,$P$788:$P$943,AA788:AA943),SUMPRODUCT($E$788:$E$943,AA788:AA943))</f>
        <v>0</v>
      </c>
      <c r="AB962" s="324">
        <f t="shared" si="2870"/>
        <v>0</v>
      </c>
      <c r="AC962" s="324">
        <f t="shared" si="2870"/>
        <v>0</v>
      </c>
      <c r="AD962" s="324">
        <f t="shared" si="2870"/>
        <v>0</v>
      </c>
      <c r="AE962" s="324">
        <f t="shared" si="2870"/>
        <v>0</v>
      </c>
      <c r="AF962" s="324">
        <f t="shared" si="2870"/>
        <v>0</v>
      </c>
      <c r="AG962" s="324">
        <f t="shared" si="2870"/>
        <v>0</v>
      </c>
      <c r="AH962" s="324">
        <f t="shared" si="2870"/>
        <v>0</v>
      </c>
      <c r="AI962" s="324">
        <f t="shared" si="2870"/>
        <v>0</v>
      </c>
      <c r="AJ962" s="324">
        <f t="shared" si="2870"/>
        <v>0</v>
      </c>
      <c r="AK962" s="324">
        <f t="shared" si="2870"/>
        <v>0</v>
      </c>
      <c r="AL962" s="324">
        <f t="shared" si="2870"/>
        <v>0</v>
      </c>
      <c r="AM962" s="384"/>
    </row>
    <row r="963" spans="1:39" ht="18.75" hidden="1" customHeight="1" outlineLevel="1">
      <c r="B963" s="366" t="s">
        <v>595</v>
      </c>
      <c r="C963" s="385"/>
      <c r="D963" s="386"/>
      <c r="E963" s="386"/>
      <c r="F963" s="386"/>
      <c r="G963" s="386"/>
      <c r="H963" s="386"/>
      <c r="I963" s="386"/>
      <c r="J963" s="386"/>
      <c r="K963" s="386"/>
      <c r="L963" s="386"/>
      <c r="M963" s="386"/>
      <c r="N963" s="386"/>
      <c r="O963" s="386"/>
      <c r="P963" s="386"/>
      <c r="Q963" s="386"/>
      <c r="R963" s="386"/>
      <c r="S963" s="369"/>
      <c r="T963" s="370"/>
      <c r="U963" s="386"/>
      <c r="V963" s="386"/>
      <c r="W963" s="386"/>
      <c r="X963" s="386"/>
      <c r="Y963" s="407"/>
      <c r="Z963" s="407"/>
      <c r="AA963" s="407"/>
      <c r="AB963" s="407"/>
      <c r="AC963" s="407"/>
      <c r="AD963" s="407"/>
      <c r="AE963" s="407"/>
      <c r="AF963" s="407"/>
      <c r="AG963" s="407"/>
      <c r="AH963" s="407"/>
      <c r="AI963" s="407"/>
      <c r="AJ963" s="407"/>
      <c r="AK963" s="407"/>
      <c r="AL963" s="407"/>
      <c r="AM963" s="387"/>
    </row>
    <row r="964" spans="1:39" hidden="1" outlineLevel="1" collapsed="1"/>
    <row r="965" spans="1:39" hidden="1" outlineLevel="1"/>
    <row r="966" spans="1:39" ht="15.75" hidden="1" outlineLevel="1">
      <c r="B966" s="278" t="s">
        <v>341</v>
      </c>
      <c r="C966" s="279"/>
      <c r="D966" s="586" t="s">
        <v>526</v>
      </c>
      <c r="E966" s="251"/>
      <c r="F966" s="586"/>
      <c r="G966" s="251"/>
      <c r="H966" s="251"/>
      <c r="I966" s="251"/>
      <c r="J966" s="251"/>
      <c r="K966" s="251"/>
      <c r="L966" s="251"/>
      <c r="M966" s="251"/>
      <c r="N966" s="251"/>
      <c r="O966" s="279"/>
      <c r="P966" s="251"/>
      <c r="Q966" s="251"/>
      <c r="R966" s="251"/>
      <c r="S966" s="251"/>
      <c r="T966" s="251"/>
      <c r="U966" s="251"/>
      <c r="V966" s="251"/>
      <c r="W966" s="251"/>
      <c r="X966" s="251"/>
      <c r="Y966" s="268"/>
      <c r="Z966" s="265"/>
      <c r="AA966" s="265"/>
      <c r="AB966" s="265"/>
      <c r="AC966" s="265"/>
      <c r="AD966" s="265"/>
      <c r="AE966" s="265"/>
      <c r="AF966" s="265"/>
      <c r="AG966" s="265"/>
      <c r="AH966" s="265"/>
      <c r="AI966" s="265"/>
      <c r="AJ966" s="265"/>
      <c r="AK966" s="265"/>
      <c r="AL966" s="265"/>
    </row>
    <row r="967" spans="1:39" ht="39.75" hidden="1" customHeight="1" outlineLevel="1">
      <c r="B967" s="875" t="s">
        <v>211</v>
      </c>
      <c r="C967" s="877" t="s">
        <v>33</v>
      </c>
      <c r="D967" s="282" t="s">
        <v>422</v>
      </c>
      <c r="E967" s="879" t="s">
        <v>209</v>
      </c>
      <c r="F967" s="880"/>
      <c r="G967" s="880"/>
      <c r="H967" s="880"/>
      <c r="I967" s="880"/>
      <c r="J967" s="880"/>
      <c r="K967" s="880"/>
      <c r="L967" s="880"/>
      <c r="M967" s="881"/>
      <c r="N967" s="885" t="s">
        <v>213</v>
      </c>
      <c r="O967" s="282" t="s">
        <v>423</v>
      </c>
      <c r="P967" s="879" t="s">
        <v>212</v>
      </c>
      <c r="Q967" s="880"/>
      <c r="R967" s="880"/>
      <c r="S967" s="880"/>
      <c r="T967" s="880"/>
      <c r="U967" s="880"/>
      <c r="V967" s="880"/>
      <c r="W967" s="880"/>
      <c r="X967" s="881"/>
      <c r="Y967" s="882" t="s">
        <v>243</v>
      </c>
      <c r="Z967" s="883"/>
      <c r="AA967" s="883"/>
      <c r="AB967" s="883"/>
      <c r="AC967" s="883"/>
      <c r="AD967" s="883"/>
      <c r="AE967" s="883"/>
      <c r="AF967" s="883"/>
      <c r="AG967" s="883"/>
      <c r="AH967" s="883"/>
      <c r="AI967" s="883"/>
      <c r="AJ967" s="883"/>
      <c r="AK967" s="883"/>
      <c r="AL967" s="883"/>
      <c r="AM967" s="884"/>
    </row>
    <row r="968" spans="1:39" ht="65.25" hidden="1" customHeight="1" outlineLevel="1">
      <c r="B968" s="876"/>
      <c r="C968" s="878"/>
      <c r="D968" s="283">
        <v>2020</v>
      </c>
      <c r="E968" s="283">
        <v>2021</v>
      </c>
      <c r="F968" s="283">
        <v>2022</v>
      </c>
      <c r="G968" s="283">
        <v>2023</v>
      </c>
      <c r="H968" s="283">
        <v>2024</v>
      </c>
      <c r="I968" s="283">
        <v>2025</v>
      </c>
      <c r="J968" s="283">
        <v>2026</v>
      </c>
      <c r="K968" s="283">
        <v>2027</v>
      </c>
      <c r="L968" s="283">
        <v>2028</v>
      </c>
      <c r="M968" s="283">
        <v>2029</v>
      </c>
      <c r="N968" s="886"/>
      <c r="O968" s="283">
        <v>2020</v>
      </c>
      <c r="P968" s="283">
        <v>2021</v>
      </c>
      <c r="Q968" s="283">
        <v>2022</v>
      </c>
      <c r="R968" s="283">
        <v>2023</v>
      </c>
      <c r="S968" s="283">
        <v>2024</v>
      </c>
      <c r="T968" s="283">
        <v>2025</v>
      </c>
      <c r="U968" s="283">
        <v>2026</v>
      </c>
      <c r="V968" s="283">
        <v>2027</v>
      </c>
      <c r="W968" s="283">
        <v>2028</v>
      </c>
      <c r="X968" s="283">
        <v>2029</v>
      </c>
      <c r="Y968" s="283" t="str">
        <f>'1.  LRAMVA Summary'!D52</f>
        <v>Residential</v>
      </c>
      <c r="Z968" s="283" t="str">
        <f>'1.  LRAMVA Summary'!E52</f>
        <v>Competitive Sector Multi-Unit Residential Service</v>
      </c>
      <c r="AA968" s="283" t="str">
        <f>'1.  LRAMVA Summary'!F52</f>
        <v>GS &lt;50kW</v>
      </c>
      <c r="AB968" s="283" t="str">
        <f>'1.  LRAMVA Summary'!G52</f>
        <v>GS 50-999kW</v>
      </c>
      <c r="AC968" s="283" t="str">
        <f>'1.  LRAMVA Summary'!H52</f>
        <v>GS 1000-4999kW</v>
      </c>
      <c r="AD968" s="283" t="str">
        <f>'1.  LRAMVA Summary'!I52</f>
        <v>Large Use</v>
      </c>
      <c r="AE968" s="283" t="str">
        <f>'1.  LRAMVA Summary'!J52</f>
        <v/>
      </c>
      <c r="AF968" s="283" t="str">
        <f>'1.  LRAMVA Summary'!K52</f>
        <v/>
      </c>
      <c r="AG968" s="283" t="str">
        <f>'1.  LRAMVA Summary'!L52</f>
        <v/>
      </c>
      <c r="AH968" s="283" t="str">
        <f>'1.  LRAMVA Summary'!M52</f>
        <v/>
      </c>
      <c r="AI968" s="283" t="str">
        <f>'1.  LRAMVA Summary'!N52</f>
        <v/>
      </c>
      <c r="AJ968" s="283" t="str">
        <f>'1.  LRAMVA Summary'!O52</f>
        <v/>
      </c>
      <c r="AK968" s="283" t="str">
        <f>'1.  LRAMVA Summary'!P52</f>
        <v/>
      </c>
      <c r="AL968" s="283" t="str">
        <f>'1.  LRAMVA Summary'!Q52</f>
        <v/>
      </c>
      <c r="AM968" s="285" t="str">
        <f>'1.  LRAMVA Summary'!R52</f>
        <v>Total</v>
      </c>
    </row>
    <row r="969" spans="1:39" ht="15" hidden="1" customHeight="1" outlineLevel="1">
      <c r="A969" s="529"/>
      <c r="B969" s="515" t="s">
        <v>504</v>
      </c>
      <c r="C969" s="287"/>
      <c r="D969" s="287"/>
      <c r="E969" s="287"/>
      <c r="F969" s="287"/>
      <c r="G969" s="287"/>
      <c r="H969" s="287"/>
      <c r="I969" s="287"/>
      <c r="J969" s="287"/>
      <c r="K969" s="287"/>
      <c r="L969" s="287"/>
      <c r="M969" s="287"/>
      <c r="N969" s="288"/>
      <c r="O969" s="287"/>
      <c r="P969" s="287"/>
      <c r="Q969" s="287"/>
      <c r="R969" s="287"/>
      <c r="S969" s="287"/>
      <c r="T969" s="287"/>
      <c r="U969" s="287"/>
      <c r="V969" s="287"/>
      <c r="W969" s="287"/>
      <c r="X969" s="287"/>
      <c r="Y969" s="289" t="str">
        <f>'1.  LRAMVA Summary'!D53</f>
        <v>kWh</v>
      </c>
      <c r="Z969" s="289" t="str">
        <f>'1.  LRAMVA Summary'!E53</f>
        <v>kWh</v>
      </c>
      <c r="AA969" s="289" t="str">
        <f>'1.  LRAMVA Summary'!F53</f>
        <v>kWh</v>
      </c>
      <c r="AB969" s="289" t="str">
        <f>'1.  LRAMVA Summary'!G53</f>
        <v>kW</v>
      </c>
      <c r="AC969" s="289" t="str">
        <f>'1.  LRAMVA Summary'!H53</f>
        <v>kW</v>
      </c>
      <c r="AD969" s="289" t="str">
        <f>'1.  LRAMVA Summary'!I53</f>
        <v>kW</v>
      </c>
      <c r="AE969" s="289">
        <f>'1.  LRAMVA Summary'!J53</f>
        <v>0</v>
      </c>
      <c r="AF969" s="289">
        <f>'1.  LRAMVA Summary'!K53</f>
        <v>0</v>
      </c>
      <c r="AG969" s="289">
        <f>'1.  LRAMVA Summary'!L53</f>
        <v>0</v>
      </c>
      <c r="AH969" s="289">
        <f>'1.  LRAMVA Summary'!M53</f>
        <v>0</v>
      </c>
      <c r="AI969" s="289">
        <f>'1.  LRAMVA Summary'!N53</f>
        <v>0</v>
      </c>
      <c r="AJ969" s="289">
        <f>'1.  LRAMVA Summary'!O53</f>
        <v>0</v>
      </c>
      <c r="AK969" s="289">
        <f>'1.  LRAMVA Summary'!P53</f>
        <v>0</v>
      </c>
      <c r="AL969" s="289">
        <f>'1.  LRAMVA Summary'!Q53</f>
        <v>0</v>
      </c>
      <c r="AM969" s="290"/>
    </row>
    <row r="970" spans="1:39" ht="15" hidden="1" customHeight="1" outlineLevel="2">
      <c r="A970" s="529"/>
      <c r="B970" s="501" t="s">
        <v>497</v>
      </c>
      <c r="C970" s="287"/>
      <c r="D970" s="287"/>
      <c r="E970" s="287"/>
      <c r="F970" s="287"/>
      <c r="G970" s="287"/>
      <c r="H970" s="287"/>
      <c r="I970" s="287"/>
      <c r="J970" s="287"/>
      <c r="K970" s="287"/>
      <c r="L970" s="287"/>
      <c r="M970" s="287"/>
      <c r="N970" s="288"/>
      <c r="O970" s="287"/>
      <c r="P970" s="287"/>
      <c r="Q970" s="287"/>
      <c r="R970" s="287"/>
      <c r="S970" s="287"/>
      <c r="T970" s="287"/>
      <c r="U970" s="287"/>
      <c r="V970" s="287"/>
      <c r="W970" s="287"/>
      <c r="X970" s="287"/>
      <c r="Y970" s="289"/>
      <c r="Z970" s="289"/>
      <c r="AA970" s="289"/>
      <c r="AB970" s="289"/>
      <c r="AC970" s="289"/>
      <c r="AD970" s="289"/>
      <c r="AE970" s="289"/>
      <c r="AF970" s="289"/>
      <c r="AG970" s="289"/>
      <c r="AH970" s="289"/>
      <c r="AI970" s="289"/>
      <c r="AJ970" s="289"/>
      <c r="AK970" s="289"/>
      <c r="AL970" s="289"/>
      <c r="AM970" s="290"/>
    </row>
    <row r="971" spans="1:39" ht="15" hidden="1" customHeight="1" outlineLevel="2">
      <c r="A971" s="529">
        <v>1</v>
      </c>
      <c r="B971" s="426" t="s">
        <v>95</v>
      </c>
      <c r="C971" s="289" t="s">
        <v>25</v>
      </c>
      <c r="D971" s="293"/>
      <c r="E971" s="293"/>
      <c r="F971" s="293"/>
      <c r="G971" s="293"/>
      <c r="H971" s="293"/>
      <c r="I971" s="293"/>
      <c r="J971" s="293"/>
      <c r="K971" s="293"/>
      <c r="L971" s="293"/>
      <c r="M971" s="293"/>
      <c r="N971" s="289"/>
      <c r="O971" s="293"/>
      <c r="P971" s="293"/>
      <c r="Q971" s="293"/>
      <c r="R971" s="293"/>
      <c r="S971" s="293"/>
      <c r="T971" s="293"/>
      <c r="U971" s="293"/>
      <c r="V971" s="293"/>
      <c r="W971" s="293"/>
      <c r="X971" s="293"/>
      <c r="Y971" s="413"/>
      <c r="Z971" s="413"/>
      <c r="AA971" s="413"/>
      <c r="AB971" s="413"/>
      <c r="AC971" s="413"/>
      <c r="AD971" s="413"/>
      <c r="AE971" s="413"/>
      <c r="AF971" s="408"/>
      <c r="AG971" s="408"/>
      <c r="AH971" s="408"/>
      <c r="AI971" s="408"/>
      <c r="AJ971" s="408"/>
      <c r="AK971" s="408"/>
      <c r="AL971" s="408"/>
      <c r="AM971" s="294">
        <f>SUM(Y971:AL971)</f>
        <v>0</v>
      </c>
    </row>
    <row r="972" spans="1:39" ht="15" hidden="1" customHeight="1" outlineLevel="2">
      <c r="A972" s="529"/>
      <c r="B972" s="292" t="s">
        <v>346</v>
      </c>
      <c r="C972" s="289" t="s">
        <v>163</v>
      </c>
      <c r="D972" s="293"/>
      <c r="E972" s="293"/>
      <c r="F972" s="293"/>
      <c r="G972" s="293"/>
      <c r="H972" s="293"/>
      <c r="I972" s="293"/>
      <c r="J972" s="293"/>
      <c r="K972" s="293"/>
      <c r="L972" s="293"/>
      <c r="M972" s="293"/>
      <c r="N972" s="466"/>
      <c r="O972" s="293"/>
      <c r="P972" s="293"/>
      <c r="Q972" s="293"/>
      <c r="R972" s="293"/>
      <c r="S972" s="293"/>
      <c r="T972" s="293"/>
      <c r="U972" s="293"/>
      <c r="V972" s="293"/>
      <c r="W972" s="293"/>
      <c r="X972" s="293"/>
      <c r="Y972" s="409">
        <f>Y971</f>
        <v>0</v>
      </c>
      <c r="Z972" s="409">
        <f t="shared" ref="Z972" si="2871">Z971</f>
        <v>0</v>
      </c>
      <c r="AA972" s="409">
        <f t="shared" ref="AA972" si="2872">AA971</f>
        <v>0</v>
      </c>
      <c r="AB972" s="409">
        <f t="shared" ref="AB972" si="2873">AB971</f>
        <v>0</v>
      </c>
      <c r="AC972" s="409">
        <f t="shared" ref="AC972" si="2874">AC971</f>
        <v>0</v>
      </c>
      <c r="AD972" s="409">
        <f t="shared" ref="AD972" si="2875">AD971</f>
        <v>0</v>
      </c>
      <c r="AE972" s="409">
        <f t="shared" ref="AE972" si="2876">AE971</f>
        <v>0</v>
      </c>
      <c r="AF972" s="409">
        <f t="shared" ref="AF972" si="2877">AF971</f>
        <v>0</v>
      </c>
      <c r="AG972" s="409">
        <f t="shared" ref="AG972" si="2878">AG971</f>
        <v>0</v>
      </c>
      <c r="AH972" s="409">
        <f t="shared" ref="AH972" si="2879">AH971</f>
        <v>0</v>
      </c>
      <c r="AI972" s="409">
        <f t="shared" ref="AI972" si="2880">AI971</f>
        <v>0</v>
      </c>
      <c r="AJ972" s="409">
        <f t="shared" ref="AJ972" si="2881">AJ971</f>
        <v>0</v>
      </c>
      <c r="AK972" s="409">
        <f t="shared" ref="AK972" si="2882">AK971</f>
        <v>0</v>
      </c>
      <c r="AL972" s="409">
        <f t="shared" ref="AL972" si="2883">AL971</f>
        <v>0</v>
      </c>
      <c r="AM972" s="295"/>
    </row>
    <row r="973" spans="1:39" ht="15" hidden="1" customHeight="1" outlineLevel="2">
      <c r="A973" s="529"/>
      <c r="B973" s="296"/>
      <c r="C973" s="297"/>
      <c r="D973" s="297"/>
      <c r="E973" s="297"/>
      <c r="F973" s="297"/>
      <c r="G973" s="297"/>
      <c r="H973" s="297"/>
      <c r="I973" s="297"/>
      <c r="J973" s="297"/>
      <c r="K973" s="297"/>
      <c r="L973" s="297"/>
      <c r="M973" s="297"/>
      <c r="N973" s="298"/>
      <c r="O973" s="297"/>
      <c r="P973" s="297"/>
      <c r="Q973" s="297"/>
      <c r="R973" s="297"/>
      <c r="S973" s="297"/>
      <c r="T973" s="297"/>
      <c r="U973" s="297"/>
      <c r="V973" s="297"/>
      <c r="W973" s="297"/>
      <c r="X973" s="297"/>
      <c r="Y973" s="410"/>
      <c r="Z973" s="411"/>
      <c r="AA973" s="411"/>
      <c r="AB973" s="411"/>
      <c r="AC973" s="411"/>
      <c r="AD973" s="411"/>
      <c r="AE973" s="411"/>
      <c r="AF973" s="411"/>
      <c r="AG973" s="411"/>
      <c r="AH973" s="411"/>
      <c r="AI973" s="411"/>
      <c r="AJ973" s="411"/>
      <c r="AK973" s="411"/>
      <c r="AL973" s="411"/>
      <c r="AM973" s="300"/>
    </row>
    <row r="974" spans="1:39" ht="15" hidden="1" customHeight="1" outlineLevel="2">
      <c r="A974" s="529">
        <v>2</v>
      </c>
      <c r="B974" s="426" t="s">
        <v>96</v>
      </c>
      <c r="C974" s="289" t="s">
        <v>25</v>
      </c>
      <c r="D974" s="293"/>
      <c r="E974" s="293"/>
      <c r="F974" s="293"/>
      <c r="G974" s="293"/>
      <c r="H974" s="293"/>
      <c r="I974" s="293"/>
      <c r="J974" s="293"/>
      <c r="K974" s="293"/>
      <c r="L974" s="293"/>
      <c r="M974" s="293"/>
      <c r="N974" s="289"/>
      <c r="O974" s="293"/>
      <c r="P974" s="293"/>
      <c r="Q974" s="293"/>
      <c r="R974" s="293"/>
      <c r="S974" s="293"/>
      <c r="T974" s="293"/>
      <c r="U974" s="293"/>
      <c r="V974" s="293"/>
      <c r="W974" s="293"/>
      <c r="X974" s="293"/>
      <c r="Y974" s="413"/>
      <c r="Z974" s="413"/>
      <c r="AA974" s="413"/>
      <c r="AB974" s="413"/>
      <c r="AC974" s="413"/>
      <c r="AD974" s="413"/>
      <c r="AE974" s="413"/>
      <c r="AF974" s="408"/>
      <c r="AG974" s="408"/>
      <c r="AH974" s="408"/>
      <c r="AI974" s="408"/>
      <c r="AJ974" s="408"/>
      <c r="AK974" s="408"/>
      <c r="AL974" s="408"/>
      <c r="AM974" s="294">
        <f>SUM(Y974:AL974)</f>
        <v>0</v>
      </c>
    </row>
    <row r="975" spans="1:39" ht="15" hidden="1" customHeight="1" outlineLevel="2">
      <c r="A975" s="529"/>
      <c r="B975" s="292" t="s">
        <v>346</v>
      </c>
      <c r="C975" s="289" t="s">
        <v>163</v>
      </c>
      <c r="D975" s="293"/>
      <c r="E975" s="293"/>
      <c r="F975" s="293"/>
      <c r="G975" s="293"/>
      <c r="H975" s="293"/>
      <c r="I975" s="293"/>
      <c r="J975" s="293"/>
      <c r="K975" s="293"/>
      <c r="L975" s="293"/>
      <c r="M975" s="293"/>
      <c r="N975" s="466"/>
      <c r="O975" s="293"/>
      <c r="P975" s="293"/>
      <c r="Q975" s="293"/>
      <c r="R975" s="293"/>
      <c r="S975" s="293"/>
      <c r="T975" s="293"/>
      <c r="U975" s="293"/>
      <c r="V975" s="293"/>
      <c r="W975" s="293"/>
      <c r="X975" s="293"/>
      <c r="Y975" s="409">
        <f>Y974</f>
        <v>0</v>
      </c>
      <c r="Z975" s="409">
        <f t="shared" ref="Z975" si="2884">Z974</f>
        <v>0</v>
      </c>
      <c r="AA975" s="409">
        <f t="shared" ref="AA975" si="2885">AA974</f>
        <v>0</v>
      </c>
      <c r="AB975" s="409">
        <f t="shared" ref="AB975" si="2886">AB974</f>
        <v>0</v>
      </c>
      <c r="AC975" s="409">
        <f t="shared" ref="AC975" si="2887">AC974</f>
        <v>0</v>
      </c>
      <c r="AD975" s="409">
        <f t="shared" ref="AD975" si="2888">AD974</f>
        <v>0</v>
      </c>
      <c r="AE975" s="409">
        <f t="shared" ref="AE975" si="2889">AE974</f>
        <v>0</v>
      </c>
      <c r="AF975" s="409">
        <f t="shared" ref="AF975" si="2890">AF974</f>
        <v>0</v>
      </c>
      <c r="AG975" s="409">
        <f t="shared" ref="AG975" si="2891">AG974</f>
        <v>0</v>
      </c>
      <c r="AH975" s="409">
        <f t="shared" ref="AH975" si="2892">AH974</f>
        <v>0</v>
      </c>
      <c r="AI975" s="409">
        <f t="shared" ref="AI975" si="2893">AI974</f>
        <v>0</v>
      </c>
      <c r="AJ975" s="409">
        <f t="shared" ref="AJ975" si="2894">AJ974</f>
        <v>0</v>
      </c>
      <c r="AK975" s="409">
        <f t="shared" ref="AK975" si="2895">AK974</f>
        <v>0</v>
      </c>
      <c r="AL975" s="409">
        <f t="shared" ref="AL975" si="2896">AL974</f>
        <v>0</v>
      </c>
      <c r="AM975" s="295"/>
    </row>
    <row r="976" spans="1:39" ht="15" hidden="1" customHeight="1" outlineLevel="2">
      <c r="A976" s="529"/>
      <c r="B976" s="296"/>
      <c r="C976" s="297"/>
      <c r="D976" s="302"/>
      <c r="E976" s="302"/>
      <c r="F976" s="302"/>
      <c r="G976" s="302"/>
      <c r="H976" s="302"/>
      <c r="I976" s="302"/>
      <c r="J976" s="302"/>
      <c r="K976" s="302"/>
      <c r="L976" s="302"/>
      <c r="M976" s="302"/>
      <c r="N976" s="298"/>
      <c r="O976" s="302"/>
      <c r="P976" s="302"/>
      <c r="Q976" s="302"/>
      <c r="R976" s="302"/>
      <c r="S976" s="302"/>
      <c r="T976" s="302"/>
      <c r="U976" s="302"/>
      <c r="V976" s="302"/>
      <c r="W976" s="302"/>
      <c r="X976" s="302"/>
      <c r="Y976" s="410"/>
      <c r="Z976" s="411"/>
      <c r="AA976" s="411"/>
      <c r="AB976" s="411"/>
      <c r="AC976" s="411"/>
      <c r="AD976" s="411"/>
      <c r="AE976" s="411"/>
      <c r="AF976" s="411"/>
      <c r="AG976" s="411"/>
      <c r="AH976" s="411"/>
      <c r="AI976" s="411"/>
      <c r="AJ976" s="411"/>
      <c r="AK976" s="411"/>
      <c r="AL976" s="411"/>
      <c r="AM976" s="300"/>
    </row>
    <row r="977" spans="1:39" ht="15" hidden="1" customHeight="1" outlineLevel="2">
      <c r="A977" s="529">
        <v>3</v>
      </c>
      <c r="B977" s="426" t="s">
        <v>97</v>
      </c>
      <c r="C977" s="289" t="s">
        <v>25</v>
      </c>
      <c r="D977" s="293"/>
      <c r="E977" s="293"/>
      <c r="F977" s="293"/>
      <c r="G977" s="293"/>
      <c r="H977" s="293"/>
      <c r="I977" s="293"/>
      <c r="J977" s="293"/>
      <c r="K977" s="293"/>
      <c r="L977" s="293"/>
      <c r="M977" s="293"/>
      <c r="N977" s="289"/>
      <c r="O977" s="293"/>
      <c r="P977" s="293"/>
      <c r="Q977" s="293"/>
      <c r="R977" s="293"/>
      <c r="S977" s="293"/>
      <c r="T977" s="293"/>
      <c r="U977" s="293"/>
      <c r="V977" s="293"/>
      <c r="W977" s="293"/>
      <c r="X977" s="293"/>
      <c r="Y977" s="413"/>
      <c r="Z977" s="413"/>
      <c r="AA977" s="413"/>
      <c r="AB977" s="413"/>
      <c r="AC977" s="413"/>
      <c r="AD977" s="413"/>
      <c r="AE977" s="413"/>
      <c r="AF977" s="408"/>
      <c r="AG977" s="408"/>
      <c r="AH977" s="408"/>
      <c r="AI977" s="408"/>
      <c r="AJ977" s="408"/>
      <c r="AK977" s="408"/>
      <c r="AL977" s="408"/>
      <c r="AM977" s="294">
        <f>SUM(Y977:AL977)</f>
        <v>0</v>
      </c>
    </row>
    <row r="978" spans="1:39" ht="15" hidden="1" customHeight="1" outlineLevel="2">
      <c r="A978" s="529"/>
      <c r="B978" s="292" t="s">
        <v>346</v>
      </c>
      <c r="C978" s="289" t="s">
        <v>163</v>
      </c>
      <c r="D978" s="293"/>
      <c r="E978" s="293"/>
      <c r="F978" s="293"/>
      <c r="G978" s="293"/>
      <c r="H978" s="293"/>
      <c r="I978" s="293"/>
      <c r="J978" s="293"/>
      <c r="K978" s="293"/>
      <c r="L978" s="293"/>
      <c r="M978" s="293"/>
      <c r="N978" s="466"/>
      <c r="O978" s="293"/>
      <c r="P978" s="293"/>
      <c r="Q978" s="293"/>
      <c r="R978" s="293"/>
      <c r="S978" s="293"/>
      <c r="T978" s="293"/>
      <c r="U978" s="293"/>
      <c r="V978" s="293"/>
      <c r="W978" s="293"/>
      <c r="X978" s="293"/>
      <c r="Y978" s="409">
        <f>Y977</f>
        <v>0</v>
      </c>
      <c r="Z978" s="409">
        <f t="shared" ref="Z978" si="2897">Z977</f>
        <v>0</v>
      </c>
      <c r="AA978" s="409">
        <f t="shared" ref="AA978" si="2898">AA977</f>
        <v>0</v>
      </c>
      <c r="AB978" s="409">
        <f t="shared" ref="AB978" si="2899">AB977</f>
        <v>0</v>
      </c>
      <c r="AC978" s="409">
        <f t="shared" ref="AC978" si="2900">AC977</f>
        <v>0</v>
      </c>
      <c r="AD978" s="409">
        <f t="shared" ref="AD978" si="2901">AD977</f>
        <v>0</v>
      </c>
      <c r="AE978" s="409">
        <f t="shared" ref="AE978" si="2902">AE977</f>
        <v>0</v>
      </c>
      <c r="AF978" s="409">
        <f t="shared" ref="AF978" si="2903">AF977</f>
        <v>0</v>
      </c>
      <c r="AG978" s="409">
        <f t="shared" ref="AG978" si="2904">AG977</f>
        <v>0</v>
      </c>
      <c r="AH978" s="409">
        <f t="shared" ref="AH978" si="2905">AH977</f>
        <v>0</v>
      </c>
      <c r="AI978" s="409">
        <f t="shared" ref="AI978" si="2906">AI977</f>
        <v>0</v>
      </c>
      <c r="AJ978" s="409">
        <f t="shared" ref="AJ978" si="2907">AJ977</f>
        <v>0</v>
      </c>
      <c r="AK978" s="409">
        <f t="shared" ref="AK978" si="2908">AK977</f>
        <v>0</v>
      </c>
      <c r="AL978" s="409">
        <f t="shared" ref="AL978" si="2909">AL977</f>
        <v>0</v>
      </c>
      <c r="AM978" s="295"/>
    </row>
    <row r="979" spans="1:39" ht="15" hidden="1" customHeight="1" outlineLevel="2">
      <c r="A979" s="529"/>
      <c r="B979" s="292"/>
      <c r="C979" s="303"/>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410"/>
      <c r="Z979" s="410"/>
      <c r="AA979" s="410"/>
      <c r="AB979" s="410"/>
      <c r="AC979" s="410"/>
      <c r="AD979" s="410"/>
      <c r="AE979" s="410"/>
      <c r="AF979" s="410"/>
      <c r="AG979" s="410"/>
      <c r="AH979" s="410"/>
      <c r="AI979" s="410"/>
      <c r="AJ979" s="410"/>
      <c r="AK979" s="410"/>
      <c r="AL979" s="410"/>
      <c r="AM979" s="304"/>
    </row>
    <row r="980" spans="1:39" ht="15" hidden="1" customHeight="1" outlineLevel="2">
      <c r="A980" s="529">
        <v>4</v>
      </c>
      <c r="B980" s="517" t="s">
        <v>687</v>
      </c>
      <c r="C980" s="289" t="s">
        <v>25</v>
      </c>
      <c r="D980" s="293"/>
      <c r="E980" s="293"/>
      <c r="F980" s="293"/>
      <c r="G980" s="293"/>
      <c r="H980" s="293"/>
      <c r="I980" s="293"/>
      <c r="J980" s="293"/>
      <c r="K980" s="293"/>
      <c r="L980" s="293"/>
      <c r="M980" s="293"/>
      <c r="N980" s="289"/>
      <c r="O980" s="293"/>
      <c r="P980" s="293"/>
      <c r="Q980" s="293"/>
      <c r="R980" s="293"/>
      <c r="S980" s="293"/>
      <c r="T980" s="293"/>
      <c r="U980" s="293"/>
      <c r="V980" s="293"/>
      <c r="W980" s="293"/>
      <c r="X980" s="293"/>
      <c r="Y980" s="413"/>
      <c r="Z980" s="413"/>
      <c r="AA980" s="413"/>
      <c r="AB980" s="413"/>
      <c r="AC980" s="413"/>
      <c r="AD980" s="413"/>
      <c r="AE980" s="413"/>
      <c r="AF980" s="408"/>
      <c r="AG980" s="408"/>
      <c r="AH980" s="408"/>
      <c r="AI980" s="408"/>
      <c r="AJ980" s="408"/>
      <c r="AK980" s="408"/>
      <c r="AL980" s="408"/>
      <c r="AM980" s="294">
        <f>SUM(Y980:AL980)</f>
        <v>0</v>
      </c>
    </row>
    <row r="981" spans="1:39" ht="15" hidden="1" customHeight="1" outlineLevel="2">
      <c r="A981" s="529"/>
      <c r="B981" s="292" t="s">
        <v>346</v>
      </c>
      <c r="C981" s="289" t="s">
        <v>163</v>
      </c>
      <c r="D981" s="293"/>
      <c r="E981" s="293"/>
      <c r="F981" s="293"/>
      <c r="G981" s="293"/>
      <c r="H981" s="293"/>
      <c r="I981" s="293"/>
      <c r="J981" s="293"/>
      <c r="K981" s="293"/>
      <c r="L981" s="293"/>
      <c r="M981" s="293"/>
      <c r="N981" s="466"/>
      <c r="O981" s="293"/>
      <c r="P981" s="293"/>
      <c r="Q981" s="293"/>
      <c r="R981" s="293"/>
      <c r="S981" s="293"/>
      <c r="T981" s="293"/>
      <c r="U981" s="293"/>
      <c r="V981" s="293"/>
      <c r="W981" s="293"/>
      <c r="X981" s="293"/>
      <c r="Y981" s="409">
        <f>Y980</f>
        <v>0</v>
      </c>
      <c r="Z981" s="409">
        <f t="shared" ref="Z981" si="2910">Z980</f>
        <v>0</v>
      </c>
      <c r="AA981" s="409">
        <f t="shared" ref="AA981" si="2911">AA980</f>
        <v>0</v>
      </c>
      <c r="AB981" s="409">
        <f t="shared" ref="AB981" si="2912">AB980</f>
        <v>0</v>
      </c>
      <c r="AC981" s="409">
        <f t="shared" ref="AC981" si="2913">AC980</f>
        <v>0</v>
      </c>
      <c r="AD981" s="409">
        <f t="shared" ref="AD981" si="2914">AD980</f>
        <v>0</v>
      </c>
      <c r="AE981" s="409">
        <f t="shared" ref="AE981" si="2915">AE980</f>
        <v>0</v>
      </c>
      <c r="AF981" s="409">
        <f t="shared" ref="AF981" si="2916">AF980</f>
        <v>0</v>
      </c>
      <c r="AG981" s="409">
        <f t="shared" ref="AG981" si="2917">AG980</f>
        <v>0</v>
      </c>
      <c r="AH981" s="409">
        <f t="shared" ref="AH981" si="2918">AH980</f>
        <v>0</v>
      </c>
      <c r="AI981" s="409">
        <f t="shared" ref="AI981" si="2919">AI980</f>
        <v>0</v>
      </c>
      <c r="AJ981" s="409">
        <f t="shared" ref="AJ981" si="2920">AJ980</f>
        <v>0</v>
      </c>
      <c r="AK981" s="409">
        <f t="shared" ref="AK981" si="2921">AK980</f>
        <v>0</v>
      </c>
      <c r="AL981" s="409">
        <f t="shared" ref="AL981" si="2922">AL980</f>
        <v>0</v>
      </c>
      <c r="AM981" s="295"/>
    </row>
    <row r="982" spans="1:39" ht="15" hidden="1" customHeight="1" outlineLevel="2">
      <c r="A982" s="529"/>
      <c r="B982" s="292"/>
      <c r="C982" s="303"/>
      <c r="D982" s="302"/>
      <c r="E982" s="302"/>
      <c r="F982" s="302"/>
      <c r="G982" s="302"/>
      <c r="H982" s="302"/>
      <c r="I982" s="302"/>
      <c r="J982" s="302"/>
      <c r="K982" s="302"/>
      <c r="L982" s="302"/>
      <c r="M982" s="302"/>
      <c r="N982" s="289"/>
      <c r="O982" s="302"/>
      <c r="P982" s="302"/>
      <c r="Q982" s="302"/>
      <c r="R982" s="302"/>
      <c r="S982" s="302"/>
      <c r="T982" s="302"/>
      <c r="U982" s="302"/>
      <c r="V982" s="302"/>
      <c r="W982" s="302"/>
      <c r="X982" s="302"/>
      <c r="Y982" s="410"/>
      <c r="Z982" s="410"/>
      <c r="AA982" s="410"/>
      <c r="AB982" s="410"/>
      <c r="AC982" s="410"/>
      <c r="AD982" s="410"/>
      <c r="AE982" s="410"/>
      <c r="AF982" s="410"/>
      <c r="AG982" s="410"/>
      <c r="AH982" s="410"/>
      <c r="AI982" s="410"/>
      <c r="AJ982" s="410"/>
      <c r="AK982" s="410"/>
      <c r="AL982" s="410"/>
      <c r="AM982" s="304"/>
    </row>
    <row r="983" spans="1:39" ht="15" hidden="1" customHeight="1" outlineLevel="2">
      <c r="A983" s="529">
        <v>5</v>
      </c>
      <c r="B983" s="426" t="s">
        <v>98</v>
      </c>
      <c r="C983" s="289" t="s">
        <v>25</v>
      </c>
      <c r="D983" s="293"/>
      <c r="E983" s="293"/>
      <c r="F983" s="293"/>
      <c r="G983" s="293"/>
      <c r="H983" s="293"/>
      <c r="I983" s="293"/>
      <c r="J983" s="293"/>
      <c r="K983" s="293"/>
      <c r="L983" s="293"/>
      <c r="M983" s="293"/>
      <c r="N983" s="289"/>
      <c r="O983" s="293"/>
      <c r="P983" s="293"/>
      <c r="Q983" s="293"/>
      <c r="R983" s="293"/>
      <c r="S983" s="293"/>
      <c r="T983" s="293"/>
      <c r="U983" s="293"/>
      <c r="V983" s="293"/>
      <c r="W983" s="293"/>
      <c r="X983" s="293"/>
      <c r="Y983" s="413"/>
      <c r="Z983" s="413"/>
      <c r="AA983" s="413"/>
      <c r="AB983" s="413"/>
      <c r="AC983" s="413"/>
      <c r="AD983" s="413"/>
      <c r="AE983" s="413"/>
      <c r="AF983" s="408"/>
      <c r="AG983" s="408"/>
      <c r="AH983" s="408"/>
      <c r="AI983" s="408"/>
      <c r="AJ983" s="408"/>
      <c r="AK983" s="408"/>
      <c r="AL983" s="408"/>
      <c r="AM983" s="294">
        <f>SUM(Y983:AL983)</f>
        <v>0</v>
      </c>
    </row>
    <row r="984" spans="1:39" ht="15" hidden="1" customHeight="1" outlineLevel="2">
      <c r="A984" s="529"/>
      <c r="B984" s="292" t="s">
        <v>346</v>
      </c>
      <c r="C984" s="289" t="s">
        <v>163</v>
      </c>
      <c r="D984" s="293"/>
      <c r="E984" s="293"/>
      <c r="F984" s="293"/>
      <c r="G984" s="293"/>
      <c r="H984" s="293"/>
      <c r="I984" s="293"/>
      <c r="J984" s="293"/>
      <c r="K984" s="293"/>
      <c r="L984" s="293"/>
      <c r="M984" s="293"/>
      <c r="N984" s="466"/>
      <c r="O984" s="293"/>
      <c r="P984" s="293"/>
      <c r="Q984" s="293"/>
      <c r="R984" s="293"/>
      <c r="S984" s="293"/>
      <c r="T984" s="293"/>
      <c r="U984" s="293"/>
      <c r="V984" s="293"/>
      <c r="W984" s="293"/>
      <c r="X984" s="293"/>
      <c r="Y984" s="409">
        <f>Y983</f>
        <v>0</v>
      </c>
      <c r="Z984" s="409">
        <f t="shared" ref="Z984" si="2923">Z983</f>
        <v>0</v>
      </c>
      <c r="AA984" s="409">
        <f t="shared" ref="AA984" si="2924">AA983</f>
        <v>0</v>
      </c>
      <c r="AB984" s="409">
        <f t="shared" ref="AB984" si="2925">AB983</f>
        <v>0</v>
      </c>
      <c r="AC984" s="409">
        <f t="shared" ref="AC984" si="2926">AC983</f>
        <v>0</v>
      </c>
      <c r="AD984" s="409">
        <f t="shared" ref="AD984" si="2927">AD983</f>
        <v>0</v>
      </c>
      <c r="AE984" s="409">
        <f t="shared" ref="AE984" si="2928">AE983</f>
        <v>0</v>
      </c>
      <c r="AF984" s="409">
        <f t="shared" ref="AF984" si="2929">AF983</f>
        <v>0</v>
      </c>
      <c r="AG984" s="409">
        <f t="shared" ref="AG984" si="2930">AG983</f>
        <v>0</v>
      </c>
      <c r="AH984" s="409">
        <f t="shared" ref="AH984" si="2931">AH983</f>
        <v>0</v>
      </c>
      <c r="AI984" s="409">
        <f t="shared" ref="AI984" si="2932">AI983</f>
        <v>0</v>
      </c>
      <c r="AJ984" s="409">
        <f t="shared" ref="AJ984" si="2933">AJ983</f>
        <v>0</v>
      </c>
      <c r="AK984" s="409">
        <f t="shared" ref="AK984" si="2934">AK983</f>
        <v>0</v>
      </c>
      <c r="AL984" s="409">
        <f t="shared" ref="AL984" si="2935">AL983</f>
        <v>0</v>
      </c>
      <c r="AM984" s="295"/>
    </row>
    <row r="985" spans="1:39" ht="15" hidden="1" customHeight="1" outlineLevel="2">
      <c r="A985" s="529"/>
      <c r="B985" s="292"/>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420"/>
      <c r="Z985" s="421"/>
      <c r="AA985" s="421"/>
      <c r="AB985" s="421"/>
      <c r="AC985" s="421"/>
      <c r="AD985" s="421"/>
      <c r="AE985" s="421"/>
      <c r="AF985" s="421"/>
      <c r="AG985" s="421"/>
      <c r="AH985" s="421"/>
      <c r="AI985" s="421"/>
      <c r="AJ985" s="421"/>
      <c r="AK985" s="421"/>
      <c r="AL985" s="421"/>
      <c r="AM985" s="295"/>
    </row>
    <row r="986" spans="1:39" ht="15.75" hidden="1" outlineLevel="2">
      <c r="A986" s="529"/>
      <c r="B986" s="317" t="s">
        <v>498</v>
      </c>
      <c r="C986" s="287"/>
      <c r="D986" s="287"/>
      <c r="E986" s="287"/>
      <c r="F986" s="287"/>
      <c r="G986" s="287"/>
      <c r="H986" s="287"/>
      <c r="I986" s="287"/>
      <c r="J986" s="287"/>
      <c r="K986" s="287"/>
      <c r="L986" s="287"/>
      <c r="M986" s="287"/>
      <c r="N986" s="288"/>
      <c r="O986" s="287"/>
      <c r="P986" s="287"/>
      <c r="Q986" s="287"/>
      <c r="R986" s="287"/>
      <c r="S986" s="287"/>
      <c r="T986" s="287"/>
      <c r="U986" s="287"/>
      <c r="V986" s="287"/>
      <c r="W986" s="287"/>
      <c r="X986" s="287"/>
      <c r="Y986" s="412"/>
      <c r="Z986" s="412"/>
      <c r="AA986" s="412"/>
      <c r="AB986" s="412"/>
      <c r="AC986" s="412"/>
      <c r="AD986" s="412"/>
      <c r="AE986" s="412"/>
      <c r="AF986" s="412"/>
      <c r="AG986" s="412"/>
      <c r="AH986" s="412"/>
      <c r="AI986" s="412"/>
      <c r="AJ986" s="412"/>
      <c r="AK986" s="412"/>
      <c r="AL986" s="412"/>
      <c r="AM986" s="290"/>
    </row>
    <row r="987" spans="1:39" ht="15" hidden="1" customHeight="1" outlineLevel="2">
      <c r="A987" s="529">
        <v>6</v>
      </c>
      <c r="B987" s="426" t="s">
        <v>99</v>
      </c>
      <c r="C987" s="289" t="s">
        <v>25</v>
      </c>
      <c r="D987" s="293"/>
      <c r="E987" s="293"/>
      <c r="F987" s="293"/>
      <c r="G987" s="293"/>
      <c r="H987" s="293"/>
      <c r="I987" s="293"/>
      <c r="J987" s="293"/>
      <c r="K987" s="293"/>
      <c r="L987" s="293"/>
      <c r="M987" s="293"/>
      <c r="N987" s="293">
        <v>12</v>
      </c>
      <c r="O987" s="293"/>
      <c r="P987" s="293"/>
      <c r="Q987" s="293"/>
      <c r="R987" s="293"/>
      <c r="S987" s="293"/>
      <c r="T987" s="293"/>
      <c r="U987" s="293"/>
      <c r="V987" s="293"/>
      <c r="W987" s="293"/>
      <c r="X987" s="293"/>
      <c r="Y987" s="413"/>
      <c r="Z987" s="413"/>
      <c r="AA987" s="413"/>
      <c r="AB987" s="413"/>
      <c r="AC987" s="413"/>
      <c r="AD987" s="413"/>
      <c r="AE987" s="413"/>
      <c r="AF987" s="413"/>
      <c r="AG987" s="413"/>
      <c r="AH987" s="413"/>
      <c r="AI987" s="413"/>
      <c r="AJ987" s="413"/>
      <c r="AK987" s="413"/>
      <c r="AL987" s="413"/>
      <c r="AM987" s="294">
        <f>SUM(Y987:AL987)</f>
        <v>0</v>
      </c>
    </row>
    <row r="988" spans="1:39" ht="15" hidden="1" customHeight="1" outlineLevel="2">
      <c r="A988" s="529"/>
      <c r="B988" s="292" t="s">
        <v>346</v>
      </c>
      <c r="C988" s="289" t="s">
        <v>163</v>
      </c>
      <c r="D988" s="293"/>
      <c r="E988" s="293"/>
      <c r="F988" s="293"/>
      <c r="G988" s="293"/>
      <c r="H988" s="293"/>
      <c r="I988" s="293"/>
      <c r="J988" s="293"/>
      <c r="K988" s="293"/>
      <c r="L988" s="293"/>
      <c r="M988" s="293"/>
      <c r="N988" s="293">
        <f>N987</f>
        <v>12</v>
      </c>
      <c r="O988" s="293"/>
      <c r="P988" s="293"/>
      <c r="Q988" s="293"/>
      <c r="R988" s="293"/>
      <c r="S988" s="293"/>
      <c r="T988" s="293"/>
      <c r="U988" s="293"/>
      <c r="V988" s="293"/>
      <c r="W988" s="293"/>
      <c r="X988" s="293"/>
      <c r="Y988" s="409">
        <f>Y987</f>
        <v>0</v>
      </c>
      <c r="Z988" s="409">
        <f t="shared" ref="Z988" si="2936">Z987</f>
        <v>0</v>
      </c>
      <c r="AA988" s="409">
        <f t="shared" ref="AA988" si="2937">AA987</f>
        <v>0</v>
      </c>
      <c r="AB988" s="409">
        <f t="shared" ref="AB988" si="2938">AB987</f>
        <v>0</v>
      </c>
      <c r="AC988" s="409">
        <f t="shared" ref="AC988" si="2939">AC987</f>
        <v>0</v>
      </c>
      <c r="AD988" s="409">
        <f t="shared" ref="AD988" si="2940">AD987</f>
        <v>0</v>
      </c>
      <c r="AE988" s="409">
        <f t="shared" ref="AE988" si="2941">AE987</f>
        <v>0</v>
      </c>
      <c r="AF988" s="409">
        <f t="shared" ref="AF988" si="2942">AF987</f>
        <v>0</v>
      </c>
      <c r="AG988" s="409">
        <f t="shared" ref="AG988" si="2943">AG987</f>
        <v>0</v>
      </c>
      <c r="AH988" s="409">
        <f t="shared" ref="AH988" si="2944">AH987</f>
        <v>0</v>
      </c>
      <c r="AI988" s="409">
        <f t="shared" ref="AI988" si="2945">AI987</f>
        <v>0</v>
      </c>
      <c r="AJ988" s="409">
        <f t="shared" ref="AJ988" si="2946">AJ987</f>
        <v>0</v>
      </c>
      <c r="AK988" s="409">
        <f t="shared" ref="AK988" si="2947">AK987</f>
        <v>0</v>
      </c>
      <c r="AL988" s="409">
        <f t="shared" ref="AL988" si="2948">AL987</f>
        <v>0</v>
      </c>
      <c r="AM988" s="309"/>
    </row>
    <row r="989" spans="1:39" ht="15" hidden="1" customHeight="1" outlineLevel="2">
      <c r="A989" s="529"/>
      <c r="B989" s="308"/>
      <c r="C989" s="310"/>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311"/>
    </row>
    <row r="990" spans="1:39" ht="15" hidden="1" customHeight="1" outlineLevel="2">
      <c r="A990" s="529">
        <v>7</v>
      </c>
      <c r="B990" s="426" t="s">
        <v>100</v>
      </c>
      <c r="C990" s="289" t="s">
        <v>25</v>
      </c>
      <c r="D990" s="293"/>
      <c r="E990" s="293"/>
      <c r="F990" s="293"/>
      <c r="G990" s="293"/>
      <c r="H990" s="293"/>
      <c r="I990" s="293"/>
      <c r="J990" s="293"/>
      <c r="K990" s="293"/>
      <c r="L990" s="293"/>
      <c r="M990" s="293"/>
      <c r="N990" s="293">
        <v>12</v>
      </c>
      <c r="O990" s="293"/>
      <c r="P990" s="293"/>
      <c r="Q990" s="293"/>
      <c r="R990" s="293"/>
      <c r="S990" s="293"/>
      <c r="T990" s="293"/>
      <c r="U990" s="293"/>
      <c r="V990" s="293"/>
      <c r="W990" s="293"/>
      <c r="X990" s="293"/>
      <c r="Y990" s="413"/>
      <c r="Z990" s="413"/>
      <c r="AA990" s="413"/>
      <c r="AB990" s="413"/>
      <c r="AC990" s="413"/>
      <c r="AD990" s="413"/>
      <c r="AE990" s="413"/>
      <c r="AF990" s="413"/>
      <c r="AG990" s="413"/>
      <c r="AH990" s="413"/>
      <c r="AI990" s="413"/>
      <c r="AJ990" s="413"/>
      <c r="AK990" s="413"/>
      <c r="AL990" s="413"/>
      <c r="AM990" s="294">
        <f>SUM(Y990:AL990)</f>
        <v>0</v>
      </c>
    </row>
    <row r="991" spans="1:39" ht="15" hidden="1" customHeight="1" outlineLevel="2">
      <c r="A991" s="529"/>
      <c r="B991" s="292" t="s">
        <v>346</v>
      </c>
      <c r="C991" s="289" t="s">
        <v>163</v>
      </c>
      <c r="D991" s="293"/>
      <c r="E991" s="293"/>
      <c r="F991" s="293"/>
      <c r="G991" s="293"/>
      <c r="H991" s="293"/>
      <c r="I991" s="293"/>
      <c r="J991" s="293"/>
      <c r="K991" s="293"/>
      <c r="L991" s="293"/>
      <c r="M991" s="293"/>
      <c r="N991" s="293">
        <f>N990</f>
        <v>12</v>
      </c>
      <c r="O991" s="293"/>
      <c r="P991" s="293"/>
      <c r="Q991" s="293"/>
      <c r="R991" s="293"/>
      <c r="S991" s="293"/>
      <c r="T991" s="293"/>
      <c r="U991" s="293"/>
      <c r="V991" s="293"/>
      <c r="W991" s="293"/>
      <c r="X991" s="293"/>
      <c r="Y991" s="409">
        <f>Y990</f>
        <v>0</v>
      </c>
      <c r="Z991" s="409">
        <f t="shared" ref="Z991" si="2949">Z990</f>
        <v>0</v>
      </c>
      <c r="AA991" s="409">
        <f t="shared" ref="AA991" si="2950">AA990</f>
        <v>0</v>
      </c>
      <c r="AB991" s="409">
        <f t="shared" ref="AB991" si="2951">AB990</f>
        <v>0</v>
      </c>
      <c r="AC991" s="409">
        <f t="shared" ref="AC991" si="2952">AC990</f>
        <v>0</v>
      </c>
      <c r="AD991" s="409">
        <f t="shared" ref="AD991" si="2953">AD990</f>
        <v>0</v>
      </c>
      <c r="AE991" s="409">
        <f t="shared" ref="AE991" si="2954">AE990</f>
        <v>0</v>
      </c>
      <c r="AF991" s="409">
        <f t="shared" ref="AF991" si="2955">AF990</f>
        <v>0</v>
      </c>
      <c r="AG991" s="409">
        <f t="shared" ref="AG991" si="2956">AG990</f>
        <v>0</v>
      </c>
      <c r="AH991" s="409">
        <f t="shared" ref="AH991" si="2957">AH990</f>
        <v>0</v>
      </c>
      <c r="AI991" s="409">
        <f t="shared" ref="AI991" si="2958">AI990</f>
        <v>0</v>
      </c>
      <c r="AJ991" s="409">
        <f t="shared" ref="AJ991" si="2959">AJ990</f>
        <v>0</v>
      </c>
      <c r="AK991" s="409">
        <f t="shared" ref="AK991" si="2960">AK990</f>
        <v>0</v>
      </c>
      <c r="AL991" s="409">
        <f t="shared" ref="AL991" si="2961">AL990</f>
        <v>0</v>
      </c>
      <c r="AM991" s="309"/>
    </row>
    <row r="992" spans="1:39" ht="15" hidden="1" customHeight="1" outlineLevel="2">
      <c r="A992" s="529"/>
      <c r="B992" s="312"/>
      <c r="C992" s="310"/>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414"/>
      <c r="Z992" s="415"/>
      <c r="AA992" s="414"/>
      <c r="AB992" s="414"/>
      <c r="AC992" s="414"/>
      <c r="AD992" s="414"/>
      <c r="AE992" s="414"/>
      <c r="AF992" s="414"/>
      <c r="AG992" s="414"/>
      <c r="AH992" s="414"/>
      <c r="AI992" s="414"/>
      <c r="AJ992" s="414"/>
      <c r="AK992" s="414"/>
      <c r="AL992" s="414"/>
      <c r="AM992" s="311"/>
    </row>
    <row r="993" spans="1:39" ht="15" hidden="1" customHeight="1" outlineLevel="2">
      <c r="A993" s="529">
        <v>8</v>
      </c>
      <c r="B993" s="426" t="s">
        <v>101</v>
      </c>
      <c r="C993" s="289" t="s">
        <v>25</v>
      </c>
      <c r="D993" s="293"/>
      <c r="E993" s="293"/>
      <c r="F993" s="293"/>
      <c r="G993" s="293"/>
      <c r="H993" s="293"/>
      <c r="I993" s="293"/>
      <c r="J993" s="293"/>
      <c r="K993" s="293"/>
      <c r="L993" s="293"/>
      <c r="M993" s="293"/>
      <c r="N993" s="293">
        <v>12</v>
      </c>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294">
        <f>SUM(Y993:AL993)</f>
        <v>0</v>
      </c>
    </row>
    <row r="994" spans="1:39" ht="15" hidden="1" customHeight="1" outlineLevel="2">
      <c r="A994" s="529"/>
      <c r="B994" s="292" t="s">
        <v>346</v>
      </c>
      <c r="C994" s="289" t="s">
        <v>163</v>
      </c>
      <c r="D994" s="293"/>
      <c r="E994" s="293"/>
      <c r="F994" s="293"/>
      <c r="G994" s="293"/>
      <c r="H994" s="293"/>
      <c r="I994" s="293"/>
      <c r="J994" s="293"/>
      <c r="K994" s="293"/>
      <c r="L994" s="293"/>
      <c r="M994" s="293"/>
      <c r="N994" s="293">
        <f>N993</f>
        <v>12</v>
      </c>
      <c r="O994" s="293"/>
      <c r="P994" s="293"/>
      <c r="Q994" s="293"/>
      <c r="R994" s="293"/>
      <c r="S994" s="293"/>
      <c r="T994" s="293"/>
      <c r="U994" s="293"/>
      <c r="V994" s="293"/>
      <c r="W994" s="293"/>
      <c r="X994" s="293"/>
      <c r="Y994" s="409">
        <f>Y993</f>
        <v>0</v>
      </c>
      <c r="Z994" s="409">
        <f t="shared" ref="Z994" si="2962">Z993</f>
        <v>0</v>
      </c>
      <c r="AA994" s="409">
        <f t="shared" ref="AA994" si="2963">AA993</f>
        <v>0</v>
      </c>
      <c r="AB994" s="409">
        <f t="shared" ref="AB994" si="2964">AB993</f>
        <v>0</v>
      </c>
      <c r="AC994" s="409">
        <f t="shared" ref="AC994" si="2965">AC993</f>
        <v>0</v>
      </c>
      <c r="AD994" s="409">
        <f t="shared" ref="AD994" si="2966">AD993</f>
        <v>0</v>
      </c>
      <c r="AE994" s="409">
        <f t="shared" ref="AE994" si="2967">AE993</f>
        <v>0</v>
      </c>
      <c r="AF994" s="409">
        <f t="shared" ref="AF994" si="2968">AF993</f>
        <v>0</v>
      </c>
      <c r="AG994" s="409">
        <f t="shared" ref="AG994" si="2969">AG993</f>
        <v>0</v>
      </c>
      <c r="AH994" s="409">
        <f t="shared" ref="AH994" si="2970">AH993</f>
        <v>0</v>
      </c>
      <c r="AI994" s="409">
        <f t="shared" ref="AI994" si="2971">AI993</f>
        <v>0</v>
      </c>
      <c r="AJ994" s="409">
        <f t="shared" ref="AJ994" si="2972">AJ993</f>
        <v>0</v>
      </c>
      <c r="AK994" s="409">
        <f t="shared" ref="AK994" si="2973">AK993</f>
        <v>0</v>
      </c>
      <c r="AL994" s="409">
        <f t="shared" ref="AL994" si="2974">AL993</f>
        <v>0</v>
      </c>
      <c r="AM994" s="309"/>
    </row>
    <row r="995" spans="1:39" ht="15" hidden="1" customHeight="1" outlineLevel="2">
      <c r="A995" s="529"/>
      <c r="B995" s="312"/>
      <c r="C995" s="310"/>
      <c r="D995" s="314"/>
      <c r="E995" s="314"/>
      <c r="F995" s="314"/>
      <c r="G995" s="314"/>
      <c r="H995" s="314"/>
      <c r="I995" s="314"/>
      <c r="J995" s="314"/>
      <c r="K995" s="314"/>
      <c r="L995" s="314"/>
      <c r="M995" s="314"/>
      <c r="N995" s="289"/>
      <c r="O995" s="314"/>
      <c r="P995" s="314"/>
      <c r="Q995" s="314"/>
      <c r="R995" s="314"/>
      <c r="S995" s="314"/>
      <c r="T995" s="314"/>
      <c r="U995" s="314"/>
      <c r="V995" s="314"/>
      <c r="W995" s="314"/>
      <c r="X995" s="314"/>
      <c r="Y995" s="414"/>
      <c r="Z995" s="415"/>
      <c r="AA995" s="414"/>
      <c r="AB995" s="414"/>
      <c r="AC995" s="414"/>
      <c r="AD995" s="414"/>
      <c r="AE995" s="414"/>
      <c r="AF995" s="414"/>
      <c r="AG995" s="414"/>
      <c r="AH995" s="414"/>
      <c r="AI995" s="414"/>
      <c r="AJ995" s="414"/>
      <c r="AK995" s="414"/>
      <c r="AL995" s="414"/>
      <c r="AM995" s="311"/>
    </row>
    <row r="996" spans="1:39" ht="15" hidden="1" customHeight="1" outlineLevel="2">
      <c r="A996" s="529">
        <v>9</v>
      </c>
      <c r="B996" s="426" t="s">
        <v>102</v>
      </c>
      <c r="C996" s="289" t="s">
        <v>25</v>
      </c>
      <c r="D996" s="293"/>
      <c r="E996" s="293"/>
      <c r="F996" s="293"/>
      <c r="G996" s="293"/>
      <c r="H996" s="293"/>
      <c r="I996" s="293"/>
      <c r="J996" s="293"/>
      <c r="K996" s="293"/>
      <c r="L996" s="293"/>
      <c r="M996" s="293"/>
      <c r="N996" s="293">
        <v>12</v>
      </c>
      <c r="O996" s="293"/>
      <c r="P996" s="293"/>
      <c r="Q996" s="293"/>
      <c r="R996" s="293"/>
      <c r="S996" s="293"/>
      <c r="T996" s="293"/>
      <c r="U996" s="293"/>
      <c r="V996" s="293"/>
      <c r="W996" s="293"/>
      <c r="X996" s="293"/>
      <c r="Y996" s="413"/>
      <c r="Z996" s="413"/>
      <c r="AA996" s="413"/>
      <c r="AB996" s="413"/>
      <c r="AC996" s="413"/>
      <c r="AD996" s="413"/>
      <c r="AE996" s="413"/>
      <c r="AF996" s="413"/>
      <c r="AG996" s="413"/>
      <c r="AH996" s="413"/>
      <c r="AI996" s="413"/>
      <c r="AJ996" s="413"/>
      <c r="AK996" s="413"/>
      <c r="AL996" s="413"/>
      <c r="AM996" s="294">
        <f>SUM(Y996:AL996)</f>
        <v>0</v>
      </c>
    </row>
    <row r="997" spans="1:39" ht="15" hidden="1" customHeight="1" outlineLevel="2">
      <c r="A997" s="529"/>
      <c r="B997" s="292" t="s">
        <v>346</v>
      </c>
      <c r="C997" s="289" t="s">
        <v>163</v>
      </c>
      <c r="D997" s="293"/>
      <c r="E997" s="293"/>
      <c r="F997" s="293"/>
      <c r="G997" s="293"/>
      <c r="H997" s="293"/>
      <c r="I997" s="293"/>
      <c r="J997" s="293"/>
      <c r="K997" s="293"/>
      <c r="L997" s="293"/>
      <c r="M997" s="293"/>
      <c r="N997" s="293">
        <f>N996</f>
        <v>12</v>
      </c>
      <c r="O997" s="293"/>
      <c r="P997" s="293"/>
      <c r="Q997" s="293"/>
      <c r="R997" s="293"/>
      <c r="S997" s="293"/>
      <c r="T997" s="293"/>
      <c r="U997" s="293"/>
      <c r="V997" s="293"/>
      <c r="W997" s="293"/>
      <c r="X997" s="293"/>
      <c r="Y997" s="409">
        <f>Y996</f>
        <v>0</v>
      </c>
      <c r="Z997" s="409">
        <f t="shared" ref="Z997" si="2975">Z996</f>
        <v>0</v>
      </c>
      <c r="AA997" s="409">
        <f t="shared" ref="AA997" si="2976">AA996</f>
        <v>0</v>
      </c>
      <c r="AB997" s="409">
        <f t="shared" ref="AB997" si="2977">AB996</f>
        <v>0</v>
      </c>
      <c r="AC997" s="409">
        <f t="shared" ref="AC997" si="2978">AC996</f>
        <v>0</v>
      </c>
      <c r="AD997" s="409">
        <f t="shared" ref="AD997" si="2979">AD996</f>
        <v>0</v>
      </c>
      <c r="AE997" s="409">
        <f t="shared" ref="AE997" si="2980">AE996</f>
        <v>0</v>
      </c>
      <c r="AF997" s="409">
        <f t="shared" ref="AF997" si="2981">AF996</f>
        <v>0</v>
      </c>
      <c r="AG997" s="409">
        <f t="shared" ref="AG997" si="2982">AG996</f>
        <v>0</v>
      </c>
      <c r="AH997" s="409">
        <f t="shared" ref="AH997" si="2983">AH996</f>
        <v>0</v>
      </c>
      <c r="AI997" s="409">
        <f t="shared" ref="AI997" si="2984">AI996</f>
        <v>0</v>
      </c>
      <c r="AJ997" s="409">
        <f t="shared" ref="AJ997" si="2985">AJ996</f>
        <v>0</v>
      </c>
      <c r="AK997" s="409">
        <f t="shared" ref="AK997" si="2986">AK996</f>
        <v>0</v>
      </c>
      <c r="AL997" s="409">
        <f t="shared" ref="AL997" si="2987">AL996</f>
        <v>0</v>
      </c>
      <c r="AM997" s="309"/>
    </row>
    <row r="998" spans="1:39" ht="15" hidden="1" customHeight="1" outlineLevel="2">
      <c r="A998" s="529"/>
      <c r="B998" s="312"/>
      <c r="C998" s="310"/>
      <c r="D998" s="314"/>
      <c r="E998" s="314"/>
      <c r="F998" s="314"/>
      <c r="G998" s="314"/>
      <c r="H998" s="314"/>
      <c r="I998" s="314"/>
      <c r="J998" s="314"/>
      <c r="K998" s="314"/>
      <c r="L998" s="314"/>
      <c r="M998" s="314"/>
      <c r="N998" s="289"/>
      <c r="O998" s="314"/>
      <c r="P998" s="314"/>
      <c r="Q998" s="314"/>
      <c r="R998" s="314"/>
      <c r="S998" s="314"/>
      <c r="T998" s="314"/>
      <c r="U998" s="314"/>
      <c r="V998" s="314"/>
      <c r="W998" s="314"/>
      <c r="X998" s="314"/>
      <c r="Y998" s="414"/>
      <c r="Z998" s="414"/>
      <c r="AA998" s="414"/>
      <c r="AB998" s="414"/>
      <c r="AC998" s="414"/>
      <c r="AD998" s="414"/>
      <c r="AE998" s="414"/>
      <c r="AF998" s="414"/>
      <c r="AG998" s="414"/>
      <c r="AH998" s="414"/>
      <c r="AI998" s="414"/>
      <c r="AJ998" s="414"/>
      <c r="AK998" s="414"/>
      <c r="AL998" s="414"/>
      <c r="AM998" s="311"/>
    </row>
    <row r="999" spans="1:39" ht="15" hidden="1" customHeight="1" outlineLevel="2">
      <c r="A999" s="529">
        <v>10</v>
      </c>
      <c r="B999" s="426" t="s">
        <v>103</v>
      </c>
      <c r="C999" s="289" t="s">
        <v>25</v>
      </c>
      <c r="D999" s="293"/>
      <c r="E999" s="293"/>
      <c r="F999" s="293"/>
      <c r="G999" s="293"/>
      <c r="H999" s="293"/>
      <c r="I999" s="293"/>
      <c r="J999" s="293"/>
      <c r="K999" s="293"/>
      <c r="L999" s="293"/>
      <c r="M999" s="293"/>
      <c r="N999" s="293">
        <v>3</v>
      </c>
      <c r="O999" s="293"/>
      <c r="P999" s="293"/>
      <c r="Q999" s="293"/>
      <c r="R999" s="293"/>
      <c r="S999" s="293"/>
      <c r="T999" s="293"/>
      <c r="U999" s="293"/>
      <c r="V999" s="293"/>
      <c r="W999" s="293"/>
      <c r="X999" s="293"/>
      <c r="Y999" s="413"/>
      <c r="Z999" s="413"/>
      <c r="AA999" s="413"/>
      <c r="AB999" s="413"/>
      <c r="AC999" s="413"/>
      <c r="AD999" s="413"/>
      <c r="AE999" s="413"/>
      <c r="AF999" s="413"/>
      <c r="AG999" s="413"/>
      <c r="AH999" s="413"/>
      <c r="AI999" s="413"/>
      <c r="AJ999" s="413"/>
      <c r="AK999" s="413"/>
      <c r="AL999" s="413"/>
      <c r="AM999" s="294">
        <f>SUM(Y999:AL999)</f>
        <v>0</v>
      </c>
    </row>
    <row r="1000" spans="1:39" ht="15" hidden="1" customHeight="1" outlineLevel="2">
      <c r="A1000" s="529"/>
      <c r="B1000" s="292" t="s">
        <v>346</v>
      </c>
      <c r="C1000" s="289" t="s">
        <v>163</v>
      </c>
      <c r="D1000" s="293"/>
      <c r="E1000" s="293"/>
      <c r="F1000" s="293"/>
      <c r="G1000" s="293"/>
      <c r="H1000" s="293"/>
      <c r="I1000" s="293"/>
      <c r="J1000" s="293"/>
      <c r="K1000" s="293"/>
      <c r="L1000" s="293"/>
      <c r="M1000" s="293"/>
      <c r="N1000" s="293">
        <f>N999</f>
        <v>3</v>
      </c>
      <c r="O1000" s="293"/>
      <c r="P1000" s="293"/>
      <c r="Q1000" s="293"/>
      <c r="R1000" s="293"/>
      <c r="S1000" s="293"/>
      <c r="T1000" s="293"/>
      <c r="U1000" s="293"/>
      <c r="V1000" s="293"/>
      <c r="W1000" s="293"/>
      <c r="X1000" s="293"/>
      <c r="Y1000" s="409">
        <f>Y999</f>
        <v>0</v>
      </c>
      <c r="Z1000" s="409">
        <f t="shared" ref="Z1000" si="2988">Z999</f>
        <v>0</v>
      </c>
      <c r="AA1000" s="409">
        <f t="shared" ref="AA1000" si="2989">AA999</f>
        <v>0</v>
      </c>
      <c r="AB1000" s="409">
        <f t="shared" ref="AB1000" si="2990">AB999</f>
        <v>0</v>
      </c>
      <c r="AC1000" s="409">
        <f t="shared" ref="AC1000" si="2991">AC999</f>
        <v>0</v>
      </c>
      <c r="AD1000" s="409">
        <f t="shared" ref="AD1000" si="2992">AD999</f>
        <v>0</v>
      </c>
      <c r="AE1000" s="409">
        <f t="shared" ref="AE1000" si="2993">AE999</f>
        <v>0</v>
      </c>
      <c r="AF1000" s="409">
        <f t="shared" ref="AF1000" si="2994">AF999</f>
        <v>0</v>
      </c>
      <c r="AG1000" s="409">
        <f t="shared" ref="AG1000" si="2995">AG999</f>
        <v>0</v>
      </c>
      <c r="AH1000" s="409">
        <f t="shared" ref="AH1000" si="2996">AH999</f>
        <v>0</v>
      </c>
      <c r="AI1000" s="409">
        <f t="shared" ref="AI1000" si="2997">AI999</f>
        <v>0</v>
      </c>
      <c r="AJ1000" s="409">
        <f t="shared" ref="AJ1000" si="2998">AJ999</f>
        <v>0</v>
      </c>
      <c r="AK1000" s="409">
        <f t="shared" ref="AK1000" si="2999">AK999</f>
        <v>0</v>
      </c>
      <c r="AL1000" s="409">
        <f t="shared" ref="AL1000" si="3000">AL999</f>
        <v>0</v>
      </c>
      <c r="AM1000" s="309"/>
    </row>
    <row r="1001" spans="1:39" ht="15" hidden="1" customHeight="1" outlineLevel="2">
      <c r="A1001" s="529"/>
      <c r="B1001" s="312"/>
      <c r="C1001" s="310"/>
      <c r="D1001" s="314"/>
      <c r="E1001" s="314"/>
      <c r="F1001" s="314"/>
      <c r="G1001" s="314"/>
      <c r="H1001" s="314"/>
      <c r="I1001" s="314"/>
      <c r="J1001" s="314"/>
      <c r="K1001" s="314"/>
      <c r="L1001" s="314"/>
      <c r="M1001" s="314"/>
      <c r="N1001" s="289"/>
      <c r="O1001" s="314"/>
      <c r="P1001" s="314"/>
      <c r="Q1001" s="314"/>
      <c r="R1001" s="314"/>
      <c r="S1001" s="314"/>
      <c r="T1001" s="314"/>
      <c r="U1001" s="314"/>
      <c r="V1001" s="314"/>
      <c r="W1001" s="314"/>
      <c r="X1001" s="314"/>
      <c r="Y1001" s="414"/>
      <c r="Z1001" s="415"/>
      <c r="AA1001" s="414"/>
      <c r="AB1001" s="414"/>
      <c r="AC1001" s="414"/>
      <c r="AD1001" s="414"/>
      <c r="AE1001" s="414"/>
      <c r="AF1001" s="414"/>
      <c r="AG1001" s="414"/>
      <c r="AH1001" s="414"/>
      <c r="AI1001" s="414"/>
      <c r="AJ1001" s="414"/>
      <c r="AK1001" s="414"/>
      <c r="AL1001" s="414"/>
      <c r="AM1001" s="311"/>
    </row>
    <row r="1002" spans="1:39" ht="15" hidden="1" customHeight="1" outlineLevel="2">
      <c r="A1002" s="529"/>
      <c r="B1002" s="286" t="s">
        <v>10</v>
      </c>
      <c r="C1002" s="287"/>
      <c r="D1002" s="287"/>
      <c r="E1002" s="287"/>
      <c r="F1002" s="287"/>
      <c r="G1002" s="287"/>
      <c r="H1002" s="287"/>
      <c r="I1002" s="287"/>
      <c r="J1002" s="287"/>
      <c r="K1002" s="287"/>
      <c r="L1002" s="287"/>
      <c r="M1002" s="287"/>
      <c r="N1002" s="288"/>
      <c r="O1002" s="287"/>
      <c r="P1002" s="287"/>
      <c r="Q1002" s="287"/>
      <c r="R1002" s="287"/>
      <c r="S1002" s="287"/>
      <c r="T1002" s="287"/>
      <c r="U1002" s="287"/>
      <c r="V1002" s="287"/>
      <c r="W1002" s="287"/>
      <c r="X1002" s="287"/>
      <c r="Y1002" s="412"/>
      <c r="Z1002" s="412"/>
      <c r="AA1002" s="412"/>
      <c r="AB1002" s="412"/>
      <c r="AC1002" s="412"/>
      <c r="AD1002" s="412"/>
      <c r="AE1002" s="412"/>
      <c r="AF1002" s="412"/>
      <c r="AG1002" s="412"/>
      <c r="AH1002" s="412"/>
      <c r="AI1002" s="412"/>
      <c r="AJ1002" s="412"/>
      <c r="AK1002" s="412"/>
      <c r="AL1002" s="412"/>
      <c r="AM1002" s="290"/>
    </row>
    <row r="1003" spans="1:39" ht="15" hidden="1" customHeight="1" outlineLevel="2">
      <c r="A1003" s="529">
        <v>11</v>
      </c>
      <c r="B1003" s="426" t="s">
        <v>104</v>
      </c>
      <c r="C1003" s="289" t="s">
        <v>25</v>
      </c>
      <c r="D1003" s="293"/>
      <c r="E1003" s="293"/>
      <c r="F1003" s="293"/>
      <c r="G1003" s="293"/>
      <c r="H1003" s="293"/>
      <c r="I1003" s="293"/>
      <c r="J1003" s="293"/>
      <c r="K1003" s="293"/>
      <c r="L1003" s="293"/>
      <c r="M1003" s="293"/>
      <c r="N1003" s="293">
        <v>12</v>
      </c>
      <c r="O1003" s="293"/>
      <c r="P1003" s="293"/>
      <c r="Q1003" s="293"/>
      <c r="R1003" s="293"/>
      <c r="S1003" s="293"/>
      <c r="T1003" s="293"/>
      <c r="U1003" s="293"/>
      <c r="V1003" s="293"/>
      <c r="W1003" s="293"/>
      <c r="X1003" s="293"/>
      <c r="Y1003" s="424"/>
      <c r="Z1003" s="413"/>
      <c r="AA1003" s="413"/>
      <c r="AB1003" s="413"/>
      <c r="AC1003" s="413"/>
      <c r="AD1003" s="413"/>
      <c r="AE1003" s="413"/>
      <c r="AF1003" s="413"/>
      <c r="AG1003" s="413"/>
      <c r="AH1003" s="413"/>
      <c r="AI1003" s="413"/>
      <c r="AJ1003" s="413"/>
      <c r="AK1003" s="413"/>
      <c r="AL1003" s="413"/>
      <c r="AM1003" s="294">
        <f>SUM(Y1003:AL1003)</f>
        <v>0</v>
      </c>
    </row>
    <row r="1004" spans="1:39" ht="15" hidden="1" customHeight="1" outlineLevel="2">
      <c r="A1004" s="529"/>
      <c r="B1004" s="292" t="s">
        <v>346</v>
      </c>
      <c r="C1004" s="289" t="s">
        <v>163</v>
      </c>
      <c r="D1004" s="293"/>
      <c r="E1004" s="293"/>
      <c r="F1004" s="293"/>
      <c r="G1004" s="293"/>
      <c r="H1004" s="293"/>
      <c r="I1004" s="293"/>
      <c r="J1004" s="293"/>
      <c r="K1004" s="293"/>
      <c r="L1004" s="293"/>
      <c r="M1004" s="293"/>
      <c r="N1004" s="293">
        <f>N1003</f>
        <v>12</v>
      </c>
      <c r="O1004" s="293"/>
      <c r="P1004" s="293"/>
      <c r="Q1004" s="293"/>
      <c r="R1004" s="293"/>
      <c r="S1004" s="293"/>
      <c r="T1004" s="293"/>
      <c r="U1004" s="293"/>
      <c r="V1004" s="293"/>
      <c r="W1004" s="293"/>
      <c r="X1004" s="293"/>
      <c r="Y1004" s="409">
        <f>Y1003</f>
        <v>0</v>
      </c>
      <c r="Z1004" s="409">
        <f t="shared" ref="Z1004" si="3001">Z1003</f>
        <v>0</v>
      </c>
      <c r="AA1004" s="409">
        <f t="shared" ref="AA1004" si="3002">AA1003</f>
        <v>0</v>
      </c>
      <c r="AB1004" s="409">
        <f t="shared" ref="AB1004" si="3003">AB1003</f>
        <v>0</v>
      </c>
      <c r="AC1004" s="409">
        <f t="shared" ref="AC1004" si="3004">AC1003</f>
        <v>0</v>
      </c>
      <c r="AD1004" s="409">
        <f t="shared" ref="AD1004" si="3005">AD1003</f>
        <v>0</v>
      </c>
      <c r="AE1004" s="409">
        <f t="shared" ref="AE1004" si="3006">AE1003</f>
        <v>0</v>
      </c>
      <c r="AF1004" s="409">
        <f t="shared" ref="AF1004" si="3007">AF1003</f>
        <v>0</v>
      </c>
      <c r="AG1004" s="409">
        <f t="shared" ref="AG1004" si="3008">AG1003</f>
        <v>0</v>
      </c>
      <c r="AH1004" s="409">
        <f t="shared" ref="AH1004" si="3009">AH1003</f>
        <v>0</v>
      </c>
      <c r="AI1004" s="409">
        <f t="shared" ref="AI1004" si="3010">AI1003</f>
        <v>0</v>
      </c>
      <c r="AJ1004" s="409">
        <f t="shared" ref="AJ1004" si="3011">AJ1003</f>
        <v>0</v>
      </c>
      <c r="AK1004" s="409">
        <f t="shared" ref="AK1004" si="3012">AK1003</f>
        <v>0</v>
      </c>
      <c r="AL1004" s="409">
        <f t="shared" ref="AL1004" si="3013">AL1003</f>
        <v>0</v>
      </c>
      <c r="AM1004" s="295"/>
    </row>
    <row r="1005" spans="1:39" ht="15" hidden="1" customHeight="1" outlineLevel="2">
      <c r="A1005" s="529"/>
      <c r="B1005" s="313"/>
      <c r="C1005" s="303"/>
      <c r="D1005" s="289"/>
      <c r="E1005" s="289"/>
      <c r="F1005" s="289"/>
      <c r="G1005" s="289"/>
      <c r="H1005" s="289"/>
      <c r="I1005" s="289"/>
      <c r="J1005" s="289"/>
      <c r="K1005" s="289"/>
      <c r="L1005" s="289"/>
      <c r="M1005" s="289"/>
      <c r="N1005" s="289"/>
      <c r="O1005" s="289"/>
      <c r="P1005" s="289"/>
      <c r="Q1005" s="289"/>
      <c r="R1005" s="289"/>
      <c r="S1005" s="289"/>
      <c r="T1005" s="289"/>
      <c r="U1005" s="289"/>
      <c r="V1005" s="289"/>
      <c r="W1005" s="289"/>
      <c r="X1005" s="289"/>
      <c r="Y1005" s="410"/>
      <c r="Z1005" s="419"/>
      <c r="AA1005" s="419"/>
      <c r="AB1005" s="419"/>
      <c r="AC1005" s="419"/>
      <c r="AD1005" s="419"/>
      <c r="AE1005" s="419"/>
      <c r="AF1005" s="419"/>
      <c r="AG1005" s="419"/>
      <c r="AH1005" s="419"/>
      <c r="AI1005" s="419"/>
      <c r="AJ1005" s="419"/>
      <c r="AK1005" s="419"/>
      <c r="AL1005" s="419"/>
      <c r="AM1005" s="304"/>
    </row>
    <row r="1006" spans="1:39" ht="28.5" hidden="1" customHeight="1" outlineLevel="2">
      <c r="A1006" s="529">
        <v>12</v>
      </c>
      <c r="B1006" s="426" t="s">
        <v>105</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08"/>
      <c r="Z1006" s="413"/>
      <c r="AA1006" s="413"/>
      <c r="AB1006" s="413"/>
      <c r="AC1006" s="413"/>
      <c r="AD1006" s="413"/>
      <c r="AE1006" s="413"/>
      <c r="AF1006" s="413"/>
      <c r="AG1006" s="413"/>
      <c r="AH1006" s="413"/>
      <c r="AI1006" s="413"/>
      <c r="AJ1006" s="413"/>
      <c r="AK1006" s="413"/>
      <c r="AL1006" s="413"/>
      <c r="AM1006" s="294">
        <f>SUM(Y1006:AL1006)</f>
        <v>0</v>
      </c>
    </row>
    <row r="1007" spans="1:39" ht="15" hidden="1" customHeight="1" outlineLevel="2">
      <c r="A1007" s="529"/>
      <c r="B1007" s="292" t="s">
        <v>346</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 si="3014">Z1006</f>
        <v>0</v>
      </c>
      <c r="AA1007" s="409">
        <f t="shared" ref="AA1007" si="3015">AA1006</f>
        <v>0</v>
      </c>
      <c r="AB1007" s="409">
        <f t="shared" ref="AB1007" si="3016">AB1006</f>
        <v>0</v>
      </c>
      <c r="AC1007" s="409">
        <f t="shared" ref="AC1007" si="3017">AC1006</f>
        <v>0</v>
      </c>
      <c r="AD1007" s="409">
        <f t="shared" ref="AD1007" si="3018">AD1006</f>
        <v>0</v>
      </c>
      <c r="AE1007" s="409">
        <f t="shared" ref="AE1007" si="3019">AE1006</f>
        <v>0</v>
      </c>
      <c r="AF1007" s="409">
        <f t="shared" ref="AF1007" si="3020">AF1006</f>
        <v>0</v>
      </c>
      <c r="AG1007" s="409">
        <f t="shared" ref="AG1007" si="3021">AG1006</f>
        <v>0</v>
      </c>
      <c r="AH1007" s="409">
        <f t="shared" ref="AH1007" si="3022">AH1006</f>
        <v>0</v>
      </c>
      <c r="AI1007" s="409">
        <f t="shared" ref="AI1007" si="3023">AI1006</f>
        <v>0</v>
      </c>
      <c r="AJ1007" s="409">
        <f t="shared" ref="AJ1007" si="3024">AJ1006</f>
        <v>0</v>
      </c>
      <c r="AK1007" s="409">
        <f t="shared" ref="AK1007" si="3025">AK1006</f>
        <v>0</v>
      </c>
      <c r="AL1007" s="409">
        <f t="shared" ref="AL1007" si="3026">AL1006</f>
        <v>0</v>
      </c>
      <c r="AM1007" s="295"/>
    </row>
    <row r="1008" spans="1:39" ht="15" hidden="1" customHeight="1" outlineLevel="2">
      <c r="A1008" s="529"/>
      <c r="B1008" s="313"/>
      <c r="C1008" s="303"/>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0"/>
      <c r="AA1008" s="410"/>
      <c r="AB1008" s="410"/>
      <c r="AC1008" s="410"/>
      <c r="AD1008" s="410"/>
      <c r="AE1008" s="410"/>
      <c r="AF1008" s="410"/>
      <c r="AG1008" s="410"/>
      <c r="AH1008" s="410"/>
      <c r="AI1008" s="410"/>
      <c r="AJ1008" s="410"/>
      <c r="AK1008" s="410"/>
      <c r="AL1008" s="410"/>
      <c r="AM1008" s="304"/>
    </row>
    <row r="1009" spans="1:40" ht="15" hidden="1" customHeight="1" outlineLevel="2">
      <c r="A1009" s="529">
        <v>13</v>
      </c>
      <c r="B1009" s="426" t="s">
        <v>106</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08"/>
      <c r="Z1009" s="413"/>
      <c r="AA1009" s="413"/>
      <c r="AB1009" s="413"/>
      <c r="AC1009" s="413"/>
      <c r="AD1009" s="413"/>
      <c r="AE1009" s="413"/>
      <c r="AF1009" s="413"/>
      <c r="AG1009" s="413"/>
      <c r="AH1009" s="413"/>
      <c r="AI1009" s="413"/>
      <c r="AJ1009" s="413"/>
      <c r="AK1009" s="413"/>
      <c r="AL1009" s="413"/>
      <c r="AM1009" s="294">
        <f>SUM(Y1009:AL1009)</f>
        <v>0</v>
      </c>
    </row>
    <row r="1010" spans="1:40" ht="15" hidden="1" customHeight="1" outlineLevel="2">
      <c r="A1010" s="529"/>
      <c r="B1010" s="292" t="s">
        <v>346</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 si="3027">Z1009</f>
        <v>0</v>
      </c>
      <c r="AA1010" s="409">
        <f t="shared" ref="AA1010" si="3028">AA1009</f>
        <v>0</v>
      </c>
      <c r="AB1010" s="409">
        <f t="shared" ref="AB1010" si="3029">AB1009</f>
        <v>0</v>
      </c>
      <c r="AC1010" s="409">
        <f t="shared" ref="AC1010" si="3030">AC1009</f>
        <v>0</v>
      </c>
      <c r="AD1010" s="409">
        <f t="shared" ref="AD1010" si="3031">AD1009</f>
        <v>0</v>
      </c>
      <c r="AE1010" s="409">
        <f t="shared" ref="AE1010" si="3032">AE1009</f>
        <v>0</v>
      </c>
      <c r="AF1010" s="409">
        <f t="shared" ref="AF1010" si="3033">AF1009</f>
        <v>0</v>
      </c>
      <c r="AG1010" s="409">
        <f t="shared" ref="AG1010" si="3034">AG1009</f>
        <v>0</v>
      </c>
      <c r="AH1010" s="409">
        <f t="shared" ref="AH1010" si="3035">AH1009</f>
        <v>0</v>
      </c>
      <c r="AI1010" s="409">
        <f t="shared" ref="AI1010" si="3036">AI1009</f>
        <v>0</v>
      </c>
      <c r="AJ1010" s="409">
        <f t="shared" ref="AJ1010" si="3037">AJ1009</f>
        <v>0</v>
      </c>
      <c r="AK1010" s="409">
        <f t="shared" ref="AK1010" si="3038">AK1009</f>
        <v>0</v>
      </c>
      <c r="AL1010" s="409">
        <f t="shared" ref="AL1010" si="3039">AL1009</f>
        <v>0</v>
      </c>
      <c r="AM1010" s="304"/>
    </row>
    <row r="1011" spans="1:40" ht="15" hidden="1" customHeight="1" outlineLevel="2">
      <c r="A1011" s="529"/>
      <c r="B1011" s="313"/>
      <c r="C1011" s="303"/>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10"/>
      <c r="Z1011" s="410"/>
      <c r="AA1011" s="410"/>
      <c r="AB1011" s="410"/>
      <c r="AC1011" s="410"/>
      <c r="AD1011" s="410"/>
      <c r="AE1011" s="410"/>
      <c r="AF1011" s="410"/>
      <c r="AG1011" s="410"/>
      <c r="AH1011" s="410"/>
      <c r="AI1011" s="410"/>
      <c r="AJ1011" s="410"/>
      <c r="AK1011" s="410"/>
      <c r="AL1011" s="410"/>
      <c r="AM1011" s="304"/>
    </row>
    <row r="1012" spans="1:40" ht="15" hidden="1" customHeight="1" outlineLevel="2">
      <c r="A1012" s="529"/>
      <c r="B1012" s="286" t="s">
        <v>107</v>
      </c>
      <c r="C1012" s="287"/>
      <c r="D1012" s="288"/>
      <c r="E1012" s="288"/>
      <c r="F1012" s="288"/>
      <c r="G1012" s="288"/>
      <c r="H1012" s="288"/>
      <c r="I1012" s="288"/>
      <c r="J1012" s="288"/>
      <c r="K1012" s="288"/>
      <c r="L1012" s="288"/>
      <c r="M1012" s="288"/>
      <c r="N1012" s="288"/>
      <c r="O1012" s="288"/>
      <c r="P1012" s="287"/>
      <c r="Q1012" s="287"/>
      <c r="R1012" s="287"/>
      <c r="S1012" s="287"/>
      <c r="T1012" s="287"/>
      <c r="U1012" s="287"/>
      <c r="V1012" s="287"/>
      <c r="W1012" s="287"/>
      <c r="X1012" s="287"/>
      <c r="Y1012" s="412"/>
      <c r="Z1012" s="412"/>
      <c r="AA1012" s="412"/>
      <c r="AB1012" s="412"/>
      <c r="AC1012" s="412"/>
      <c r="AD1012" s="412"/>
      <c r="AE1012" s="412"/>
      <c r="AF1012" s="412"/>
      <c r="AG1012" s="412"/>
      <c r="AH1012" s="412"/>
      <c r="AI1012" s="412"/>
      <c r="AJ1012" s="412"/>
      <c r="AK1012" s="412"/>
      <c r="AL1012" s="412"/>
      <c r="AM1012" s="290"/>
    </row>
    <row r="1013" spans="1:40" ht="15" hidden="1" customHeight="1" outlineLevel="2">
      <c r="A1013" s="529">
        <v>14</v>
      </c>
      <c r="B1013" s="313" t="s">
        <v>108</v>
      </c>
      <c r="C1013" s="289" t="s">
        <v>25</v>
      </c>
      <c r="D1013" s="293"/>
      <c r="E1013" s="293"/>
      <c r="F1013" s="293"/>
      <c r="G1013" s="293"/>
      <c r="H1013" s="293"/>
      <c r="I1013" s="293"/>
      <c r="J1013" s="293"/>
      <c r="K1013" s="293"/>
      <c r="L1013" s="293"/>
      <c r="M1013" s="293"/>
      <c r="N1013" s="293">
        <v>12</v>
      </c>
      <c r="O1013" s="293"/>
      <c r="P1013" s="293"/>
      <c r="Q1013" s="293"/>
      <c r="R1013" s="293"/>
      <c r="S1013" s="293"/>
      <c r="T1013" s="293"/>
      <c r="U1013" s="293"/>
      <c r="V1013" s="293"/>
      <c r="W1013" s="293"/>
      <c r="X1013" s="293"/>
      <c r="Y1013" s="408"/>
      <c r="Z1013" s="408"/>
      <c r="AA1013" s="408"/>
      <c r="AB1013" s="408"/>
      <c r="AC1013" s="408"/>
      <c r="AD1013" s="408"/>
      <c r="AE1013" s="408"/>
      <c r="AF1013" s="408"/>
      <c r="AG1013" s="408"/>
      <c r="AH1013" s="408"/>
      <c r="AI1013" s="408"/>
      <c r="AJ1013" s="408"/>
      <c r="AK1013" s="408"/>
      <c r="AL1013" s="408"/>
      <c r="AM1013" s="294">
        <f>SUM(Y1013:AL1013)</f>
        <v>0</v>
      </c>
    </row>
    <row r="1014" spans="1:40" ht="15" hidden="1" customHeight="1" outlineLevel="2">
      <c r="A1014" s="529"/>
      <c r="B1014" s="292" t="s">
        <v>346</v>
      </c>
      <c r="C1014" s="289" t="s">
        <v>163</v>
      </c>
      <c r="D1014" s="293"/>
      <c r="E1014" s="293"/>
      <c r="F1014" s="293"/>
      <c r="G1014" s="293"/>
      <c r="H1014" s="293"/>
      <c r="I1014" s="293"/>
      <c r="J1014" s="293"/>
      <c r="K1014" s="293"/>
      <c r="L1014" s="293"/>
      <c r="M1014" s="293"/>
      <c r="N1014" s="293">
        <f>N1013</f>
        <v>12</v>
      </c>
      <c r="O1014" s="293"/>
      <c r="P1014" s="293"/>
      <c r="Q1014" s="293"/>
      <c r="R1014" s="293"/>
      <c r="S1014" s="293"/>
      <c r="T1014" s="293"/>
      <c r="U1014" s="293"/>
      <c r="V1014" s="293"/>
      <c r="W1014" s="293"/>
      <c r="X1014" s="293"/>
      <c r="Y1014" s="409">
        <f>Y1013</f>
        <v>0</v>
      </c>
      <c r="Z1014" s="409">
        <f t="shared" ref="Z1014" si="3040">Z1013</f>
        <v>0</v>
      </c>
      <c r="AA1014" s="409">
        <f t="shared" ref="AA1014" si="3041">AA1013</f>
        <v>0</v>
      </c>
      <c r="AB1014" s="409">
        <f t="shared" ref="AB1014" si="3042">AB1013</f>
        <v>0</v>
      </c>
      <c r="AC1014" s="409">
        <f t="shared" ref="AC1014" si="3043">AC1013</f>
        <v>0</v>
      </c>
      <c r="AD1014" s="409">
        <f t="shared" ref="AD1014" si="3044">AD1013</f>
        <v>0</v>
      </c>
      <c r="AE1014" s="409">
        <f t="shared" ref="AE1014" si="3045">AE1013</f>
        <v>0</v>
      </c>
      <c r="AF1014" s="409">
        <f t="shared" ref="AF1014" si="3046">AF1013</f>
        <v>0</v>
      </c>
      <c r="AG1014" s="409">
        <f t="shared" ref="AG1014" si="3047">AG1013</f>
        <v>0</v>
      </c>
      <c r="AH1014" s="409">
        <f t="shared" ref="AH1014" si="3048">AH1013</f>
        <v>0</v>
      </c>
      <c r="AI1014" s="409">
        <f t="shared" ref="AI1014" si="3049">AI1013</f>
        <v>0</v>
      </c>
      <c r="AJ1014" s="409">
        <f t="shared" ref="AJ1014" si="3050">AJ1013</f>
        <v>0</v>
      </c>
      <c r="AK1014" s="409">
        <f t="shared" ref="AK1014" si="3051">AK1013</f>
        <v>0</v>
      </c>
      <c r="AL1014" s="409">
        <f t="shared" ref="AL1014" si="3052">AL1013</f>
        <v>0</v>
      </c>
      <c r="AM1014" s="295"/>
    </row>
    <row r="1015" spans="1:40" ht="15" hidden="1" customHeight="1" outlineLevel="2">
      <c r="A1015" s="529"/>
      <c r="B1015" s="313"/>
      <c r="C1015" s="303"/>
      <c r="D1015" s="289"/>
      <c r="E1015" s="289"/>
      <c r="F1015" s="289"/>
      <c r="G1015" s="289"/>
      <c r="H1015" s="289"/>
      <c r="I1015" s="289"/>
      <c r="J1015" s="289"/>
      <c r="K1015" s="289"/>
      <c r="L1015" s="289"/>
      <c r="M1015" s="289"/>
      <c r="N1015" s="466"/>
      <c r="O1015" s="289"/>
      <c r="P1015" s="289"/>
      <c r="Q1015" s="289"/>
      <c r="R1015" s="289"/>
      <c r="S1015" s="289"/>
      <c r="T1015" s="289"/>
      <c r="U1015" s="289"/>
      <c r="V1015" s="289"/>
      <c r="W1015" s="289"/>
      <c r="X1015" s="289"/>
      <c r="Y1015" s="410"/>
      <c r="Z1015" s="410"/>
      <c r="AA1015" s="410"/>
      <c r="AB1015" s="410"/>
      <c r="AC1015" s="410"/>
      <c r="AD1015" s="410"/>
      <c r="AE1015" s="410"/>
      <c r="AF1015" s="410"/>
      <c r="AG1015" s="410"/>
      <c r="AH1015" s="410"/>
      <c r="AI1015" s="410"/>
      <c r="AJ1015" s="410"/>
      <c r="AK1015" s="410"/>
      <c r="AL1015" s="410"/>
      <c r="AM1015" s="299"/>
      <c r="AN1015" s="624"/>
    </row>
    <row r="1016" spans="1:40" s="307" customFormat="1" ht="15.75" hidden="1" outlineLevel="2">
      <c r="A1016" s="529"/>
      <c r="B1016" s="286" t="s">
        <v>490</v>
      </c>
      <c r="C1016" s="289"/>
      <c r="D1016" s="289"/>
      <c r="E1016" s="289"/>
      <c r="F1016" s="289"/>
      <c r="G1016" s="289"/>
      <c r="H1016" s="289"/>
      <c r="I1016" s="289"/>
      <c r="J1016" s="289"/>
      <c r="K1016" s="289"/>
      <c r="L1016" s="289"/>
      <c r="M1016" s="289"/>
      <c r="N1016" s="289"/>
      <c r="O1016" s="289"/>
      <c r="P1016" s="289"/>
      <c r="Q1016" s="289"/>
      <c r="R1016" s="289"/>
      <c r="S1016" s="289"/>
      <c r="T1016" s="289"/>
      <c r="U1016" s="289"/>
      <c r="V1016" s="289"/>
      <c r="W1016" s="289"/>
      <c r="X1016" s="289"/>
      <c r="Y1016" s="410"/>
      <c r="Z1016" s="410"/>
      <c r="AA1016" s="410"/>
      <c r="AB1016" s="410"/>
      <c r="AC1016" s="410"/>
      <c r="AD1016" s="410"/>
      <c r="AE1016" s="414"/>
      <c r="AF1016" s="414"/>
      <c r="AG1016" s="414"/>
      <c r="AH1016" s="414"/>
      <c r="AI1016" s="414"/>
      <c r="AJ1016" s="414"/>
      <c r="AK1016" s="414"/>
      <c r="AL1016" s="414"/>
      <c r="AM1016" s="514"/>
      <c r="AN1016" s="625"/>
    </row>
    <row r="1017" spans="1:40" hidden="1" outlineLevel="2">
      <c r="A1017" s="529">
        <v>15</v>
      </c>
      <c r="B1017" s="292" t="s">
        <v>495</v>
      </c>
      <c r="C1017" s="289" t="s">
        <v>25</v>
      </c>
      <c r="D1017" s="293"/>
      <c r="E1017" s="293"/>
      <c r="F1017" s="293"/>
      <c r="G1017" s="293"/>
      <c r="H1017" s="293"/>
      <c r="I1017" s="293"/>
      <c r="J1017" s="293"/>
      <c r="K1017" s="293"/>
      <c r="L1017" s="293"/>
      <c r="M1017" s="293"/>
      <c r="N1017" s="293">
        <v>0</v>
      </c>
      <c r="O1017" s="293"/>
      <c r="P1017" s="293"/>
      <c r="Q1017" s="293"/>
      <c r="R1017" s="293"/>
      <c r="S1017" s="293"/>
      <c r="T1017" s="293"/>
      <c r="U1017" s="293"/>
      <c r="V1017" s="293"/>
      <c r="W1017" s="293"/>
      <c r="X1017" s="293"/>
      <c r="Y1017" s="408"/>
      <c r="Z1017" s="408"/>
      <c r="AA1017" s="408"/>
      <c r="AB1017" s="408"/>
      <c r="AC1017" s="408"/>
      <c r="AD1017" s="408"/>
      <c r="AE1017" s="408"/>
      <c r="AF1017" s="408"/>
      <c r="AG1017" s="408"/>
      <c r="AH1017" s="408"/>
      <c r="AI1017" s="408"/>
      <c r="AJ1017" s="408"/>
      <c r="AK1017" s="408"/>
      <c r="AL1017" s="408"/>
      <c r="AM1017" s="626">
        <f>SUM(Y1017:AL1017)</f>
        <v>0</v>
      </c>
      <c r="AN1017" s="624"/>
    </row>
    <row r="1018" spans="1:40" hidden="1" outlineLevel="2">
      <c r="A1018" s="529"/>
      <c r="B1018" s="292" t="s">
        <v>342</v>
      </c>
      <c r="C1018" s="289" t="s">
        <v>163</v>
      </c>
      <c r="D1018" s="293"/>
      <c r="E1018" s="293"/>
      <c r="F1018" s="293"/>
      <c r="G1018" s="293"/>
      <c r="H1018" s="293"/>
      <c r="I1018" s="293"/>
      <c r="J1018" s="293"/>
      <c r="K1018" s="293"/>
      <c r="L1018" s="293"/>
      <c r="M1018" s="293"/>
      <c r="N1018" s="293">
        <f>N1017</f>
        <v>0</v>
      </c>
      <c r="O1018" s="293"/>
      <c r="P1018" s="293"/>
      <c r="Q1018" s="293"/>
      <c r="R1018" s="293"/>
      <c r="S1018" s="293"/>
      <c r="T1018" s="293"/>
      <c r="U1018" s="293"/>
      <c r="V1018" s="293"/>
      <c r="W1018" s="293"/>
      <c r="X1018" s="293"/>
      <c r="Y1018" s="409">
        <f>Y1017</f>
        <v>0</v>
      </c>
      <c r="Z1018" s="409">
        <f>Z1017</f>
        <v>0</v>
      </c>
      <c r="AA1018" s="409">
        <f t="shared" ref="AA1018:AL1018" si="3053">AA1017</f>
        <v>0</v>
      </c>
      <c r="AB1018" s="409">
        <f t="shared" si="3053"/>
        <v>0</v>
      </c>
      <c r="AC1018" s="409">
        <f t="shared" si="3053"/>
        <v>0</v>
      </c>
      <c r="AD1018" s="409">
        <f>AD1017</f>
        <v>0</v>
      </c>
      <c r="AE1018" s="409">
        <f t="shared" si="3053"/>
        <v>0</v>
      </c>
      <c r="AF1018" s="409">
        <f t="shared" si="3053"/>
        <v>0</v>
      </c>
      <c r="AG1018" s="409">
        <f t="shared" si="3053"/>
        <v>0</v>
      </c>
      <c r="AH1018" s="409">
        <f t="shared" si="3053"/>
        <v>0</v>
      </c>
      <c r="AI1018" s="409">
        <f t="shared" si="3053"/>
        <v>0</v>
      </c>
      <c r="AJ1018" s="409">
        <f t="shared" si="3053"/>
        <v>0</v>
      </c>
      <c r="AK1018" s="409">
        <f t="shared" si="3053"/>
        <v>0</v>
      </c>
      <c r="AL1018" s="409">
        <f t="shared" si="3053"/>
        <v>0</v>
      </c>
      <c r="AM1018" s="295"/>
    </row>
    <row r="1019" spans="1:40" hidden="1" outlineLevel="2">
      <c r="A1019" s="529"/>
      <c r="B1019" s="313"/>
      <c r="C1019" s="303"/>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10"/>
      <c r="Z1019" s="410"/>
      <c r="AA1019" s="410"/>
      <c r="AB1019" s="410"/>
      <c r="AC1019" s="410"/>
      <c r="AD1019" s="410"/>
      <c r="AE1019" s="410"/>
      <c r="AF1019" s="410"/>
      <c r="AG1019" s="410"/>
      <c r="AH1019" s="410"/>
      <c r="AI1019" s="410"/>
      <c r="AJ1019" s="410"/>
      <c r="AK1019" s="410"/>
      <c r="AL1019" s="410"/>
      <c r="AM1019" s="304"/>
    </row>
    <row r="1020" spans="1:40" s="281" customFormat="1" hidden="1" outlineLevel="2">
      <c r="A1020" s="529">
        <v>16</v>
      </c>
      <c r="B1020" s="322" t="s">
        <v>491</v>
      </c>
      <c r="C1020" s="289" t="s">
        <v>25</v>
      </c>
      <c r="D1020" s="293"/>
      <c r="E1020" s="293"/>
      <c r="F1020" s="293"/>
      <c r="G1020" s="293"/>
      <c r="H1020" s="293"/>
      <c r="I1020" s="293"/>
      <c r="J1020" s="293"/>
      <c r="K1020" s="293"/>
      <c r="L1020" s="293"/>
      <c r="M1020" s="293"/>
      <c r="N1020" s="293">
        <v>0</v>
      </c>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40" s="281" customFormat="1" hidden="1" outlineLevel="2">
      <c r="A1021" s="529"/>
      <c r="B1021" s="292" t="s">
        <v>342</v>
      </c>
      <c r="C1021" s="289" t="s">
        <v>163</v>
      </c>
      <c r="D1021" s="293"/>
      <c r="E1021" s="293"/>
      <c r="F1021" s="293"/>
      <c r="G1021" s="293"/>
      <c r="H1021" s="293"/>
      <c r="I1021" s="293"/>
      <c r="J1021" s="293"/>
      <c r="K1021" s="293"/>
      <c r="L1021" s="293"/>
      <c r="M1021" s="293"/>
      <c r="N1021" s="293">
        <f>N1020</f>
        <v>0</v>
      </c>
      <c r="O1021" s="293"/>
      <c r="P1021" s="293"/>
      <c r="Q1021" s="293"/>
      <c r="R1021" s="293"/>
      <c r="S1021" s="293"/>
      <c r="T1021" s="293"/>
      <c r="U1021" s="293"/>
      <c r="V1021" s="293"/>
      <c r="W1021" s="293"/>
      <c r="X1021" s="293"/>
      <c r="Y1021" s="409">
        <f>Y1020</f>
        <v>0</v>
      </c>
      <c r="Z1021" s="409">
        <f t="shared" ref="Z1021:AK1021" si="3054">Z1020</f>
        <v>0</v>
      </c>
      <c r="AA1021" s="409">
        <f t="shared" si="3054"/>
        <v>0</v>
      </c>
      <c r="AB1021" s="409">
        <f t="shared" si="3054"/>
        <v>0</v>
      </c>
      <c r="AC1021" s="409">
        <f t="shared" si="3054"/>
        <v>0</v>
      </c>
      <c r="AD1021" s="409">
        <f t="shared" si="3054"/>
        <v>0</v>
      </c>
      <c r="AE1021" s="409">
        <f t="shared" si="3054"/>
        <v>0</v>
      </c>
      <c r="AF1021" s="409">
        <f t="shared" si="3054"/>
        <v>0</v>
      </c>
      <c r="AG1021" s="409">
        <f t="shared" si="3054"/>
        <v>0</v>
      </c>
      <c r="AH1021" s="409">
        <f t="shared" si="3054"/>
        <v>0</v>
      </c>
      <c r="AI1021" s="409">
        <f t="shared" si="3054"/>
        <v>0</v>
      </c>
      <c r="AJ1021" s="409">
        <f t="shared" si="3054"/>
        <v>0</v>
      </c>
      <c r="AK1021" s="409">
        <f t="shared" si="3054"/>
        <v>0</v>
      </c>
      <c r="AL1021" s="409">
        <f>AL1020</f>
        <v>0</v>
      </c>
      <c r="AM1021" s="295"/>
    </row>
    <row r="1022" spans="1:40" s="281" customFormat="1" hidden="1" outlineLevel="2">
      <c r="A1022" s="529"/>
      <c r="B1022" s="32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10"/>
      <c r="Z1022" s="410"/>
      <c r="AA1022" s="410"/>
      <c r="AB1022" s="410"/>
      <c r="AC1022" s="410"/>
      <c r="AD1022" s="410"/>
      <c r="AE1022" s="414"/>
      <c r="AF1022" s="414"/>
      <c r="AG1022" s="414"/>
      <c r="AH1022" s="414"/>
      <c r="AI1022" s="414"/>
      <c r="AJ1022" s="414"/>
      <c r="AK1022" s="414"/>
      <c r="AL1022" s="414"/>
      <c r="AM1022" s="311"/>
    </row>
    <row r="1023" spans="1:40" ht="15.75" hidden="1" outlineLevel="2">
      <c r="A1023" s="529"/>
      <c r="B1023" s="516" t="s">
        <v>496</v>
      </c>
      <c r="C1023" s="318"/>
      <c r="D1023" s="288"/>
      <c r="E1023" s="287"/>
      <c r="F1023" s="287"/>
      <c r="G1023" s="287"/>
      <c r="H1023" s="287"/>
      <c r="I1023" s="287"/>
      <c r="J1023" s="287"/>
      <c r="K1023" s="287"/>
      <c r="L1023" s="287"/>
      <c r="M1023" s="287"/>
      <c r="N1023" s="288"/>
      <c r="O1023" s="287"/>
      <c r="P1023" s="287"/>
      <c r="Q1023" s="287"/>
      <c r="R1023" s="287"/>
      <c r="S1023" s="287"/>
      <c r="T1023" s="287"/>
      <c r="U1023" s="287"/>
      <c r="V1023" s="287"/>
      <c r="W1023" s="287"/>
      <c r="X1023" s="287"/>
      <c r="Y1023" s="412"/>
      <c r="Z1023" s="412"/>
      <c r="AA1023" s="412"/>
      <c r="AB1023" s="412"/>
      <c r="AC1023" s="412"/>
      <c r="AD1023" s="412"/>
      <c r="AE1023" s="412"/>
      <c r="AF1023" s="412"/>
      <c r="AG1023" s="412"/>
      <c r="AH1023" s="412"/>
      <c r="AI1023" s="412"/>
      <c r="AJ1023" s="412"/>
      <c r="AK1023" s="412"/>
      <c r="AL1023" s="412"/>
      <c r="AM1023" s="290"/>
    </row>
    <row r="1024" spans="1:40" hidden="1" outlineLevel="2">
      <c r="A1024" s="529">
        <v>17</v>
      </c>
      <c r="B1024" s="426" t="s">
        <v>112</v>
      </c>
      <c r="C1024" s="289" t="s">
        <v>25</v>
      </c>
      <c r="D1024" s="293"/>
      <c r="E1024" s="293"/>
      <c r="F1024" s="293"/>
      <c r="G1024" s="293"/>
      <c r="H1024" s="293"/>
      <c r="I1024" s="293"/>
      <c r="J1024" s="293"/>
      <c r="K1024" s="293"/>
      <c r="L1024" s="293"/>
      <c r="M1024" s="293"/>
      <c r="N1024" s="293">
        <v>12</v>
      </c>
      <c r="O1024" s="293"/>
      <c r="P1024" s="293"/>
      <c r="Q1024" s="293"/>
      <c r="R1024" s="293"/>
      <c r="S1024" s="293"/>
      <c r="T1024" s="293"/>
      <c r="U1024" s="293"/>
      <c r="V1024" s="293"/>
      <c r="W1024" s="293"/>
      <c r="X1024" s="293"/>
      <c r="Y1024" s="424"/>
      <c r="Z1024" s="408"/>
      <c r="AA1024" s="408"/>
      <c r="AB1024" s="408"/>
      <c r="AC1024" s="408"/>
      <c r="AD1024" s="408"/>
      <c r="AE1024" s="408"/>
      <c r="AF1024" s="413"/>
      <c r="AG1024" s="413"/>
      <c r="AH1024" s="413"/>
      <c r="AI1024" s="413"/>
      <c r="AJ1024" s="413"/>
      <c r="AK1024" s="413"/>
      <c r="AL1024" s="413"/>
      <c r="AM1024" s="294">
        <f>SUM(Y1024:AL1024)</f>
        <v>0</v>
      </c>
    </row>
    <row r="1025" spans="1:39" hidden="1" outlineLevel="2">
      <c r="A1025" s="529"/>
      <c r="B1025" s="292" t="s">
        <v>342</v>
      </c>
      <c r="C1025" s="289" t="s">
        <v>163</v>
      </c>
      <c r="D1025" s="293"/>
      <c r="E1025" s="293"/>
      <c r="F1025" s="293"/>
      <c r="G1025" s="293"/>
      <c r="H1025" s="293"/>
      <c r="I1025" s="293"/>
      <c r="J1025" s="293"/>
      <c r="K1025" s="293"/>
      <c r="L1025" s="293"/>
      <c r="M1025" s="293"/>
      <c r="N1025" s="293">
        <f>N1024</f>
        <v>12</v>
      </c>
      <c r="O1025" s="293"/>
      <c r="P1025" s="293"/>
      <c r="Q1025" s="293"/>
      <c r="R1025" s="293"/>
      <c r="S1025" s="293"/>
      <c r="T1025" s="293"/>
      <c r="U1025" s="293"/>
      <c r="V1025" s="293"/>
      <c r="W1025" s="293"/>
      <c r="X1025" s="293"/>
      <c r="Y1025" s="409">
        <f>Y1024</f>
        <v>0</v>
      </c>
      <c r="Z1025" s="409">
        <f t="shared" ref="Z1025:AL1025" si="3055">Z1024</f>
        <v>0</v>
      </c>
      <c r="AA1025" s="409">
        <f t="shared" si="3055"/>
        <v>0</v>
      </c>
      <c r="AB1025" s="409">
        <f t="shared" si="3055"/>
        <v>0</v>
      </c>
      <c r="AC1025" s="409">
        <f t="shared" si="3055"/>
        <v>0</v>
      </c>
      <c r="AD1025" s="409">
        <f t="shared" si="3055"/>
        <v>0</v>
      </c>
      <c r="AE1025" s="409">
        <f t="shared" si="3055"/>
        <v>0</v>
      </c>
      <c r="AF1025" s="409">
        <f t="shared" si="3055"/>
        <v>0</v>
      </c>
      <c r="AG1025" s="409">
        <f t="shared" si="3055"/>
        <v>0</v>
      </c>
      <c r="AH1025" s="409">
        <f t="shared" si="3055"/>
        <v>0</v>
      </c>
      <c r="AI1025" s="409">
        <f t="shared" si="3055"/>
        <v>0</v>
      </c>
      <c r="AJ1025" s="409">
        <f t="shared" si="3055"/>
        <v>0</v>
      </c>
      <c r="AK1025" s="409">
        <f t="shared" si="3055"/>
        <v>0</v>
      </c>
      <c r="AL1025" s="409">
        <f t="shared" si="3055"/>
        <v>0</v>
      </c>
      <c r="AM1025" s="304"/>
    </row>
    <row r="1026" spans="1:39" hidden="1" outlineLevel="2">
      <c r="A1026" s="529"/>
      <c r="B1026" s="292"/>
      <c r="C1026" s="289"/>
      <c r="D1026" s="289"/>
      <c r="E1026" s="289"/>
      <c r="F1026" s="289"/>
      <c r="G1026" s="289"/>
      <c r="H1026" s="289"/>
      <c r="I1026" s="289"/>
      <c r="J1026" s="289"/>
      <c r="K1026" s="289"/>
      <c r="L1026" s="289"/>
      <c r="M1026" s="289"/>
      <c r="N1026" s="289"/>
      <c r="O1026" s="289"/>
      <c r="P1026" s="289"/>
      <c r="Q1026" s="289"/>
      <c r="R1026" s="289"/>
      <c r="S1026" s="289"/>
      <c r="T1026" s="289"/>
      <c r="U1026" s="289"/>
      <c r="V1026" s="289"/>
      <c r="W1026" s="289"/>
      <c r="X1026" s="289"/>
      <c r="Y1026" s="420"/>
      <c r="Z1026" s="423"/>
      <c r="AA1026" s="423"/>
      <c r="AB1026" s="423"/>
      <c r="AC1026" s="423"/>
      <c r="AD1026" s="423"/>
      <c r="AE1026" s="423"/>
      <c r="AF1026" s="423"/>
      <c r="AG1026" s="423"/>
      <c r="AH1026" s="423"/>
      <c r="AI1026" s="423"/>
      <c r="AJ1026" s="423"/>
      <c r="AK1026" s="423"/>
      <c r="AL1026" s="423"/>
      <c r="AM1026" s="304"/>
    </row>
    <row r="1027" spans="1:39" hidden="1" outlineLevel="2">
      <c r="A1027" s="529">
        <v>18</v>
      </c>
      <c r="B1027" s="426" t="s">
        <v>109</v>
      </c>
      <c r="C1027" s="289" t="s">
        <v>25</v>
      </c>
      <c r="D1027" s="293"/>
      <c r="E1027" s="293"/>
      <c r="F1027" s="293"/>
      <c r="G1027" s="293"/>
      <c r="H1027" s="293"/>
      <c r="I1027" s="293"/>
      <c r="J1027" s="293"/>
      <c r="K1027" s="293"/>
      <c r="L1027" s="293"/>
      <c r="M1027" s="293"/>
      <c r="N1027" s="293">
        <v>12</v>
      </c>
      <c r="O1027" s="293"/>
      <c r="P1027" s="293"/>
      <c r="Q1027" s="293"/>
      <c r="R1027" s="293"/>
      <c r="S1027" s="293"/>
      <c r="T1027" s="293"/>
      <c r="U1027" s="293"/>
      <c r="V1027" s="293"/>
      <c r="W1027" s="293"/>
      <c r="X1027" s="293"/>
      <c r="Y1027" s="424"/>
      <c r="Z1027" s="408"/>
      <c r="AA1027" s="408"/>
      <c r="AB1027" s="408"/>
      <c r="AC1027" s="408"/>
      <c r="AD1027" s="408"/>
      <c r="AE1027" s="408"/>
      <c r="AF1027" s="413"/>
      <c r="AG1027" s="413"/>
      <c r="AH1027" s="413"/>
      <c r="AI1027" s="413"/>
      <c r="AJ1027" s="413"/>
      <c r="AK1027" s="413"/>
      <c r="AL1027" s="413"/>
      <c r="AM1027" s="294">
        <f>SUM(Y1027:AL1027)</f>
        <v>0</v>
      </c>
    </row>
    <row r="1028" spans="1:39" hidden="1" outlineLevel="2">
      <c r="A1028" s="529"/>
      <c r="B1028" s="292" t="s">
        <v>342</v>
      </c>
      <c r="C1028" s="289" t="s">
        <v>163</v>
      </c>
      <c r="D1028" s="293"/>
      <c r="E1028" s="293"/>
      <c r="F1028" s="293"/>
      <c r="G1028" s="293"/>
      <c r="H1028" s="293"/>
      <c r="I1028" s="293"/>
      <c r="J1028" s="293"/>
      <c r="K1028" s="293"/>
      <c r="L1028" s="293"/>
      <c r="M1028" s="293"/>
      <c r="N1028" s="293">
        <f>N1027</f>
        <v>12</v>
      </c>
      <c r="O1028" s="293"/>
      <c r="P1028" s="293"/>
      <c r="Q1028" s="293"/>
      <c r="R1028" s="293"/>
      <c r="S1028" s="293"/>
      <c r="T1028" s="293"/>
      <c r="U1028" s="293"/>
      <c r="V1028" s="293"/>
      <c r="W1028" s="293"/>
      <c r="X1028" s="293"/>
      <c r="Y1028" s="409">
        <f>Y1027</f>
        <v>0</v>
      </c>
      <c r="Z1028" s="409">
        <f t="shared" ref="Z1028:AL1028" si="3056">Z1027</f>
        <v>0</v>
      </c>
      <c r="AA1028" s="409">
        <f t="shared" si="3056"/>
        <v>0</v>
      </c>
      <c r="AB1028" s="409">
        <f t="shared" si="3056"/>
        <v>0</v>
      </c>
      <c r="AC1028" s="409">
        <f t="shared" si="3056"/>
        <v>0</v>
      </c>
      <c r="AD1028" s="409">
        <f t="shared" si="3056"/>
        <v>0</v>
      </c>
      <c r="AE1028" s="409">
        <f t="shared" si="3056"/>
        <v>0</v>
      </c>
      <c r="AF1028" s="409">
        <f t="shared" si="3056"/>
        <v>0</v>
      </c>
      <c r="AG1028" s="409">
        <f t="shared" si="3056"/>
        <v>0</v>
      </c>
      <c r="AH1028" s="409">
        <f t="shared" si="3056"/>
        <v>0</v>
      </c>
      <c r="AI1028" s="409">
        <f t="shared" si="3056"/>
        <v>0</v>
      </c>
      <c r="AJ1028" s="409">
        <f t="shared" si="3056"/>
        <v>0</v>
      </c>
      <c r="AK1028" s="409">
        <f t="shared" si="3056"/>
        <v>0</v>
      </c>
      <c r="AL1028" s="409">
        <f t="shared" si="3056"/>
        <v>0</v>
      </c>
      <c r="AM1028" s="304"/>
    </row>
    <row r="1029" spans="1:39" hidden="1" outlineLevel="2">
      <c r="A1029" s="529"/>
      <c r="B1029" s="320"/>
      <c r="C1029" s="289"/>
      <c r="D1029" s="289"/>
      <c r="E1029" s="289"/>
      <c r="F1029" s="289"/>
      <c r="G1029" s="289"/>
      <c r="H1029" s="289"/>
      <c r="I1029" s="289"/>
      <c r="J1029" s="289"/>
      <c r="K1029" s="289"/>
      <c r="L1029" s="289"/>
      <c r="M1029" s="289"/>
      <c r="N1029" s="289"/>
      <c r="O1029" s="289"/>
      <c r="P1029" s="289"/>
      <c r="Q1029" s="289"/>
      <c r="R1029" s="289"/>
      <c r="S1029" s="289"/>
      <c r="T1029" s="289"/>
      <c r="U1029" s="289"/>
      <c r="V1029" s="289"/>
      <c r="W1029" s="289"/>
      <c r="X1029" s="289"/>
      <c r="Y1029" s="421"/>
      <c r="Z1029" s="422"/>
      <c r="AA1029" s="422"/>
      <c r="AB1029" s="422"/>
      <c r="AC1029" s="422"/>
      <c r="AD1029" s="422"/>
      <c r="AE1029" s="422"/>
      <c r="AF1029" s="422"/>
      <c r="AG1029" s="422"/>
      <c r="AH1029" s="422"/>
      <c r="AI1029" s="422"/>
      <c r="AJ1029" s="422"/>
      <c r="AK1029" s="422"/>
      <c r="AL1029" s="422"/>
      <c r="AM1029" s="295"/>
    </row>
    <row r="1030" spans="1:39" hidden="1" outlineLevel="2">
      <c r="A1030" s="529">
        <v>19</v>
      </c>
      <c r="B1030" s="426" t="s">
        <v>111</v>
      </c>
      <c r="C1030" s="289" t="s">
        <v>25</v>
      </c>
      <c r="D1030" s="293"/>
      <c r="E1030" s="293"/>
      <c r="F1030" s="293"/>
      <c r="G1030" s="293"/>
      <c r="H1030" s="293"/>
      <c r="I1030" s="293"/>
      <c r="J1030" s="293"/>
      <c r="K1030" s="293"/>
      <c r="L1030" s="293"/>
      <c r="M1030" s="293"/>
      <c r="N1030" s="293">
        <v>12</v>
      </c>
      <c r="O1030" s="293"/>
      <c r="P1030" s="293"/>
      <c r="Q1030" s="293"/>
      <c r="R1030" s="293"/>
      <c r="S1030" s="293"/>
      <c r="T1030" s="293"/>
      <c r="U1030" s="293"/>
      <c r="V1030" s="293"/>
      <c r="W1030" s="293"/>
      <c r="X1030" s="293"/>
      <c r="Y1030" s="424"/>
      <c r="Z1030" s="408"/>
      <c r="AA1030" s="408"/>
      <c r="AB1030" s="408"/>
      <c r="AC1030" s="408"/>
      <c r="AD1030" s="408"/>
      <c r="AE1030" s="408"/>
      <c r="AF1030" s="413"/>
      <c r="AG1030" s="413"/>
      <c r="AH1030" s="413"/>
      <c r="AI1030" s="413"/>
      <c r="AJ1030" s="413"/>
      <c r="AK1030" s="413"/>
      <c r="AL1030" s="413"/>
      <c r="AM1030" s="294">
        <f>SUM(Y1030:AL1030)</f>
        <v>0</v>
      </c>
    </row>
    <row r="1031" spans="1:39" hidden="1" outlineLevel="2">
      <c r="A1031" s="529"/>
      <c r="B1031" s="292" t="s">
        <v>342</v>
      </c>
      <c r="C1031" s="289" t="s">
        <v>163</v>
      </c>
      <c r="D1031" s="293"/>
      <c r="E1031" s="293"/>
      <c r="F1031" s="293"/>
      <c r="G1031" s="293"/>
      <c r="H1031" s="293"/>
      <c r="I1031" s="293"/>
      <c r="J1031" s="293"/>
      <c r="K1031" s="293"/>
      <c r="L1031" s="293"/>
      <c r="M1031" s="293"/>
      <c r="N1031" s="293">
        <f>N1030</f>
        <v>12</v>
      </c>
      <c r="O1031" s="293"/>
      <c r="P1031" s="293"/>
      <c r="Q1031" s="293"/>
      <c r="R1031" s="293"/>
      <c r="S1031" s="293"/>
      <c r="T1031" s="293"/>
      <c r="U1031" s="293"/>
      <c r="V1031" s="293"/>
      <c r="W1031" s="293"/>
      <c r="X1031" s="293"/>
      <c r="Y1031" s="409">
        <f>Y1030</f>
        <v>0</v>
      </c>
      <c r="Z1031" s="409">
        <f t="shared" ref="Z1031:AL1031" si="3057">Z1030</f>
        <v>0</v>
      </c>
      <c r="AA1031" s="409">
        <f t="shared" si="3057"/>
        <v>0</v>
      </c>
      <c r="AB1031" s="409">
        <f t="shared" si="3057"/>
        <v>0</v>
      </c>
      <c r="AC1031" s="409">
        <f t="shared" si="3057"/>
        <v>0</v>
      </c>
      <c r="AD1031" s="409">
        <f t="shared" si="3057"/>
        <v>0</v>
      </c>
      <c r="AE1031" s="409">
        <f t="shared" si="3057"/>
        <v>0</v>
      </c>
      <c r="AF1031" s="409">
        <f t="shared" si="3057"/>
        <v>0</v>
      </c>
      <c r="AG1031" s="409">
        <f t="shared" si="3057"/>
        <v>0</v>
      </c>
      <c r="AH1031" s="409">
        <f t="shared" si="3057"/>
        <v>0</v>
      </c>
      <c r="AI1031" s="409">
        <f t="shared" si="3057"/>
        <v>0</v>
      </c>
      <c r="AJ1031" s="409">
        <f t="shared" si="3057"/>
        <v>0</v>
      </c>
      <c r="AK1031" s="409">
        <f t="shared" si="3057"/>
        <v>0</v>
      </c>
      <c r="AL1031" s="409">
        <f t="shared" si="3057"/>
        <v>0</v>
      </c>
      <c r="AM1031" s="295"/>
    </row>
    <row r="1032" spans="1:39" hidden="1" outlineLevel="2">
      <c r="A1032" s="529"/>
      <c r="B1032" s="320"/>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10"/>
      <c r="AA1032" s="410"/>
      <c r="AB1032" s="410"/>
      <c r="AC1032" s="410"/>
      <c r="AD1032" s="410"/>
      <c r="AE1032" s="410"/>
      <c r="AF1032" s="410"/>
      <c r="AG1032" s="410"/>
      <c r="AH1032" s="410"/>
      <c r="AI1032" s="410"/>
      <c r="AJ1032" s="410"/>
      <c r="AK1032" s="410"/>
      <c r="AL1032" s="410"/>
      <c r="AM1032" s="304"/>
    </row>
    <row r="1033" spans="1:39" hidden="1" outlineLevel="2">
      <c r="A1033" s="529">
        <v>20</v>
      </c>
      <c r="B1033" s="426" t="s">
        <v>110</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08"/>
      <c r="AA1033" s="408"/>
      <c r="AB1033" s="408"/>
      <c r="AC1033" s="408"/>
      <c r="AD1033" s="408"/>
      <c r="AE1033" s="408"/>
      <c r="AF1033" s="413"/>
      <c r="AG1033" s="413"/>
      <c r="AH1033" s="413"/>
      <c r="AI1033" s="413"/>
      <c r="AJ1033" s="413"/>
      <c r="AK1033" s="413"/>
      <c r="AL1033" s="413"/>
      <c r="AM1033" s="294">
        <f>SUM(Y1033:AL1033)</f>
        <v>0</v>
      </c>
    </row>
    <row r="1034" spans="1:39" hidden="1" outlineLevel="2">
      <c r="A1034" s="529"/>
      <c r="B1034" s="292" t="s">
        <v>342</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 t="shared" ref="Y1034:AL1034" si="3058">Y1033</f>
        <v>0</v>
      </c>
      <c r="Z1034" s="409">
        <f t="shared" si="3058"/>
        <v>0</v>
      </c>
      <c r="AA1034" s="409">
        <f t="shared" si="3058"/>
        <v>0</v>
      </c>
      <c r="AB1034" s="409">
        <f t="shared" si="3058"/>
        <v>0</v>
      </c>
      <c r="AC1034" s="409">
        <f t="shared" si="3058"/>
        <v>0</v>
      </c>
      <c r="AD1034" s="409">
        <f t="shared" si="3058"/>
        <v>0</v>
      </c>
      <c r="AE1034" s="409">
        <f t="shared" si="3058"/>
        <v>0</v>
      </c>
      <c r="AF1034" s="409">
        <f t="shared" si="3058"/>
        <v>0</v>
      </c>
      <c r="AG1034" s="409">
        <f t="shared" si="3058"/>
        <v>0</v>
      </c>
      <c r="AH1034" s="409">
        <f t="shared" si="3058"/>
        <v>0</v>
      </c>
      <c r="AI1034" s="409">
        <f t="shared" si="3058"/>
        <v>0</v>
      </c>
      <c r="AJ1034" s="409">
        <f t="shared" si="3058"/>
        <v>0</v>
      </c>
      <c r="AK1034" s="409">
        <f t="shared" si="3058"/>
        <v>0</v>
      </c>
      <c r="AL1034" s="409">
        <f t="shared" si="3058"/>
        <v>0</v>
      </c>
      <c r="AM1034" s="304"/>
    </row>
    <row r="1035" spans="1:39" ht="15.75" hidden="1" outlineLevel="2">
      <c r="A1035" s="529"/>
      <c r="B1035" s="321"/>
      <c r="C1035" s="298"/>
      <c r="D1035" s="289"/>
      <c r="E1035" s="289"/>
      <c r="F1035" s="289"/>
      <c r="G1035" s="289"/>
      <c r="H1035" s="289"/>
      <c r="I1035" s="289"/>
      <c r="J1035" s="289"/>
      <c r="K1035" s="289"/>
      <c r="L1035" s="289"/>
      <c r="M1035" s="289"/>
      <c r="N1035" s="298"/>
      <c r="O1035" s="289"/>
      <c r="P1035" s="289"/>
      <c r="Q1035" s="289"/>
      <c r="R1035" s="289"/>
      <c r="S1035" s="289"/>
      <c r="T1035" s="289"/>
      <c r="U1035" s="289"/>
      <c r="V1035" s="289"/>
      <c r="W1035" s="289"/>
      <c r="X1035" s="289"/>
      <c r="Y1035" s="410"/>
      <c r="Z1035" s="410"/>
      <c r="AA1035" s="410"/>
      <c r="AB1035" s="410"/>
      <c r="AC1035" s="410"/>
      <c r="AD1035" s="410"/>
      <c r="AE1035" s="410"/>
      <c r="AF1035" s="410"/>
      <c r="AG1035" s="410"/>
      <c r="AH1035" s="410"/>
      <c r="AI1035" s="410"/>
      <c r="AJ1035" s="410"/>
      <c r="AK1035" s="410"/>
      <c r="AL1035" s="410"/>
      <c r="AM1035" s="304"/>
    </row>
    <row r="1036" spans="1:39" ht="15.75" hidden="1" outlineLevel="2">
      <c r="A1036" s="529"/>
      <c r="B1036" s="515" t="s">
        <v>503</v>
      </c>
      <c r="C1036" s="289"/>
      <c r="D1036" s="289"/>
      <c r="E1036" s="289"/>
      <c r="F1036" s="289"/>
      <c r="G1036" s="289"/>
      <c r="H1036" s="289"/>
      <c r="I1036" s="289"/>
      <c r="J1036" s="289"/>
      <c r="K1036" s="289"/>
      <c r="L1036" s="289"/>
      <c r="M1036" s="289"/>
      <c r="N1036" s="289"/>
      <c r="O1036" s="289"/>
      <c r="P1036" s="289"/>
      <c r="Q1036" s="289"/>
      <c r="R1036" s="289"/>
      <c r="S1036" s="289"/>
      <c r="T1036" s="289"/>
      <c r="U1036" s="289"/>
      <c r="V1036" s="289"/>
      <c r="W1036" s="289"/>
      <c r="X1036" s="289"/>
      <c r="Y1036" s="420"/>
      <c r="Z1036" s="423"/>
      <c r="AA1036" s="423"/>
      <c r="AB1036" s="423"/>
      <c r="AC1036" s="423"/>
      <c r="AD1036" s="423"/>
      <c r="AE1036" s="423"/>
      <c r="AF1036" s="423"/>
      <c r="AG1036" s="423"/>
      <c r="AH1036" s="423"/>
      <c r="AI1036" s="423"/>
      <c r="AJ1036" s="423"/>
      <c r="AK1036" s="423"/>
      <c r="AL1036" s="423"/>
      <c r="AM1036" s="304"/>
    </row>
    <row r="1037" spans="1:39" ht="15.75" hidden="1" outlineLevel="2">
      <c r="A1037" s="529"/>
      <c r="B1037" s="501" t="s">
        <v>499</v>
      </c>
      <c r="C1037" s="289"/>
      <c r="D1037" s="289"/>
      <c r="E1037" s="289"/>
      <c r="F1037" s="289"/>
      <c r="G1037" s="289"/>
      <c r="H1037" s="289"/>
      <c r="I1037" s="289"/>
      <c r="J1037" s="289"/>
      <c r="K1037" s="289"/>
      <c r="L1037" s="289"/>
      <c r="M1037" s="289"/>
      <c r="N1037" s="289"/>
      <c r="O1037" s="289"/>
      <c r="P1037" s="289"/>
      <c r="Q1037" s="289"/>
      <c r="R1037" s="289"/>
      <c r="S1037" s="289"/>
      <c r="T1037" s="289"/>
      <c r="U1037" s="289"/>
      <c r="V1037" s="289"/>
      <c r="W1037" s="289"/>
      <c r="X1037" s="289"/>
      <c r="Y1037" s="420"/>
      <c r="Z1037" s="423"/>
      <c r="AA1037" s="423"/>
      <c r="AB1037" s="423"/>
      <c r="AC1037" s="423"/>
      <c r="AD1037" s="423"/>
      <c r="AE1037" s="423"/>
      <c r="AF1037" s="423"/>
      <c r="AG1037" s="423"/>
      <c r="AH1037" s="423"/>
      <c r="AI1037" s="423"/>
      <c r="AJ1037" s="423"/>
      <c r="AK1037" s="423"/>
      <c r="AL1037" s="423"/>
      <c r="AM1037" s="304"/>
    </row>
    <row r="1038" spans="1:39" ht="15" hidden="1" customHeight="1" outlineLevel="2">
      <c r="A1038" s="529">
        <v>21</v>
      </c>
      <c r="B1038" s="426" t="s">
        <v>113</v>
      </c>
      <c r="C1038" s="289" t="s">
        <v>25</v>
      </c>
      <c r="D1038" s="293"/>
      <c r="E1038" s="293"/>
      <c r="F1038" s="293"/>
      <c r="G1038" s="293"/>
      <c r="H1038" s="293"/>
      <c r="I1038" s="293"/>
      <c r="J1038" s="293"/>
      <c r="K1038" s="293"/>
      <c r="L1038" s="293"/>
      <c r="M1038" s="293"/>
      <c r="N1038" s="289"/>
      <c r="O1038" s="293"/>
      <c r="P1038" s="293"/>
      <c r="Q1038" s="293"/>
      <c r="R1038" s="293"/>
      <c r="S1038" s="293"/>
      <c r="T1038" s="293"/>
      <c r="U1038" s="293"/>
      <c r="V1038" s="293"/>
      <c r="W1038" s="293"/>
      <c r="X1038" s="293"/>
      <c r="Y1038" s="408"/>
      <c r="Z1038" s="408"/>
      <c r="AA1038" s="408"/>
      <c r="AB1038" s="408"/>
      <c r="AC1038" s="408"/>
      <c r="AD1038" s="408"/>
      <c r="AE1038" s="408"/>
      <c r="AF1038" s="408"/>
      <c r="AG1038" s="408"/>
      <c r="AH1038" s="408"/>
      <c r="AI1038" s="408"/>
      <c r="AJ1038" s="408"/>
      <c r="AK1038" s="408"/>
      <c r="AL1038" s="408"/>
      <c r="AM1038" s="294">
        <f>SUM(Y1038:AL1038)</f>
        <v>0</v>
      </c>
    </row>
    <row r="1039" spans="1:39" ht="15" hidden="1" customHeight="1" outlineLevel="2">
      <c r="A1039" s="529"/>
      <c r="B1039" s="292" t="s">
        <v>346</v>
      </c>
      <c r="C1039" s="289" t="s">
        <v>163</v>
      </c>
      <c r="D1039" s="293"/>
      <c r="E1039" s="293"/>
      <c r="F1039" s="293"/>
      <c r="G1039" s="293"/>
      <c r="H1039" s="293"/>
      <c r="I1039" s="293"/>
      <c r="J1039" s="293"/>
      <c r="K1039" s="293"/>
      <c r="L1039" s="293"/>
      <c r="M1039" s="293"/>
      <c r="N1039" s="289"/>
      <c r="O1039" s="293"/>
      <c r="P1039" s="293"/>
      <c r="Q1039" s="293"/>
      <c r="R1039" s="293"/>
      <c r="S1039" s="293"/>
      <c r="T1039" s="293"/>
      <c r="U1039" s="293"/>
      <c r="V1039" s="293"/>
      <c r="W1039" s="293"/>
      <c r="X1039" s="293"/>
      <c r="Y1039" s="409">
        <f>Y1038</f>
        <v>0</v>
      </c>
      <c r="Z1039" s="409">
        <f t="shared" ref="Z1039" si="3059">Z1038</f>
        <v>0</v>
      </c>
      <c r="AA1039" s="409">
        <f t="shared" ref="AA1039" si="3060">AA1038</f>
        <v>0</v>
      </c>
      <c r="AB1039" s="409">
        <f t="shared" ref="AB1039" si="3061">AB1038</f>
        <v>0</v>
      </c>
      <c r="AC1039" s="409">
        <f t="shared" ref="AC1039" si="3062">AC1038</f>
        <v>0</v>
      </c>
      <c r="AD1039" s="409">
        <f t="shared" ref="AD1039" si="3063">AD1038</f>
        <v>0</v>
      </c>
      <c r="AE1039" s="409">
        <f t="shared" ref="AE1039" si="3064">AE1038</f>
        <v>0</v>
      </c>
      <c r="AF1039" s="409">
        <f t="shared" ref="AF1039" si="3065">AF1038</f>
        <v>0</v>
      </c>
      <c r="AG1039" s="409">
        <f t="shared" ref="AG1039" si="3066">AG1038</f>
        <v>0</v>
      </c>
      <c r="AH1039" s="409">
        <f t="shared" ref="AH1039" si="3067">AH1038</f>
        <v>0</v>
      </c>
      <c r="AI1039" s="409">
        <f t="shared" ref="AI1039" si="3068">AI1038</f>
        <v>0</v>
      </c>
      <c r="AJ1039" s="409">
        <f t="shared" ref="AJ1039" si="3069">AJ1038</f>
        <v>0</v>
      </c>
      <c r="AK1039" s="409">
        <f t="shared" ref="AK1039" si="3070">AK1038</f>
        <v>0</v>
      </c>
      <c r="AL1039" s="409">
        <f t="shared" ref="AL1039" si="3071">AL1038</f>
        <v>0</v>
      </c>
      <c r="AM1039" s="304"/>
    </row>
    <row r="1040" spans="1:39" ht="15" hidden="1" customHeight="1" outlineLevel="2">
      <c r="A1040" s="529"/>
      <c r="B1040" s="292"/>
      <c r="C1040" s="289"/>
      <c r="D1040" s="289"/>
      <c r="E1040" s="289"/>
      <c r="F1040" s="289"/>
      <c r="G1040" s="289"/>
      <c r="H1040" s="289"/>
      <c r="I1040" s="289"/>
      <c r="J1040" s="289"/>
      <c r="K1040" s="289"/>
      <c r="L1040" s="289"/>
      <c r="M1040" s="289"/>
      <c r="N1040" s="289"/>
      <c r="O1040" s="289"/>
      <c r="P1040" s="289"/>
      <c r="Q1040" s="289"/>
      <c r="R1040" s="289"/>
      <c r="S1040" s="289"/>
      <c r="T1040" s="289"/>
      <c r="U1040" s="289"/>
      <c r="V1040" s="289"/>
      <c r="W1040" s="289"/>
      <c r="X1040" s="289"/>
      <c r="Y1040" s="420"/>
      <c r="Z1040" s="423"/>
      <c r="AA1040" s="423"/>
      <c r="AB1040" s="423"/>
      <c r="AC1040" s="423"/>
      <c r="AD1040" s="423"/>
      <c r="AE1040" s="423"/>
      <c r="AF1040" s="423"/>
      <c r="AG1040" s="423"/>
      <c r="AH1040" s="423"/>
      <c r="AI1040" s="423"/>
      <c r="AJ1040" s="423"/>
      <c r="AK1040" s="423"/>
      <c r="AL1040" s="423"/>
      <c r="AM1040" s="304"/>
    </row>
    <row r="1041" spans="1:39" ht="15" hidden="1" customHeight="1" outlineLevel="2">
      <c r="A1041" s="529">
        <v>22</v>
      </c>
      <c r="B1041" s="426" t="s">
        <v>114</v>
      </c>
      <c r="C1041" s="289" t="s">
        <v>25</v>
      </c>
      <c r="D1041" s="293"/>
      <c r="E1041" s="293"/>
      <c r="F1041" s="293"/>
      <c r="G1041" s="293"/>
      <c r="H1041" s="293"/>
      <c r="I1041" s="293"/>
      <c r="J1041" s="293"/>
      <c r="K1041" s="293"/>
      <c r="L1041" s="293"/>
      <c r="M1041" s="293"/>
      <c r="N1041" s="289"/>
      <c r="O1041" s="293"/>
      <c r="P1041" s="293"/>
      <c r="Q1041" s="293"/>
      <c r="R1041" s="293"/>
      <c r="S1041" s="293"/>
      <c r="T1041" s="293"/>
      <c r="U1041" s="293"/>
      <c r="V1041" s="293"/>
      <c r="W1041" s="293"/>
      <c r="X1041" s="293"/>
      <c r="Y1041" s="408"/>
      <c r="Z1041" s="408"/>
      <c r="AA1041" s="408"/>
      <c r="AB1041" s="408"/>
      <c r="AC1041" s="408"/>
      <c r="AD1041" s="408"/>
      <c r="AE1041" s="408"/>
      <c r="AF1041" s="408"/>
      <c r="AG1041" s="408"/>
      <c r="AH1041" s="408"/>
      <c r="AI1041" s="408"/>
      <c r="AJ1041" s="408"/>
      <c r="AK1041" s="408"/>
      <c r="AL1041" s="408"/>
      <c r="AM1041" s="294">
        <f>SUM(Y1041:AL1041)</f>
        <v>0</v>
      </c>
    </row>
    <row r="1042" spans="1:39" ht="15" hidden="1" customHeight="1" outlineLevel="2">
      <c r="A1042" s="529"/>
      <c r="B1042" s="292" t="s">
        <v>346</v>
      </c>
      <c r="C1042" s="289" t="s">
        <v>163</v>
      </c>
      <c r="D1042" s="293"/>
      <c r="E1042" s="293"/>
      <c r="F1042" s="293"/>
      <c r="G1042" s="293"/>
      <c r="H1042" s="293"/>
      <c r="I1042" s="293"/>
      <c r="J1042" s="293"/>
      <c r="K1042" s="293"/>
      <c r="L1042" s="293"/>
      <c r="M1042" s="293"/>
      <c r="N1042" s="289"/>
      <c r="O1042" s="293"/>
      <c r="P1042" s="293"/>
      <c r="Q1042" s="293"/>
      <c r="R1042" s="293"/>
      <c r="S1042" s="293"/>
      <c r="T1042" s="293"/>
      <c r="U1042" s="293"/>
      <c r="V1042" s="293"/>
      <c r="W1042" s="293"/>
      <c r="X1042" s="293"/>
      <c r="Y1042" s="409">
        <f>Y1041</f>
        <v>0</v>
      </c>
      <c r="Z1042" s="409">
        <f t="shared" ref="Z1042" si="3072">Z1041</f>
        <v>0</v>
      </c>
      <c r="AA1042" s="409">
        <f t="shared" ref="AA1042" si="3073">AA1041</f>
        <v>0</v>
      </c>
      <c r="AB1042" s="409">
        <f t="shared" ref="AB1042" si="3074">AB1041</f>
        <v>0</v>
      </c>
      <c r="AC1042" s="409">
        <f t="shared" ref="AC1042" si="3075">AC1041</f>
        <v>0</v>
      </c>
      <c r="AD1042" s="409">
        <f t="shared" ref="AD1042" si="3076">AD1041</f>
        <v>0</v>
      </c>
      <c r="AE1042" s="409">
        <f t="shared" ref="AE1042" si="3077">AE1041</f>
        <v>0</v>
      </c>
      <c r="AF1042" s="409">
        <f t="shared" ref="AF1042" si="3078">AF1041</f>
        <v>0</v>
      </c>
      <c r="AG1042" s="409">
        <f t="shared" ref="AG1042" si="3079">AG1041</f>
        <v>0</v>
      </c>
      <c r="AH1042" s="409">
        <f t="shared" ref="AH1042" si="3080">AH1041</f>
        <v>0</v>
      </c>
      <c r="AI1042" s="409">
        <f t="shared" ref="AI1042" si="3081">AI1041</f>
        <v>0</v>
      </c>
      <c r="AJ1042" s="409">
        <f t="shared" ref="AJ1042" si="3082">AJ1041</f>
        <v>0</v>
      </c>
      <c r="AK1042" s="409">
        <f t="shared" ref="AK1042" si="3083">AK1041</f>
        <v>0</v>
      </c>
      <c r="AL1042" s="409">
        <f t="shared" ref="AL1042" si="3084">AL1041</f>
        <v>0</v>
      </c>
      <c r="AM1042" s="304"/>
    </row>
    <row r="1043" spans="1:39" ht="15" hidden="1" customHeight="1" outlineLevel="2">
      <c r="A1043" s="529"/>
      <c r="B1043" s="292"/>
      <c r="C1043" s="289"/>
      <c r="D1043" s="289"/>
      <c r="E1043" s="289"/>
      <c r="F1043" s="289"/>
      <c r="G1043" s="289"/>
      <c r="H1043" s="289"/>
      <c r="I1043" s="289"/>
      <c r="J1043" s="289"/>
      <c r="K1043" s="289"/>
      <c r="L1043" s="289"/>
      <c r="M1043" s="289"/>
      <c r="N1043" s="289"/>
      <c r="O1043" s="289"/>
      <c r="P1043" s="289"/>
      <c r="Q1043" s="289"/>
      <c r="R1043" s="289"/>
      <c r="S1043" s="289"/>
      <c r="T1043" s="289"/>
      <c r="U1043" s="289"/>
      <c r="V1043" s="289"/>
      <c r="W1043" s="289"/>
      <c r="X1043" s="289"/>
      <c r="Y1043" s="420"/>
      <c r="Z1043" s="423"/>
      <c r="AA1043" s="423"/>
      <c r="AB1043" s="423"/>
      <c r="AC1043" s="423"/>
      <c r="AD1043" s="423"/>
      <c r="AE1043" s="423"/>
      <c r="AF1043" s="423"/>
      <c r="AG1043" s="423"/>
      <c r="AH1043" s="423"/>
      <c r="AI1043" s="423"/>
      <c r="AJ1043" s="423"/>
      <c r="AK1043" s="423"/>
      <c r="AL1043" s="423"/>
      <c r="AM1043" s="304"/>
    </row>
    <row r="1044" spans="1:39" ht="15" hidden="1" customHeight="1" outlineLevel="2">
      <c r="A1044" s="529">
        <v>23</v>
      </c>
      <c r="B1044" s="426" t="s">
        <v>115</v>
      </c>
      <c r="C1044" s="289" t="s">
        <v>25</v>
      </c>
      <c r="D1044" s="293"/>
      <c r="E1044" s="293"/>
      <c r="F1044" s="293"/>
      <c r="G1044" s="293"/>
      <c r="H1044" s="293"/>
      <c r="I1044" s="293"/>
      <c r="J1044" s="293"/>
      <c r="K1044" s="293"/>
      <c r="L1044" s="293"/>
      <c r="M1044" s="293"/>
      <c r="N1044" s="289"/>
      <c r="O1044" s="293"/>
      <c r="P1044" s="293"/>
      <c r="Q1044" s="293"/>
      <c r="R1044" s="293"/>
      <c r="S1044" s="293"/>
      <c r="T1044" s="293"/>
      <c r="U1044" s="293"/>
      <c r="V1044" s="293"/>
      <c r="W1044" s="293"/>
      <c r="X1044" s="293"/>
      <c r="Y1044" s="408"/>
      <c r="Z1044" s="408"/>
      <c r="AA1044" s="408"/>
      <c r="AB1044" s="408"/>
      <c r="AC1044" s="408"/>
      <c r="AD1044" s="408"/>
      <c r="AE1044" s="408"/>
      <c r="AF1044" s="408"/>
      <c r="AG1044" s="408"/>
      <c r="AH1044" s="408"/>
      <c r="AI1044" s="408"/>
      <c r="AJ1044" s="408"/>
      <c r="AK1044" s="408"/>
      <c r="AL1044" s="408"/>
      <c r="AM1044" s="294">
        <f>SUM(Y1044:AL1044)</f>
        <v>0</v>
      </c>
    </row>
    <row r="1045" spans="1:39" ht="15" hidden="1" customHeight="1" outlineLevel="2">
      <c r="A1045" s="529"/>
      <c r="B1045" s="292" t="s">
        <v>346</v>
      </c>
      <c r="C1045" s="289" t="s">
        <v>163</v>
      </c>
      <c r="D1045" s="293"/>
      <c r="E1045" s="293"/>
      <c r="F1045" s="293"/>
      <c r="G1045" s="293"/>
      <c r="H1045" s="293"/>
      <c r="I1045" s="293"/>
      <c r="J1045" s="293"/>
      <c r="K1045" s="293"/>
      <c r="L1045" s="293"/>
      <c r="M1045" s="293"/>
      <c r="N1045" s="289"/>
      <c r="O1045" s="293"/>
      <c r="P1045" s="293"/>
      <c r="Q1045" s="293"/>
      <c r="R1045" s="293"/>
      <c r="S1045" s="293"/>
      <c r="T1045" s="293"/>
      <c r="U1045" s="293"/>
      <c r="V1045" s="293"/>
      <c r="W1045" s="293"/>
      <c r="X1045" s="293"/>
      <c r="Y1045" s="409">
        <f>Y1044</f>
        <v>0</v>
      </c>
      <c r="Z1045" s="409">
        <f t="shared" ref="Z1045" si="3085">Z1044</f>
        <v>0</v>
      </c>
      <c r="AA1045" s="409">
        <f t="shared" ref="AA1045" si="3086">AA1044</f>
        <v>0</v>
      </c>
      <c r="AB1045" s="409">
        <f t="shared" ref="AB1045" si="3087">AB1044</f>
        <v>0</v>
      </c>
      <c r="AC1045" s="409">
        <f t="shared" ref="AC1045" si="3088">AC1044</f>
        <v>0</v>
      </c>
      <c r="AD1045" s="409">
        <f t="shared" ref="AD1045" si="3089">AD1044</f>
        <v>0</v>
      </c>
      <c r="AE1045" s="409">
        <f t="shared" ref="AE1045" si="3090">AE1044</f>
        <v>0</v>
      </c>
      <c r="AF1045" s="409">
        <f t="shared" ref="AF1045" si="3091">AF1044</f>
        <v>0</v>
      </c>
      <c r="AG1045" s="409">
        <f t="shared" ref="AG1045" si="3092">AG1044</f>
        <v>0</v>
      </c>
      <c r="AH1045" s="409">
        <f t="shared" ref="AH1045" si="3093">AH1044</f>
        <v>0</v>
      </c>
      <c r="AI1045" s="409">
        <f t="shared" ref="AI1045" si="3094">AI1044</f>
        <v>0</v>
      </c>
      <c r="AJ1045" s="409">
        <f t="shared" ref="AJ1045" si="3095">AJ1044</f>
        <v>0</v>
      </c>
      <c r="AK1045" s="409">
        <f t="shared" ref="AK1045" si="3096">AK1044</f>
        <v>0</v>
      </c>
      <c r="AL1045" s="409">
        <f t="shared" ref="AL1045" si="3097">AL1044</f>
        <v>0</v>
      </c>
      <c r="AM1045" s="304"/>
    </row>
    <row r="1046" spans="1:39" ht="15" hidden="1" customHeight="1" outlineLevel="2">
      <c r="A1046" s="529"/>
      <c r="B1046" s="428"/>
      <c r="C1046" s="289"/>
      <c r="D1046" s="289"/>
      <c r="E1046" s="289"/>
      <c r="F1046" s="289"/>
      <c r="G1046" s="289"/>
      <c r="H1046" s="289"/>
      <c r="I1046" s="289"/>
      <c r="J1046" s="289"/>
      <c r="K1046" s="289"/>
      <c r="L1046" s="289"/>
      <c r="M1046" s="289"/>
      <c r="N1046" s="289"/>
      <c r="O1046" s="289"/>
      <c r="P1046" s="289"/>
      <c r="Q1046" s="289"/>
      <c r="R1046" s="289"/>
      <c r="S1046" s="289"/>
      <c r="T1046" s="289"/>
      <c r="U1046" s="289"/>
      <c r="V1046" s="289"/>
      <c r="W1046" s="289"/>
      <c r="X1046" s="289"/>
      <c r="Y1046" s="420"/>
      <c r="Z1046" s="423"/>
      <c r="AA1046" s="423"/>
      <c r="AB1046" s="423"/>
      <c r="AC1046" s="423"/>
      <c r="AD1046" s="423"/>
      <c r="AE1046" s="423"/>
      <c r="AF1046" s="423"/>
      <c r="AG1046" s="423"/>
      <c r="AH1046" s="423"/>
      <c r="AI1046" s="423"/>
      <c r="AJ1046" s="423"/>
      <c r="AK1046" s="423"/>
      <c r="AL1046" s="423"/>
      <c r="AM1046" s="304"/>
    </row>
    <row r="1047" spans="1:39" ht="15" hidden="1" customHeight="1" outlineLevel="2">
      <c r="A1047" s="529">
        <v>24</v>
      </c>
      <c r="B1047" s="426" t="s">
        <v>116</v>
      </c>
      <c r="C1047" s="289" t="s">
        <v>25</v>
      </c>
      <c r="D1047" s="293"/>
      <c r="E1047" s="293"/>
      <c r="F1047" s="293"/>
      <c r="G1047" s="293"/>
      <c r="H1047" s="293"/>
      <c r="I1047" s="293"/>
      <c r="J1047" s="293"/>
      <c r="K1047" s="293"/>
      <c r="L1047" s="293"/>
      <c r="M1047" s="293"/>
      <c r="N1047" s="289"/>
      <c r="O1047" s="293"/>
      <c r="P1047" s="293"/>
      <c r="Q1047" s="293"/>
      <c r="R1047" s="293"/>
      <c r="S1047" s="293"/>
      <c r="T1047" s="293"/>
      <c r="U1047" s="293"/>
      <c r="V1047" s="293"/>
      <c r="W1047" s="293"/>
      <c r="X1047" s="293"/>
      <c r="Y1047" s="408"/>
      <c r="Z1047" s="408"/>
      <c r="AA1047" s="408"/>
      <c r="AB1047" s="408"/>
      <c r="AC1047" s="408"/>
      <c r="AD1047" s="408"/>
      <c r="AE1047" s="408"/>
      <c r="AF1047" s="408"/>
      <c r="AG1047" s="408"/>
      <c r="AH1047" s="408"/>
      <c r="AI1047" s="408"/>
      <c r="AJ1047" s="408"/>
      <c r="AK1047" s="408"/>
      <c r="AL1047" s="408"/>
      <c r="AM1047" s="294">
        <f>SUM(Y1047:AL1047)</f>
        <v>0</v>
      </c>
    </row>
    <row r="1048" spans="1:39" ht="15" hidden="1" customHeight="1" outlineLevel="2">
      <c r="A1048" s="529"/>
      <c r="B1048" s="292" t="s">
        <v>346</v>
      </c>
      <c r="C1048" s="289" t="s">
        <v>163</v>
      </c>
      <c r="D1048" s="293"/>
      <c r="E1048" s="293"/>
      <c r="F1048" s="293"/>
      <c r="G1048" s="293"/>
      <c r="H1048" s="293"/>
      <c r="I1048" s="293"/>
      <c r="J1048" s="293"/>
      <c r="K1048" s="293"/>
      <c r="L1048" s="293"/>
      <c r="M1048" s="293"/>
      <c r="N1048" s="289"/>
      <c r="O1048" s="293"/>
      <c r="P1048" s="293"/>
      <c r="Q1048" s="293"/>
      <c r="R1048" s="293"/>
      <c r="S1048" s="293"/>
      <c r="T1048" s="293"/>
      <c r="U1048" s="293"/>
      <c r="V1048" s="293"/>
      <c r="W1048" s="293"/>
      <c r="X1048" s="293"/>
      <c r="Y1048" s="409">
        <f>Y1047</f>
        <v>0</v>
      </c>
      <c r="Z1048" s="409">
        <f t="shared" ref="Z1048" si="3098">Z1047</f>
        <v>0</v>
      </c>
      <c r="AA1048" s="409">
        <f t="shared" ref="AA1048" si="3099">AA1047</f>
        <v>0</v>
      </c>
      <c r="AB1048" s="409">
        <f t="shared" ref="AB1048" si="3100">AB1047</f>
        <v>0</v>
      </c>
      <c r="AC1048" s="409">
        <f t="shared" ref="AC1048" si="3101">AC1047</f>
        <v>0</v>
      </c>
      <c r="AD1048" s="409">
        <f t="shared" ref="AD1048" si="3102">AD1047</f>
        <v>0</v>
      </c>
      <c r="AE1048" s="409">
        <f t="shared" ref="AE1048" si="3103">AE1047</f>
        <v>0</v>
      </c>
      <c r="AF1048" s="409">
        <f t="shared" ref="AF1048" si="3104">AF1047</f>
        <v>0</v>
      </c>
      <c r="AG1048" s="409">
        <f t="shared" ref="AG1048" si="3105">AG1047</f>
        <v>0</v>
      </c>
      <c r="AH1048" s="409">
        <f t="shared" ref="AH1048" si="3106">AH1047</f>
        <v>0</v>
      </c>
      <c r="AI1048" s="409">
        <f t="shared" ref="AI1048" si="3107">AI1047</f>
        <v>0</v>
      </c>
      <c r="AJ1048" s="409">
        <f t="shared" ref="AJ1048" si="3108">AJ1047</f>
        <v>0</v>
      </c>
      <c r="AK1048" s="409">
        <f t="shared" ref="AK1048" si="3109">AK1047</f>
        <v>0</v>
      </c>
      <c r="AL1048" s="409">
        <f t="shared" ref="AL1048" si="3110">AL1047</f>
        <v>0</v>
      </c>
      <c r="AM1048" s="304"/>
    </row>
    <row r="1049" spans="1:39" ht="15" hidden="1" customHeight="1" outlineLevel="2">
      <c r="A1049" s="529"/>
      <c r="B1049" s="292"/>
      <c r="C1049" s="289"/>
      <c r="D1049" s="289"/>
      <c r="E1049" s="289"/>
      <c r="F1049" s="289"/>
      <c r="G1049" s="289"/>
      <c r="H1049" s="289"/>
      <c r="I1049" s="289"/>
      <c r="J1049" s="289"/>
      <c r="K1049" s="289"/>
      <c r="L1049" s="289"/>
      <c r="M1049" s="289"/>
      <c r="N1049" s="289"/>
      <c r="O1049" s="289"/>
      <c r="P1049" s="289"/>
      <c r="Q1049" s="289"/>
      <c r="R1049" s="289"/>
      <c r="S1049" s="289"/>
      <c r="T1049" s="289"/>
      <c r="U1049" s="289"/>
      <c r="V1049" s="289"/>
      <c r="W1049" s="289"/>
      <c r="X1049" s="289"/>
      <c r="Y1049" s="410"/>
      <c r="Z1049" s="423"/>
      <c r="AA1049" s="423"/>
      <c r="AB1049" s="423"/>
      <c r="AC1049" s="423"/>
      <c r="AD1049" s="423"/>
      <c r="AE1049" s="423"/>
      <c r="AF1049" s="423"/>
      <c r="AG1049" s="423"/>
      <c r="AH1049" s="423"/>
      <c r="AI1049" s="423"/>
      <c r="AJ1049" s="423"/>
      <c r="AK1049" s="423"/>
      <c r="AL1049" s="423"/>
      <c r="AM1049" s="304"/>
    </row>
    <row r="1050" spans="1:39" ht="15" hidden="1" customHeight="1" outlineLevel="2">
      <c r="A1050" s="529"/>
      <c r="B1050" s="286" t="s">
        <v>500</v>
      </c>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2">
      <c r="A1051" s="529">
        <v>25</v>
      </c>
      <c r="B1051" s="426" t="s">
        <v>117</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2">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111">Z1051</f>
        <v>0</v>
      </c>
      <c r="AA1052" s="409">
        <f t="shared" ref="AA1052" si="3112">AA1051</f>
        <v>0</v>
      </c>
      <c r="AB1052" s="409">
        <f t="shared" ref="AB1052" si="3113">AB1051</f>
        <v>0</v>
      </c>
      <c r="AC1052" s="409">
        <f t="shared" ref="AC1052" si="3114">AC1051</f>
        <v>0</v>
      </c>
      <c r="AD1052" s="409">
        <f t="shared" ref="AD1052" si="3115">AD1051</f>
        <v>0</v>
      </c>
      <c r="AE1052" s="409">
        <f t="shared" ref="AE1052" si="3116">AE1051</f>
        <v>0</v>
      </c>
      <c r="AF1052" s="409">
        <f t="shared" ref="AF1052" si="3117">AF1051</f>
        <v>0</v>
      </c>
      <c r="AG1052" s="409">
        <f t="shared" ref="AG1052" si="3118">AG1051</f>
        <v>0</v>
      </c>
      <c r="AH1052" s="409">
        <f t="shared" ref="AH1052" si="3119">AH1051</f>
        <v>0</v>
      </c>
      <c r="AI1052" s="409">
        <f t="shared" ref="AI1052" si="3120">AI1051</f>
        <v>0</v>
      </c>
      <c r="AJ1052" s="409">
        <f t="shared" ref="AJ1052" si="3121">AJ1051</f>
        <v>0</v>
      </c>
      <c r="AK1052" s="409">
        <f t="shared" ref="AK1052" si="3122">AK1051</f>
        <v>0</v>
      </c>
      <c r="AL1052" s="409">
        <f t="shared" ref="AL1052" si="3123">AL1051</f>
        <v>0</v>
      </c>
      <c r="AM1052" s="304"/>
    </row>
    <row r="1053" spans="1:39" ht="15" hidden="1" customHeight="1" outlineLevel="2">
      <c r="A1053" s="529"/>
      <c r="B1053" s="292"/>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2">
      <c r="A1054" s="529">
        <v>26</v>
      </c>
      <c r="B1054" s="426" t="s">
        <v>118</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2">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24">Z1054</f>
        <v>0</v>
      </c>
      <c r="AA1055" s="409">
        <f t="shared" ref="AA1055" si="3125">AA1054</f>
        <v>0</v>
      </c>
      <c r="AB1055" s="409">
        <f t="shared" ref="AB1055" si="3126">AB1054</f>
        <v>0</v>
      </c>
      <c r="AC1055" s="409">
        <f t="shared" ref="AC1055" si="3127">AC1054</f>
        <v>0</v>
      </c>
      <c r="AD1055" s="409">
        <f t="shared" ref="AD1055" si="3128">AD1054</f>
        <v>0</v>
      </c>
      <c r="AE1055" s="409">
        <f t="shared" ref="AE1055" si="3129">AE1054</f>
        <v>0</v>
      </c>
      <c r="AF1055" s="409">
        <f t="shared" ref="AF1055" si="3130">AF1054</f>
        <v>0</v>
      </c>
      <c r="AG1055" s="409">
        <f t="shared" ref="AG1055" si="3131">AG1054</f>
        <v>0</v>
      </c>
      <c r="AH1055" s="409">
        <f t="shared" ref="AH1055" si="3132">AH1054</f>
        <v>0</v>
      </c>
      <c r="AI1055" s="409">
        <f t="shared" ref="AI1055" si="3133">AI1054</f>
        <v>0</v>
      </c>
      <c r="AJ1055" s="409">
        <f t="shared" ref="AJ1055" si="3134">AJ1054</f>
        <v>0</v>
      </c>
      <c r="AK1055" s="409">
        <f t="shared" ref="AK1055" si="3135">AK1054</f>
        <v>0</v>
      </c>
      <c r="AL1055" s="409">
        <f t="shared" ref="AL1055" si="3136">AL1054</f>
        <v>0</v>
      </c>
      <c r="AM1055" s="304"/>
    </row>
    <row r="1056" spans="1:39" ht="15" hidden="1" customHeight="1" outlineLevel="2">
      <c r="A1056" s="529"/>
      <c r="B1056" s="292"/>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2">
      <c r="A1057" s="529">
        <v>27</v>
      </c>
      <c r="B1057" s="426" t="s">
        <v>119</v>
      </c>
      <c r="C1057" s="289" t="s">
        <v>25</v>
      </c>
      <c r="D1057" s="293"/>
      <c r="E1057" s="293"/>
      <c r="F1057" s="293"/>
      <c r="G1057" s="293"/>
      <c r="H1057" s="293"/>
      <c r="I1057" s="293"/>
      <c r="J1057" s="293"/>
      <c r="K1057" s="293"/>
      <c r="L1057" s="293"/>
      <c r="M1057" s="293"/>
      <c r="N1057" s="293">
        <v>12</v>
      </c>
      <c r="O1057" s="293"/>
      <c r="P1057" s="293"/>
      <c r="Q1057" s="293"/>
      <c r="R1057" s="293"/>
      <c r="S1057" s="293"/>
      <c r="T1057" s="293"/>
      <c r="U1057" s="293"/>
      <c r="V1057" s="293"/>
      <c r="W1057" s="293"/>
      <c r="X1057" s="293"/>
      <c r="Y1057" s="424"/>
      <c r="Z1057" s="413"/>
      <c r="AA1057" s="413"/>
      <c r="AB1057" s="413"/>
      <c r="AC1057" s="413"/>
      <c r="AD1057" s="413"/>
      <c r="AE1057" s="413"/>
      <c r="AF1057" s="413"/>
      <c r="AG1057" s="413"/>
      <c r="AH1057" s="413"/>
      <c r="AI1057" s="413"/>
      <c r="AJ1057" s="413"/>
      <c r="AK1057" s="413"/>
      <c r="AL1057" s="413"/>
      <c r="AM1057" s="294">
        <f>SUM(Y1057:AL1057)</f>
        <v>0</v>
      </c>
    </row>
    <row r="1058" spans="1:39" ht="15" hidden="1" customHeight="1" outlineLevel="2">
      <c r="A1058" s="529"/>
      <c r="B1058" s="292" t="s">
        <v>346</v>
      </c>
      <c r="C1058" s="289" t="s">
        <v>163</v>
      </c>
      <c r="D1058" s="293"/>
      <c r="E1058" s="293"/>
      <c r="F1058" s="293"/>
      <c r="G1058" s="293"/>
      <c r="H1058" s="293"/>
      <c r="I1058" s="293"/>
      <c r="J1058" s="293"/>
      <c r="K1058" s="293"/>
      <c r="L1058" s="293"/>
      <c r="M1058" s="293"/>
      <c r="N1058" s="293">
        <f>N1057</f>
        <v>12</v>
      </c>
      <c r="O1058" s="293"/>
      <c r="P1058" s="293"/>
      <c r="Q1058" s="293"/>
      <c r="R1058" s="293"/>
      <c r="S1058" s="293"/>
      <c r="T1058" s="293"/>
      <c r="U1058" s="293"/>
      <c r="V1058" s="293"/>
      <c r="W1058" s="293"/>
      <c r="X1058" s="293"/>
      <c r="Y1058" s="409">
        <f>Y1057</f>
        <v>0</v>
      </c>
      <c r="Z1058" s="409">
        <f t="shared" ref="Z1058" si="3137">Z1057</f>
        <v>0</v>
      </c>
      <c r="AA1058" s="409">
        <f t="shared" ref="AA1058" si="3138">AA1057</f>
        <v>0</v>
      </c>
      <c r="AB1058" s="409">
        <f t="shared" ref="AB1058" si="3139">AB1057</f>
        <v>0</v>
      </c>
      <c r="AC1058" s="409">
        <f t="shared" ref="AC1058" si="3140">AC1057</f>
        <v>0</v>
      </c>
      <c r="AD1058" s="409">
        <f t="shared" ref="AD1058" si="3141">AD1057</f>
        <v>0</v>
      </c>
      <c r="AE1058" s="409">
        <f t="shared" ref="AE1058" si="3142">AE1057</f>
        <v>0</v>
      </c>
      <c r="AF1058" s="409">
        <f t="shared" ref="AF1058" si="3143">AF1057</f>
        <v>0</v>
      </c>
      <c r="AG1058" s="409">
        <f t="shared" ref="AG1058" si="3144">AG1057</f>
        <v>0</v>
      </c>
      <c r="AH1058" s="409">
        <f t="shared" ref="AH1058" si="3145">AH1057</f>
        <v>0</v>
      </c>
      <c r="AI1058" s="409">
        <f t="shared" ref="AI1058" si="3146">AI1057</f>
        <v>0</v>
      </c>
      <c r="AJ1058" s="409">
        <f t="shared" ref="AJ1058" si="3147">AJ1057</f>
        <v>0</v>
      </c>
      <c r="AK1058" s="409">
        <f t="shared" ref="AK1058" si="3148">AK1057</f>
        <v>0</v>
      </c>
      <c r="AL1058" s="409">
        <f t="shared" ref="AL1058" si="3149">AL1057</f>
        <v>0</v>
      </c>
      <c r="AM1058" s="304"/>
    </row>
    <row r="1059" spans="1:39" ht="15" hidden="1" customHeight="1" outlineLevel="2">
      <c r="A1059" s="529"/>
      <c r="B1059" s="292"/>
      <c r="C1059" s="289"/>
      <c r="D1059" s="289"/>
      <c r="E1059" s="289"/>
      <c r="F1059" s="289"/>
      <c r="G1059" s="289"/>
      <c r="H1059" s="289"/>
      <c r="I1059" s="289"/>
      <c r="J1059" s="289"/>
      <c r="K1059" s="289"/>
      <c r="L1059" s="289"/>
      <c r="M1059" s="289"/>
      <c r="N1059" s="289"/>
      <c r="O1059" s="289"/>
      <c r="P1059" s="289"/>
      <c r="Q1059" s="289"/>
      <c r="R1059" s="289"/>
      <c r="S1059" s="289"/>
      <c r="T1059" s="289"/>
      <c r="U1059" s="289"/>
      <c r="V1059" s="289"/>
      <c r="W1059" s="289"/>
      <c r="X1059" s="289"/>
      <c r="Y1059" s="410"/>
      <c r="Z1059" s="423"/>
      <c r="AA1059" s="423"/>
      <c r="AB1059" s="423"/>
      <c r="AC1059" s="423"/>
      <c r="AD1059" s="423"/>
      <c r="AE1059" s="423"/>
      <c r="AF1059" s="423"/>
      <c r="AG1059" s="423"/>
      <c r="AH1059" s="423"/>
      <c r="AI1059" s="423"/>
      <c r="AJ1059" s="423"/>
      <c r="AK1059" s="423"/>
      <c r="AL1059" s="423"/>
      <c r="AM1059" s="304"/>
    </row>
    <row r="1060" spans="1:39" ht="15" hidden="1" customHeight="1" outlineLevel="2">
      <c r="A1060" s="529">
        <v>28</v>
      </c>
      <c r="B1060" s="426" t="s">
        <v>120</v>
      </c>
      <c r="C1060" s="289" t="s">
        <v>25</v>
      </c>
      <c r="D1060" s="293"/>
      <c r="E1060" s="293"/>
      <c r="F1060" s="293"/>
      <c r="G1060" s="293"/>
      <c r="H1060" s="293"/>
      <c r="I1060" s="293"/>
      <c r="J1060" s="293"/>
      <c r="K1060" s="293"/>
      <c r="L1060" s="293"/>
      <c r="M1060" s="293"/>
      <c r="N1060" s="293">
        <v>12</v>
      </c>
      <c r="O1060" s="293"/>
      <c r="P1060" s="293"/>
      <c r="Q1060" s="293"/>
      <c r="R1060" s="293"/>
      <c r="S1060" s="293"/>
      <c r="T1060" s="293"/>
      <c r="U1060" s="293"/>
      <c r="V1060" s="293"/>
      <c r="W1060" s="293"/>
      <c r="X1060" s="293"/>
      <c r="Y1060" s="424"/>
      <c r="Z1060" s="413"/>
      <c r="AA1060" s="413"/>
      <c r="AB1060" s="413"/>
      <c r="AC1060" s="413"/>
      <c r="AD1060" s="413"/>
      <c r="AE1060" s="413"/>
      <c r="AF1060" s="413"/>
      <c r="AG1060" s="413"/>
      <c r="AH1060" s="413"/>
      <c r="AI1060" s="413"/>
      <c r="AJ1060" s="413"/>
      <c r="AK1060" s="413"/>
      <c r="AL1060" s="413"/>
      <c r="AM1060" s="294">
        <f>SUM(Y1060:AL1060)</f>
        <v>0</v>
      </c>
    </row>
    <row r="1061" spans="1:39" ht="15" hidden="1" customHeight="1" outlineLevel="2">
      <c r="A1061" s="529"/>
      <c r="B1061" s="292" t="s">
        <v>346</v>
      </c>
      <c r="C1061" s="289" t="s">
        <v>163</v>
      </c>
      <c r="D1061" s="293"/>
      <c r="E1061" s="293"/>
      <c r="F1061" s="293"/>
      <c r="G1061" s="293"/>
      <c r="H1061" s="293"/>
      <c r="I1061" s="293"/>
      <c r="J1061" s="293"/>
      <c r="K1061" s="293"/>
      <c r="L1061" s="293"/>
      <c r="M1061" s="293"/>
      <c r="N1061" s="293">
        <f>N1060</f>
        <v>12</v>
      </c>
      <c r="O1061" s="293"/>
      <c r="P1061" s="293"/>
      <c r="Q1061" s="293"/>
      <c r="R1061" s="293"/>
      <c r="S1061" s="293"/>
      <c r="T1061" s="293"/>
      <c r="U1061" s="293"/>
      <c r="V1061" s="293"/>
      <c r="W1061" s="293"/>
      <c r="X1061" s="293"/>
      <c r="Y1061" s="409">
        <f>Y1060</f>
        <v>0</v>
      </c>
      <c r="Z1061" s="409">
        <f>Z1060</f>
        <v>0</v>
      </c>
      <c r="AA1061" s="409">
        <f t="shared" ref="AA1061" si="3150">AA1060</f>
        <v>0</v>
      </c>
      <c r="AB1061" s="409">
        <f t="shared" ref="AB1061" si="3151">AB1060</f>
        <v>0</v>
      </c>
      <c r="AC1061" s="409">
        <f t="shared" ref="AC1061" si="3152">AC1060</f>
        <v>0</v>
      </c>
      <c r="AD1061" s="409">
        <f t="shared" ref="AD1061" si="3153">AD1060</f>
        <v>0</v>
      </c>
      <c r="AE1061" s="409">
        <f>AE1060</f>
        <v>0</v>
      </c>
      <c r="AF1061" s="409">
        <f t="shared" ref="AF1061" si="3154">AF1060</f>
        <v>0</v>
      </c>
      <c r="AG1061" s="409">
        <f t="shared" ref="AG1061" si="3155">AG1060</f>
        <v>0</v>
      </c>
      <c r="AH1061" s="409">
        <f t="shared" ref="AH1061" si="3156">AH1060</f>
        <v>0</v>
      </c>
      <c r="AI1061" s="409">
        <f t="shared" ref="AI1061" si="3157">AI1060</f>
        <v>0</v>
      </c>
      <c r="AJ1061" s="409">
        <f t="shared" ref="AJ1061" si="3158">AJ1060</f>
        <v>0</v>
      </c>
      <c r="AK1061" s="409">
        <f t="shared" ref="AK1061" si="3159">AK1060</f>
        <v>0</v>
      </c>
      <c r="AL1061" s="409">
        <f t="shared" ref="AL1061" si="3160">AL1060</f>
        <v>0</v>
      </c>
      <c r="AM1061" s="304"/>
    </row>
    <row r="1062" spans="1:39" ht="15" hidden="1" customHeight="1" outlineLevel="2">
      <c r="A1062" s="529"/>
      <c r="B1062" s="292"/>
      <c r="C1062" s="289"/>
      <c r="D1062" s="289"/>
      <c r="E1062" s="289"/>
      <c r="F1062" s="289"/>
      <c r="G1062" s="289"/>
      <c r="H1062" s="289"/>
      <c r="I1062" s="289"/>
      <c r="J1062" s="289"/>
      <c r="K1062" s="289"/>
      <c r="L1062" s="289"/>
      <c r="M1062" s="289"/>
      <c r="N1062" s="289"/>
      <c r="O1062" s="289"/>
      <c r="P1062" s="289"/>
      <c r="Q1062" s="289"/>
      <c r="R1062" s="289"/>
      <c r="S1062" s="289"/>
      <c r="T1062" s="289"/>
      <c r="U1062" s="289"/>
      <c r="V1062" s="289"/>
      <c r="W1062" s="289"/>
      <c r="X1062" s="289"/>
      <c r="Y1062" s="410"/>
      <c r="Z1062" s="423"/>
      <c r="AA1062" s="423"/>
      <c r="AB1062" s="423"/>
      <c r="AC1062" s="423"/>
      <c r="AD1062" s="423"/>
      <c r="AE1062" s="423"/>
      <c r="AF1062" s="423"/>
      <c r="AG1062" s="423"/>
      <c r="AH1062" s="423"/>
      <c r="AI1062" s="423"/>
      <c r="AJ1062" s="423"/>
      <c r="AK1062" s="423"/>
      <c r="AL1062" s="423"/>
      <c r="AM1062" s="304"/>
    </row>
    <row r="1063" spans="1:39" ht="15" hidden="1" customHeight="1" outlineLevel="2">
      <c r="A1063" s="529">
        <v>29</v>
      </c>
      <c r="B1063" s="426" t="s">
        <v>121</v>
      </c>
      <c r="C1063" s="289" t="s">
        <v>25</v>
      </c>
      <c r="D1063" s="293"/>
      <c r="E1063" s="293"/>
      <c r="F1063" s="293"/>
      <c r="G1063" s="293"/>
      <c r="H1063" s="293"/>
      <c r="I1063" s="293"/>
      <c r="J1063" s="293"/>
      <c r="K1063" s="293"/>
      <c r="L1063" s="293"/>
      <c r="M1063" s="293"/>
      <c r="N1063" s="293">
        <v>3</v>
      </c>
      <c r="O1063" s="293"/>
      <c r="P1063" s="293"/>
      <c r="Q1063" s="293"/>
      <c r="R1063" s="293"/>
      <c r="S1063" s="293"/>
      <c r="T1063" s="293"/>
      <c r="U1063" s="293"/>
      <c r="V1063" s="293"/>
      <c r="W1063" s="293"/>
      <c r="X1063" s="293"/>
      <c r="Y1063" s="424"/>
      <c r="Z1063" s="413"/>
      <c r="AA1063" s="413"/>
      <c r="AB1063" s="413"/>
      <c r="AC1063" s="413"/>
      <c r="AD1063" s="413"/>
      <c r="AE1063" s="413"/>
      <c r="AF1063" s="413"/>
      <c r="AG1063" s="413"/>
      <c r="AH1063" s="413"/>
      <c r="AI1063" s="413"/>
      <c r="AJ1063" s="413"/>
      <c r="AK1063" s="413"/>
      <c r="AL1063" s="413"/>
      <c r="AM1063" s="294">
        <f>SUM(Y1063:AL1063)</f>
        <v>0</v>
      </c>
    </row>
    <row r="1064" spans="1:39" ht="15" hidden="1" customHeight="1" outlineLevel="2">
      <c r="A1064" s="529"/>
      <c r="B1064" s="292" t="s">
        <v>346</v>
      </c>
      <c r="C1064" s="289" t="s">
        <v>163</v>
      </c>
      <c r="D1064" s="293"/>
      <c r="E1064" s="293"/>
      <c r="F1064" s="293"/>
      <c r="G1064" s="293"/>
      <c r="H1064" s="293"/>
      <c r="I1064" s="293"/>
      <c r="J1064" s="293"/>
      <c r="K1064" s="293"/>
      <c r="L1064" s="293"/>
      <c r="M1064" s="293"/>
      <c r="N1064" s="293">
        <f>N1063</f>
        <v>3</v>
      </c>
      <c r="O1064" s="293"/>
      <c r="P1064" s="293"/>
      <c r="Q1064" s="293"/>
      <c r="R1064" s="293"/>
      <c r="S1064" s="293"/>
      <c r="T1064" s="293"/>
      <c r="U1064" s="293"/>
      <c r="V1064" s="293"/>
      <c r="W1064" s="293"/>
      <c r="X1064" s="293"/>
      <c r="Y1064" s="409">
        <f>Y1063</f>
        <v>0</v>
      </c>
      <c r="Z1064" s="409">
        <f t="shared" ref="Z1064" si="3161">Z1063</f>
        <v>0</v>
      </c>
      <c r="AA1064" s="409">
        <f t="shared" ref="AA1064" si="3162">AA1063</f>
        <v>0</v>
      </c>
      <c r="AB1064" s="409">
        <f t="shared" ref="AB1064" si="3163">AB1063</f>
        <v>0</v>
      </c>
      <c r="AC1064" s="409">
        <f t="shared" ref="AC1064" si="3164">AC1063</f>
        <v>0</v>
      </c>
      <c r="AD1064" s="409">
        <f t="shared" ref="AD1064" si="3165">AD1063</f>
        <v>0</v>
      </c>
      <c r="AE1064" s="409">
        <f t="shared" ref="AE1064" si="3166">AE1063</f>
        <v>0</v>
      </c>
      <c r="AF1064" s="409">
        <f t="shared" ref="AF1064" si="3167">AF1063</f>
        <v>0</v>
      </c>
      <c r="AG1064" s="409">
        <f t="shared" ref="AG1064" si="3168">AG1063</f>
        <v>0</v>
      </c>
      <c r="AH1064" s="409">
        <f t="shared" ref="AH1064" si="3169">AH1063</f>
        <v>0</v>
      </c>
      <c r="AI1064" s="409">
        <f t="shared" ref="AI1064" si="3170">AI1063</f>
        <v>0</v>
      </c>
      <c r="AJ1064" s="409">
        <f t="shared" ref="AJ1064" si="3171">AJ1063</f>
        <v>0</v>
      </c>
      <c r="AK1064" s="409">
        <f t="shared" ref="AK1064" si="3172">AK1063</f>
        <v>0</v>
      </c>
      <c r="AL1064" s="409">
        <f t="shared" ref="AL1064" si="3173">AL1063</f>
        <v>0</v>
      </c>
      <c r="AM1064" s="304"/>
    </row>
    <row r="1065" spans="1:39" ht="15" hidden="1" customHeight="1" outlineLevel="2">
      <c r="A1065" s="529"/>
      <c r="B1065" s="292"/>
      <c r="C1065" s="289"/>
      <c r="D1065" s="289"/>
      <c r="E1065" s="289"/>
      <c r="F1065" s="289"/>
      <c r="G1065" s="289"/>
      <c r="H1065" s="289"/>
      <c r="I1065" s="289"/>
      <c r="J1065" s="289"/>
      <c r="K1065" s="289"/>
      <c r="L1065" s="289"/>
      <c r="M1065" s="289"/>
      <c r="N1065" s="289"/>
      <c r="O1065" s="289"/>
      <c r="P1065" s="289"/>
      <c r="Q1065" s="289"/>
      <c r="R1065" s="289"/>
      <c r="S1065" s="289"/>
      <c r="T1065" s="289"/>
      <c r="U1065" s="289"/>
      <c r="V1065" s="289"/>
      <c r="W1065" s="289"/>
      <c r="X1065" s="289"/>
      <c r="Y1065" s="410"/>
      <c r="Z1065" s="423"/>
      <c r="AA1065" s="423"/>
      <c r="AB1065" s="423"/>
      <c r="AC1065" s="423"/>
      <c r="AD1065" s="423"/>
      <c r="AE1065" s="423"/>
      <c r="AF1065" s="423"/>
      <c r="AG1065" s="423"/>
      <c r="AH1065" s="423"/>
      <c r="AI1065" s="423"/>
      <c r="AJ1065" s="423"/>
      <c r="AK1065" s="423"/>
      <c r="AL1065" s="423"/>
      <c r="AM1065" s="304"/>
    </row>
    <row r="1066" spans="1:39" ht="15" hidden="1" customHeight="1" outlineLevel="2">
      <c r="A1066" s="529">
        <v>30</v>
      </c>
      <c r="B1066" s="426" t="s">
        <v>122</v>
      </c>
      <c r="C1066" s="289" t="s">
        <v>25</v>
      </c>
      <c r="D1066" s="293"/>
      <c r="E1066" s="293"/>
      <c r="F1066" s="293"/>
      <c r="G1066" s="293"/>
      <c r="H1066" s="293"/>
      <c r="I1066" s="293"/>
      <c r="J1066" s="293"/>
      <c r="K1066" s="293"/>
      <c r="L1066" s="293"/>
      <c r="M1066" s="293"/>
      <c r="N1066" s="293">
        <v>12</v>
      </c>
      <c r="O1066" s="293"/>
      <c r="P1066" s="293"/>
      <c r="Q1066" s="293"/>
      <c r="R1066" s="293"/>
      <c r="S1066" s="293"/>
      <c r="T1066" s="293"/>
      <c r="U1066" s="293"/>
      <c r="V1066" s="293"/>
      <c r="W1066" s="293"/>
      <c r="X1066" s="293"/>
      <c r="Y1066" s="424"/>
      <c r="Z1066" s="413"/>
      <c r="AA1066" s="413"/>
      <c r="AB1066" s="413"/>
      <c r="AC1066" s="413"/>
      <c r="AD1066" s="413"/>
      <c r="AE1066" s="413"/>
      <c r="AF1066" s="413"/>
      <c r="AG1066" s="413"/>
      <c r="AH1066" s="413"/>
      <c r="AI1066" s="413"/>
      <c r="AJ1066" s="413"/>
      <c r="AK1066" s="413"/>
      <c r="AL1066" s="413"/>
      <c r="AM1066" s="294">
        <f>SUM(Y1066:AL1066)</f>
        <v>0</v>
      </c>
    </row>
    <row r="1067" spans="1:39" ht="15" hidden="1" customHeight="1" outlineLevel="2">
      <c r="A1067" s="529"/>
      <c r="B1067" s="292" t="s">
        <v>346</v>
      </c>
      <c r="C1067" s="289" t="s">
        <v>163</v>
      </c>
      <c r="D1067" s="293"/>
      <c r="E1067" s="293"/>
      <c r="F1067" s="293"/>
      <c r="G1067" s="293"/>
      <c r="H1067" s="293"/>
      <c r="I1067" s="293"/>
      <c r="J1067" s="293"/>
      <c r="K1067" s="293"/>
      <c r="L1067" s="293"/>
      <c r="M1067" s="293"/>
      <c r="N1067" s="293">
        <f>N1066</f>
        <v>12</v>
      </c>
      <c r="O1067" s="293"/>
      <c r="P1067" s="293"/>
      <c r="Q1067" s="293"/>
      <c r="R1067" s="293"/>
      <c r="S1067" s="293"/>
      <c r="T1067" s="293"/>
      <c r="U1067" s="293"/>
      <c r="V1067" s="293"/>
      <c r="W1067" s="293"/>
      <c r="X1067" s="293"/>
      <c r="Y1067" s="409">
        <f>Y1066</f>
        <v>0</v>
      </c>
      <c r="Z1067" s="409">
        <f t="shared" ref="Z1067" si="3174">Z1066</f>
        <v>0</v>
      </c>
      <c r="AA1067" s="409">
        <f t="shared" ref="AA1067" si="3175">AA1066</f>
        <v>0</v>
      </c>
      <c r="AB1067" s="409">
        <f t="shared" ref="AB1067" si="3176">AB1066</f>
        <v>0</v>
      </c>
      <c r="AC1067" s="409">
        <f t="shared" ref="AC1067" si="3177">AC1066</f>
        <v>0</v>
      </c>
      <c r="AD1067" s="409">
        <f t="shared" ref="AD1067" si="3178">AD1066</f>
        <v>0</v>
      </c>
      <c r="AE1067" s="409">
        <f t="shared" ref="AE1067" si="3179">AE1066</f>
        <v>0</v>
      </c>
      <c r="AF1067" s="409">
        <f t="shared" ref="AF1067" si="3180">AF1066</f>
        <v>0</v>
      </c>
      <c r="AG1067" s="409">
        <f t="shared" ref="AG1067" si="3181">AG1066</f>
        <v>0</v>
      </c>
      <c r="AH1067" s="409">
        <f t="shared" ref="AH1067" si="3182">AH1066</f>
        <v>0</v>
      </c>
      <c r="AI1067" s="409">
        <f t="shared" ref="AI1067" si="3183">AI1066</f>
        <v>0</v>
      </c>
      <c r="AJ1067" s="409">
        <f t="shared" ref="AJ1067" si="3184">AJ1066</f>
        <v>0</v>
      </c>
      <c r="AK1067" s="409">
        <f t="shared" ref="AK1067" si="3185">AK1066</f>
        <v>0</v>
      </c>
      <c r="AL1067" s="409">
        <f t="shared" ref="AL1067" si="3186">AL1066</f>
        <v>0</v>
      </c>
      <c r="AM1067" s="304"/>
    </row>
    <row r="1068" spans="1:39" ht="15" hidden="1" customHeight="1" outlineLevel="2">
      <c r="A1068" s="529"/>
      <c r="B1068" s="292"/>
      <c r="C1068" s="289"/>
      <c r="D1068" s="289"/>
      <c r="E1068" s="289"/>
      <c r="F1068" s="289"/>
      <c r="G1068" s="289"/>
      <c r="H1068" s="289"/>
      <c r="I1068" s="289"/>
      <c r="J1068" s="289"/>
      <c r="K1068" s="289"/>
      <c r="L1068" s="289"/>
      <c r="M1068" s="289"/>
      <c r="N1068" s="289"/>
      <c r="O1068" s="289"/>
      <c r="P1068" s="289"/>
      <c r="Q1068" s="289"/>
      <c r="R1068" s="289"/>
      <c r="S1068" s="289"/>
      <c r="T1068" s="289"/>
      <c r="U1068" s="289"/>
      <c r="V1068" s="289"/>
      <c r="W1068" s="289"/>
      <c r="X1068" s="289"/>
      <c r="Y1068" s="410"/>
      <c r="Z1068" s="423"/>
      <c r="AA1068" s="423"/>
      <c r="AB1068" s="423"/>
      <c r="AC1068" s="423"/>
      <c r="AD1068" s="423"/>
      <c r="AE1068" s="423"/>
      <c r="AF1068" s="423"/>
      <c r="AG1068" s="423"/>
      <c r="AH1068" s="423"/>
      <c r="AI1068" s="423"/>
      <c r="AJ1068" s="423"/>
      <c r="AK1068" s="423"/>
      <c r="AL1068" s="423"/>
      <c r="AM1068" s="304"/>
    </row>
    <row r="1069" spans="1:39" ht="15" hidden="1" customHeight="1" outlineLevel="2">
      <c r="A1069" s="529">
        <v>31</v>
      </c>
      <c r="B1069" s="426" t="s">
        <v>123</v>
      </c>
      <c r="C1069" s="289" t="s">
        <v>25</v>
      </c>
      <c r="D1069" s="293"/>
      <c r="E1069" s="293"/>
      <c r="F1069" s="293"/>
      <c r="G1069" s="293"/>
      <c r="H1069" s="293"/>
      <c r="I1069" s="293"/>
      <c r="J1069" s="293"/>
      <c r="K1069" s="293"/>
      <c r="L1069" s="293"/>
      <c r="M1069" s="293"/>
      <c r="N1069" s="293">
        <v>12</v>
      </c>
      <c r="O1069" s="293"/>
      <c r="P1069" s="293"/>
      <c r="Q1069" s="293"/>
      <c r="R1069" s="293"/>
      <c r="S1069" s="293"/>
      <c r="T1069" s="293"/>
      <c r="U1069" s="293"/>
      <c r="V1069" s="293"/>
      <c r="W1069" s="293"/>
      <c r="X1069" s="293"/>
      <c r="Y1069" s="424"/>
      <c r="Z1069" s="413"/>
      <c r="AA1069" s="413"/>
      <c r="AB1069" s="413"/>
      <c r="AC1069" s="413"/>
      <c r="AD1069" s="413"/>
      <c r="AE1069" s="413"/>
      <c r="AF1069" s="413"/>
      <c r="AG1069" s="413"/>
      <c r="AH1069" s="413"/>
      <c r="AI1069" s="413"/>
      <c r="AJ1069" s="413"/>
      <c r="AK1069" s="413"/>
      <c r="AL1069" s="413"/>
      <c r="AM1069" s="294">
        <f>SUM(Y1069:AL1069)</f>
        <v>0</v>
      </c>
    </row>
    <row r="1070" spans="1:39" ht="15" hidden="1" customHeight="1" outlineLevel="2">
      <c r="A1070" s="529"/>
      <c r="B1070" s="292" t="s">
        <v>346</v>
      </c>
      <c r="C1070" s="289" t="s">
        <v>163</v>
      </c>
      <c r="D1070" s="293"/>
      <c r="E1070" s="293"/>
      <c r="F1070" s="293"/>
      <c r="G1070" s="293"/>
      <c r="H1070" s="293"/>
      <c r="I1070" s="293"/>
      <c r="J1070" s="293"/>
      <c r="K1070" s="293"/>
      <c r="L1070" s="293"/>
      <c r="M1070" s="293"/>
      <c r="N1070" s="293">
        <f>N1069</f>
        <v>12</v>
      </c>
      <c r="O1070" s="293"/>
      <c r="P1070" s="293"/>
      <c r="Q1070" s="293"/>
      <c r="R1070" s="293"/>
      <c r="S1070" s="293"/>
      <c r="T1070" s="293"/>
      <c r="U1070" s="293"/>
      <c r="V1070" s="293"/>
      <c r="W1070" s="293"/>
      <c r="X1070" s="293"/>
      <c r="Y1070" s="409">
        <f>Y1069</f>
        <v>0</v>
      </c>
      <c r="Z1070" s="409">
        <f t="shared" ref="Z1070" si="3187">Z1069</f>
        <v>0</v>
      </c>
      <c r="AA1070" s="409">
        <f t="shared" ref="AA1070" si="3188">AA1069</f>
        <v>0</v>
      </c>
      <c r="AB1070" s="409">
        <f t="shared" ref="AB1070" si="3189">AB1069</f>
        <v>0</v>
      </c>
      <c r="AC1070" s="409">
        <f t="shared" ref="AC1070" si="3190">AC1069</f>
        <v>0</v>
      </c>
      <c r="AD1070" s="409">
        <f t="shared" ref="AD1070" si="3191">AD1069</f>
        <v>0</v>
      </c>
      <c r="AE1070" s="409">
        <f t="shared" ref="AE1070" si="3192">AE1069</f>
        <v>0</v>
      </c>
      <c r="AF1070" s="409">
        <f t="shared" ref="AF1070" si="3193">AF1069</f>
        <v>0</v>
      </c>
      <c r="AG1070" s="409">
        <f t="shared" ref="AG1070" si="3194">AG1069</f>
        <v>0</v>
      </c>
      <c r="AH1070" s="409">
        <f t="shared" ref="AH1070" si="3195">AH1069</f>
        <v>0</v>
      </c>
      <c r="AI1070" s="409">
        <f t="shared" ref="AI1070" si="3196">AI1069</f>
        <v>0</v>
      </c>
      <c r="AJ1070" s="409">
        <f t="shared" ref="AJ1070" si="3197">AJ1069</f>
        <v>0</v>
      </c>
      <c r="AK1070" s="409">
        <f t="shared" ref="AK1070" si="3198">AK1069</f>
        <v>0</v>
      </c>
      <c r="AL1070" s="409">
        <f t="shared" ref="AL1070" si="3199">AL1069</f>
        <v>0</v>
      </c>
      <c r="AM1070" s="304"/>
    </row>
    <row r="1071" spans="1:39" ht="15" hidden="1" customHeight="1" outlineLevel="2">
      <c r="A1071" s="529"/>
      <c r="B1071" s="426"/>
      <c r="C1071" s="289"/>
      <c r="D1071" s="289"/>
      <c r="E1071" s="289"/>
      <c r="F1071" s="289"/>
      <c r="G1071" s="289"/>
      <c r="H1071" s="289"/>
      <c r="I1071" s="289"/>
      <c r="J1071" s="289"/>
      <c r="K1071" s="289"/>
      <c r="L1071" s="289"/>
      <c r="M1071" s="289"/>
      <c r="N1071" s="289"/>
      <c r="O1071" s="289"/>
      <c r="P1071" s="289"/>
      <c r="Q1071" s="289"/>
      <c r="R1071" s="289"/>
      <c r="S1071" s="289"/>
      <c r="T1071" s="289"/>
      <c r="U1071" s="289"/>
      <c r="V1071" s="289"/>
      <c r="W1071" s="289"/>
      <c r="X1071" s="289"/>
      <c r="Y1071" s="410"/>
      <c r="Z1071" s="423"/>
      <c r="AA1071" s="423"/>
      <c r="AB1071" s="423"/>
      <c r="AC1071" s="423"/>
      <c r="AD1071" s="423"/>
      <c r="AE1071" s="423"/>
      <c r="AF1071" s="423"/>
      <c r="AG1071" s="423"/>
      <c r="AH1071" s="423"/>
      <c r="AI1071" s="423"/>
      <c r="AJ1071" s="423"/>
      <c r="AK1071" s="423"/>
      <c r="AL1071" s="423"/>
      <c r="AM1071" s="304"/>
    </row>
    <row r="1072" spans="1:39" ht="15" hidden="1" customHeight="1" outlineLevel="2">
      <c r="A1072" s="529">
        <v>32</v>
      </c>
      <c r="B1072" s="426" t="s">
        <v>124</v>
      </c>
      <c r="C1072" s="289" t="s">
        <v>25</v>
      </c>
      <c r="D1072" s="293"/>
      <c r="E1072" s="293"/>
      <c r="F1072" s="293"/>
      <c r="G1072" s="293"/>
      <c r="H1072" s="293"/>
      <c r="I1072" s="293"/>
      <c r="J1072" s="293"/>
      <c r="K1072" s="293"/>
      <c r="L1072" s="293"/>
      <c r="M1072" s="293"/>
      <c r="N1072" s="293">
        <v>12</v>
      </c>
      <c r="O1072" s="293"/>
      <c r="P1072" s="293"/>
      <c r="Q1072" s="293"/>
      <c r="R1072" s="293"/>
      <c r="S1072" s="293"/>
      <c r="T1072" s="293"/>
      <c r="U1072" s="293"/>
      <c r="V1072" s="293"/>
      <c r="W1072" s="293"/>
      <c r="X1072" s="293"/>
      <c r="Y1072" s="424"/>
      <c r="Z1072" s="413"/>
      <c r="AA1072" s="413"/>
      <c r="AB1072" s="413"/>
      <c r="AC1072" s="413"/>
      <c r="AD1072" s="413"/>
      <c r="AE1072" s="413"/>
      <c r="AF1072" s="413"/>
      <c r="AG1072" s="413"/>
      <c r="AH1072" s="413"/>
      <c r="AI1072" s="413"/>
      <c r="AJ1072" s="413"/>
      <c r="AK1072" s="413"/>
      <c r="AL1072" s="413"/>
      <c r="AM1072" s="294">
        <f>SUM(Y1072:AL1072)</f>
        <v>0</v>
      </c>
    </row>
    <row r="1073" spans="1:39" ht="15" hidden="1" customHeight="1" outlineLevel="2">
      <c r="A1073" s="529"/>
      <c r="B1073" s="292" t="s">
        <v>346</v>
      </c>
      <c r="C1073" s="289" t="s">
        <v>163</v>
      </c>
      <c r="D1073" s="293"/>
      <c r="E1073" s="293"/>
      <c r="F1073" s="293"/>
      <c r="G1073" s="293"/>
      <c r="H1073" s="293"/>
      <c r="I1073" s="293"/>
      <c r="J1073" s="293"/>
      <c r="K1073" s="293"/>
      <c r="L1073" s="293"/>
      <c r="M1073" s="293"/>
      <c r="N1073" s="293">
        <f>N1072</f>
        <v>12</v>
      </c>
      <c r="O1073" s="293"/>
      <c r="P1073" s="293"/>
      <c r="Q1073" s="293"/>
      <c r="R1073" s="293"/>
      <c r="S1073" s="293"/>
      <c r="T1073" s="293"/>
      <c r="U1073" s="293"/>
      <c r="V1073" s="293"/>
      <c r="W1073" s="293"/>
      <c r="X1073" s="293"/>
      <c r="Y1073" s="409">
        <f>Y1072</f>
        <v>0</v>
      </c>
      <c r="Z1073" s="409">
        <f t="shared" ref="Z1073" si="3200">Z1072</f>
        <v>0</v>
      </c>
      <c r="AA1073" s="409">
        <f t="shared" ref="AA1073" si="3201">AA1072</f>
        <v>0</v>
      </c>
      <c r="AB1073" s="409">
        <f t="shared" ref="AB1073" si="3202">AB1072</f>
        <v>0</v>
      </c>
      <c r="AC1073" s="409">
        <f t="shared" ref="AC1073" si="3203">AC1072</f>
        <v>0</v>
      </c>
      <c r="AD1073" s="409">
        <f t="shared" ref="AD1073" si="3204">AD1072</f>
        <v>0</v>
      </c>
      <c r="AE1073" s="409">
        <f t="shared" ref="AE1073" si="3205">AE1072</f>
        <v>0</v>
      </c>
      <c r="AF1073" s="409">
        <f t="shared" ref="AF1073" si="3206">AF1072</f>
        <v>0</v>
      </c>
      <c r="AG1073" s="409">
        <f t="shared" ref="AG1073" si="3207">AG1072</f>
        <v>0</v>
      </c>
      <c r="AH1073" s="409">
        <f t="shared" ref="AH1073" si="3208">AH1072</f>
        <v>0</v>
      </c>
      <c r="AI1073" s="409">
        <f t="shared" ref="AI1073" si="3209">AI1072</f>
        <v>0</v>
      </c>
      <c r="AJ1073" s="409">
        <f t="shared" ref="AJ1073" si="3210">AJ1072</f>
        <v>0</v>
      </c>
      <c r="AK1073" s="409">
        <f t="shared" ref="AK1073" si="3211">AK1072</f>
        <v>0</v>
      </c>
      <c r="AL1073" s="409">
        <f t="shared" ref="AL1073" si="3212">AL1072</f>
        <v>0</v>
      </c>
      <c r="AM1073" s="304"/>
    </row>
    <row r="1074" spans="1:39" ht="15" hidden="1" customHeight="1" outlineLevel="2">
      <c r="A1074" s="529"/>
      <c r="B1074" s="426"/>
      <c r="C1074" s="289"/>
      <c r="D1074" s="289"/>
      <c r="E1074" s="289"/>
      <c r="F1074" s="289"/>
      <c r="G1074" s="289"/>
      <c r="H1074" s="289"/>
      <c r="I1074" s="289"/>
      <c r="J1074" s="289"/>
      <c r="K1074" s="289"/>
      <c r="L1074" s="289"/>
      <c r="M1074" s="289"/>
      <c r="N1074" s="289"/>
      <c r="O1074" s="289"/>
      <c r="P1074" s="289"/>
      <c r="Q1074" s="289"/>
      <c r="R1074" s="289"/>
      <c r="S1074" s="289"/>
      <c r="T1074" s="289"/>
      <c r="U1074" s="289"/>
      <c r="V1074" s="289"/>
      <c r="W1074" s="289"/>
      <c r="X1074" s="289"/>
      <c r="Y1074" s="410"/>
      <c r="Z1074" s="423"/>
      <c r="AA1074" s="423"/>
      <c r="AB1074" s="423"/>
      <c r="AC1074" s="423"/>
      <c r="AD1074" s="423"/>
      <c r="AE1074" s="423"/>
      <c r="AF1074" s="423"/>
      <c r="AG1074" s="423"/>
      <c r="AH1074" s="423"/>
      <c r="AI1074" s="423"/>
      <c r="AJ1074" s="423"/>
      <c r="AK1074" s="423"/>
      <c r="AL1074" s="423"/>
      <c r="AM1074" s="304"/>
    </row>
    <row r="1075" spans="1:39" ht="15" hidden="1" customHeight="1" outlineLevel="2">
      <c r="A1075" s="529"/>
      <c r="B1075" s="286" t="s">
        <v>501</v>
      </c>
      <c r="C1075" s="289"/>
      <c r="D1075" s="289"/>
      <c r="E1075" s="289"/>
      <c r="F1075" s="289"/>
      <c r="G1075" s="289"/>
      <c r="H1075" s="289"/>
      <c r="I1075" s="289"/>
      <c r="J1075" s="289"/>
      <c r="K1075" s="289"/>
      <c r="L1075" s="289"/>
      <c r="M1075" s="289"/>
      <c r="N1075" s="289"/>
      <c r="O1075" s="289"/>
      <c r="P1075" s="289"/>
      <c r="Q1075" s="289"/>
      <c r="R1075" s="289"/>
      <c r="S1075" s="289"/>
      <c r="T1075" s="289"/>
      <c r="U1075" s="289"/>
      <c r="V1075" s="289"/>
      <c r="W1075" s="289"/>
      <c r="X1075" s="289"/>
      <c r="Y1075" s="410"/>
      <c r="Z1075" s="423"/>
      <c r="AA1075" s="423"/>
      <c r="AB1075" s="423"/>
      <c r="AC1075" s="423"/>
      <c r="AD1075" s="423"/>
      <c r="AE1075" s="423"/>
      <c r="AF1075" s="423"/>
      <c r="AG1075" s="423"/>
      <c r="AH1075" s="423"/>
      <c r="AI1075" s="423"/>
      <c r="AJ1075" s="423"/>
      <c r="AK1075" s="423"/>
      <c r="AL1075" s="423"/>
      <c r="AM1075" s="304"/>
    </row>
    <row r="1076" spans="1:39" ht="15" hidden="1" customHeight="1" outlineLevel="2">
      <c r="A1076" s="529">
        <v>33</v>
      </c>
      <c r="B1076" s="426" t="s">
        <v>125</v>
      </c>
      <c r="C1076" s="289" t="s">
        <v>25</v>
      </c>
      <c r="D1076" s="293"/>
      <c r="E1076" s="293"/>
      <c r="F1076" s="293"/>
      <c r="G1076" s="293"/>
      <c r="H1076" s="293"/>
      <c r="I1076" s="293"/>
      <c r="J1076" s="293"/>
      <c r="K1076" s="293"/>
      <c r="L1076" s="293"/>
      <c r="M1076" s="293"/>
      <c r="N1076" s="293">
        <v>0</v>
      </c>
      <c r="O1076" s="293"/>
      <c r="P1076" s="293"/>
      <c r="Q1076" s="293"/>
      <c r="R1076" s="293"/>
      <c r="S1076" s="293"/>
      <c r="T1076" s="293"/>
      <c r="U1076" s="293"/>
      <c r="V1076" s="293"/>
      <c r="W1076" s="293"/>
      <c r="X1076" s="293"/>
      <c r="Y1076" s="424"/>
      <c r="Z1076" s="413"/>
      <c r="AA1076" s="413"/>
      <c r="AB1076" s="413"/>
      <c r="AC1076" s="413"/>
      <c r="AD1076" s="413"/>
      <c r="AE1076" s="413"/>
      <c r="AF1076" s="413"/>
      <c r="AG1076" s="413"/>
      <c r="AH1076" s="413"/>
      <c r="AI1076" s="413"/>
      <c r="AJ1076" s="413"/>
      <c r="AK1076" s="413"/>
      <c r="AL1076" s="413"/>
      <c r="AM1076" s="294">
        <f>SUM(Y1076:AL1076)</f>
        <v>0</v>
      </c>
    </row>
    <row r="1077" spans="1:39" ht="15" hidden="1" customHeight="1" outlineLevel="2">
      <c r="A1077" s="529"/>
      <c r="B1077" s="292" t="s">
        <v>346</v>
      </c>
      <c r="C1077" s="289" t="s">
        <v>163</v>
      </c>
      <c r="D1077" s="293"/>
      <c r="E1077" s="293"/>
      <c r="F1077" s="293"/>
      <c r="G1077" s="293"/>
      <c r="H1077" s="293"/>
      <c r="I1077" s="293"/>
      <c r="J1077" s="293"/>
      <c r="K1077" s="293"/>
      <c r="L1077" s="293"/>
      <c r="M1077" s="293"/>
      <c r="N1077" s="293">
        <f>N1076</f>
        <v>0</v>
      </c>
      <c r="O1077" s="293"/>
      <c r="P1077" s="293"/>
      <c r="Q1077" s="293"/>
      <c r="R1077" s="293"/>
      <c r="S1077" s="293"/>
      <c r="T1077" s="293"/>
      <c r="U1077" s="293"/>
      <c r="V1077" s="293"/>
      <c r="W1077" s="293"/>
      <c r="X1077" s="293"/>
      <c r="Y1077" s="409">
        <f>Y1076</f>
        <v>0</v>
      </c>
      <c r="Z1077" s="409">
        <f t="shared" ref="Z1077" si="3213">Z1076</f>
        <v>0</v>
      </c>
      <c r="AA1077" s="409">
        <f t="shared" ref="AA1077" si="3214">AA1076</f>
        <v>0</v>
      </c>
      <c r="AB1077" s="409">
        <f t="shared" ref="AB1077" si="3215">AB1076</f>
        <v>0</v>
      </c>
      <c r="AC1077" s="409">
        <f t="shared" ref="AC1077" si="3216">AC1076</f>
        <v>0</v>
      </c>
      <c r="AD1077" s="409">
        <f t="shared" ref="AD1077" si="3217">AD1076</f>
        <v>0</v>
      </c>
      <c r="AE1077" s="409">
        <f t="shared" ref="AE1077" si="3218">AE1076</f>
        <v>0</v>
      </c>
      <c r="AF1077" s="409">
        <f t="shared" ref="AF1077" si="3219">AF1076</f>
        <v>0</v>
      </c>
      <c r="AG1077" s="409">
        <f t="shared" ref="AG1077" si="3220">AG1076</f>
        <v>0</v>
      </c>
      <c r="AH1077" s="409">
        <f t="shared" ref="AH1077" si="3221">AH1076</f>
        <v>0</v>
      </c>
      <c r="AI1077" s="409">
        <f t="shared" ref="AI1077" si="3222">AI1076</f>
        <v>0</v>
      </c>
      <c r="AJ1077" s="409">
        <f t="shared" ref="AJ1077" si="3223">AJ1076</f>
        <v>0</v>
      </c>
      <c r="AK1077" s="409">
        <f t="shared" ref="AK1077" si="3224">AK1076</f>
        <v>0</v>
      </c>
      <c r="AL1077" s="409">
        <f t="shared" ref="AL1077" si="3225">AL1076</f>
        <v>0</v>
      </c>
      <c r="AM1077" s="304"/>
    </row>
    <row r="1078" spans="1:39" ht="15" hidden="1" customHeight="1" outlineLevel="2">
      <c r="A1078" s="529"/>
      <c r="B1078" s="426"/>
      <c r="C1078" s="289"/>
      <c r="D1078" s="289"/>
      <c r="E1078" s="289"/>
      <c r="F1078" s="289"/>
      <c r="G1078" s="289"/>
      <c r="H1078" s="289"/>
      <c r="I1078" s="289"/>
      <c r="J1078" s="289"/>
      <c r="K1078" s="289"/>
      <c r="L1078" s="289"/>
      <c r="M1078" s="289"/>
      <c r="N1078" s="289"/>
      <c r="O1078" s="289"/>
      <c r="P1078" s="289"/>
      <c r="Q1078" s="289"/>
      <c r="R1078" s="289"/>
      <c r="S1078" s="289"/>
      <c r="T1078" s="289"/>
      <c r="U1078" s="289"/>
      <c r="V1078" s="289"/>
      <c r="W1078" s="289"/>
      <c r="X1078" s="289"/>
      <c r="Y1078" s="410"/>
      <c r="Z1078" s="423"/>
      <c r="AA1078" s="423"/>
      <c r="AB1078" s="423"/>
      <c r="AC1078" s="423"/>
      <c r="AD1078" s="423"/>
      <c r="AE1078" s="423"/>
      <c r="AF1078" s="423"/>
      <c r="AG1078" s="423"/>
      <c r="AH1078" s="423"/>
      <c r="AI1078" s="423"/>
      <c r="AJ1078" s="423"/>
      <c r="AK1078" s="423"/>
      <c r="AL1078" s="423"/>
      <c r="AM1078" s="304"/>
    </row>
    <row r="1079" spans="1:39" ht="15" hidden="1" customHeight="1" outlineLevel="2">
      <c r="A1079" s="529">
        <v>34</v>
      </c>
      <c r="B1079" s="426" t="s">
        <v>126</v>
      </c>
      <c r="C1079" s="289" t="s">
        <v>25</v>
      </c>
      <c r="D1079" s="293"/>
      <c r="E1079" s="293"/>
      <c r="F1079" s="293"/>
      <c r="G1079" s="293"/>
      <c r="H1079" s="293"/>
      <c r="I1079" s="293"/>
      <c r="J1079" s="293"/>
      <c r="K1079" s="293"/>
      <c r="L1079" s="293"/>
      <c r="M1079" s="293"/>
      <c r="N1079" s="293">
        <v>0</v>
      </c>
      <c r="O1079" s="293"/>
      <c r="P1079" s="293"/>
      <c r="Q1079" s="293"/>
      <c r="R1079" s="293"/>
      <c r="S1079" s="293"/>
      <c r="T1079" s="293"/>
      <c r="U1079" s="293"/>
      <c r="V1079" s="293"/>
      <c r="W1079" s="293"/>
      <c r="X1079" s="293"/>
      <c r="Y1079" s="424"/>
      <c r="Z1079" s="413"/>
      <c r="AA1079" s="413"/>
      <c r="AB1079" s="413"/>
      <c r="AC1079" s="413"/>
      <c r="AD1079" s="413"/>
      <c r="AE1079" s="413"/>
      <c r="AF1079" s="413"/>
      <c r="AG1079" s="413"/>
      <c r="AH1079" s="413"/>
      <c r="AI1079" s="413"/>
      <c r="AJ1079" s="413"/>
      <c r="AK1079" s="413"/>
      <c r="AL1079" s="413"/>
      <c r="AM1079" s="294">
        <f>SUM(Y1079:AL1079)</f>
        <v>0</v>
      </c>
    </row>
    <row r="1080" spans="1:39" ht="15" hidden="1" customHeight="1" outlineLevel="2">
      <c r="A1080" s="529"/>
      <c r="B1080" s="292" t="s">
        <v>346</v>
      </c>
      <c r="C1080" s="289" t="s">
        <v>163</v>
      </c>
      <c r="D1080" s="293"/>
      <c r="E1080" s="293"/>
      <c r="F1080" s="293"/>
      <c r="G1080" s="293"/>
      <c r="H1080" s="293"/>
      <c r="I1080" s="293"/>
      <c r="J1080" s="293"/>
      <c r="K1080" s="293"/>
      <c r="L1080" s="293"/>
      <c r="M1080" s="293"/>
      <c r="N1080" s="293">
        <f>N1079</f>
        <v>0</v>
      </c>
      <c r="O1080" s="293"/>
      <c r="P1080" s="293"/>
      <c r="Q1080" s="293"/>
      <c r="R1080" s="293"/>
      <c r="S1080" s="293"/>
      <c r="T1080" s="293"/>
      <c r="U1080" s="293"/>
      <c r="V1080" s="293"/>
      <c r="W1080" s="293"/>
      <c r="X1080" s="293"/>
      <c r="Y1080" s="409">
        <f>Y1079</f>
        <v>0</v>
      </c>
      <c r="Z1080" s="409">
        <f t="shared" ref="Z1080" si="3226">Z1079</f>
        <v>0</v>
      </c>
      <c r="AA1080" s="409">
        <f t="shared" ref="AA1080" si="3227">AA1079</f>
        <v>0</v>
      </c>
      <c r="AB1080" s="409">
        <f t="shared" ref="AB1080" si="3228">AB1079</f>
        <v>0</v>
      </c>
      <c r="AC1080" s="409">
        <f t="shared" ref="AC1080" si="3229">AC1079</f>
        <v>0</v>
      </c>
      <c r="AD1080" s="409">
        <f t="shared" ref="AD1080" si="3230">AD1079</f>
        <v>0</v>
      </c>
      <c r="AE1080" s="409">
        <f t="shared" ref="AE1080" si="3231">AE1079</f>
        <v>0</v>
      </c>
      <c r="AF1080" s="409">
        <f t="shared" ref="AF1080" si="3232">AF1079</f>
        <v>0</v>
      </c>
      <c r="AG1080" s="409">
        <f t="shared" ref="AG1080" si="3233">AG1079</f>
        <v>0</v>
      </c>
      <c r="AH1080" s="409">
        <f t="shared" ref="AH1080" si="3234">AH1079</f>
        <v>0</v>
      </c>
      <c r="AI1080" s="409">
        <f t="shared" ref="AI1080" si="3235">AI1079</f>
        <v>0</v>
      </c>
      <c r="AJ1080" s="409">
        <f t="shared" ref="AJ1080" si="3236">AJ1079</f>
        <v>0</v>
      </c>
      <c r="AK1080" s="409">
        <f t="shared" ref="AK1080" si="3237">AK1079</f>
        <v>0</v>
      </c>
      <c r="AL1080" s="409">
        <f t="shared" ref="AL1080" si="3238">AL1079</f>
        <v>0</v>
      </c>
      <c r="AM1080" s="304"/>
    </row>
    <row r="1081" spans="1:39" ht="15" hidden="1" customHeight="1" outlineLevel="2">
      <c r="A1081" s="529"/>
      <c r="B1081" s="426"/>
      <c r="C1081" s="289"/>
      <c r="D1081" s="289"/>
      <c r="E1081" s="289"/>
      <c r="F1081" s="289"/>
      <c r="G1081" s="289"/>
      <c r="H1081" s="289"/>
      <c r="I1081" s="289"/>
      <c r="J1081" s="289"/>
      <c r="K1081" s="289"/>
      <c r="L1081" s="289"/>
      <c r="M1081" s="289"/>
      <c r="N1081" s="289"/>
      <c r="O1081" s="289"/>
      <c r="P1081" s="289"/>
      <c r="Q1081" s="289"/>
      <c r="R1081" s="289"/>
      <c r="S1081" s="289"/>
      <c r="T1081" s="289"/>
      <c r="U1081" s="289"/>
      <c r="V1081" s="289"/>
      <c r="W1081" s="289"/>
      <c r="X1081" s="289"/>
      <c r="Y1081" s="410"/>
      <c r="Z1081" s="423"/>
      <c r="AA1081" s="423"/>
      <c r="AB1081" s="423"/>
      <c r="AC1081" s="423"/>
      <c r="AD1081" s="423"/>
      <c r="AE1081" s="423"/>
      <c r="AF1081" s="423"/>
      <c r="AG1081" s="423"/>
      <c r="AH1081" s="423"/>
      <c r="AI1081" s="423"/>
      <c r="AJ1081" s="423"/>
      <c r="AK1081" s="423"/>
      <c r="AL1081" s="423"/>
      <c r="AM1081" s="304"/>
    </row>
    <row r="1082" spans="1:39" ht="15" hidden="1" customHeight="1" outlineLevel="2">
      <c r="A1082" s="529">
        <v>35</v>
      </c>
      <c r="B1082" s="426" t="s">
        <v>127</v>
      </c>
      <c r="C1082" s="289" t="s">
        <v>25</v>
      </c>
      <c r="D1082" s="293"/>
      <c r="E1082" s="293"/>
      <c r="F1082" s="293"/>
      <c r="G1082" s="293"/>
      <c r="H1082" s="293"/>
      <c r="I1082" s="293"/>
      <c r="J1082" s="293"/>
      <c r="K1082" s="293"/>
      <c r="L1082" s="293"/>
      <c r="M1082" s="293"/>
      <c r="N1082" s="293">
        <v>0</v>
      </c>
      <c r="O1082" s="293"/>
      <c r="P1082" s="293"/>
      <c r="Q1082" s="293"/>
      <c r="R1082" s="293"/>
      <c r="S1082" s="293"/>
      <c r="T1082" s="293"/>
      <c r="U1082" s="293"/>
      <c r="V1082" s="293"/>
      <c r="W1082" s="293"/>
      <c r="X1082" s="293"/>
      <c r="Y1082" s="424"/>
      <c r="Z1082" s="413"/>
      <c r="AA1082" s="413"/>
      <c r="AB1082" s="413"/>
      <c r="AC1082" s="413"/>
      <c r="AD1082" s="413"/>
      <c r="AE1082" s="413"/>
      <c r="AF1082" s="413"/>
      <c r="AG1082" s="413"/>
      <c r="AH1082" s="413"/>
      <c r="AI1082" s="413"/>
      <c r="AJ1082" s="413"/>
      <c r="AK1082" s="413"/>
      <c r="AL1082" s="413"/>
      <c r="AM1082" s="294">
        <f>SUM(Y1082:AL1082)</f>
        <v>0</v>
      </c>
    </row>
    <row r="1083" spans="1:39" ht="15" hidden="1" customHeight="1" outlineLevel="2">
      <c r="A1083" s="529"/>
      <c r="B1083" s="292" t="s">
        <v>346</v>
      </c>
      <c r="C1083" s="289" t="s">
        <v>163</v>
      </c>
      <c r="D1083" s="293"/>
      <c r="E1083" s="293"/>
      <c r="F1083" s="293"/>
      <c r="G1083" s="293"/>
      <c r="H1083" s="293"/>
      <c r="I1083" s="293"/>
      <c r="J1083" s="293"/>
      <c r="K1083" s="293"/>
      <c r="L1083" s="293"/>
      <c r="M1083" s="293"/>
      <c r="N1083" s="293">
        <f>N1082</f>
        <v>0</v>
      </c>
      <c r="O1083" s="293"/>
      <c r="P1083" s="293"/>
      <c r="Q1083" s="293"/>
      <c r="R1083" s="293"/>
      <c r="S1083" s="293"/>
      <c r="T1083" s="293"/>
      <c r="U1083" s="293"/>
      <c r="V1083" s="293"/>
      <c r="W1083" s="293"/>
      <c r="X1083" s="293"/>
      <c r="Y1083" s="409">
        <f>Y1082</f>
        <v>0</v>
      </c>
      <c r="Z1083" s="409">
        <f t="shared" ref="Z1083" si="3239">Z1082</f>
        <v>0</v>
      </c>
      <c r="AA1083" s="409">
        <f t="shared" ref="AA1083" si="3240">AA1082</f>
        <v>0</v>
      </c>
      <c r="AB1083" s="409">
        <f t="shared" ref="AB1083" si="3241">AB1082</f>
        <v>0</v>
      </c>
      <c r="AC1083" s="409">
        <f t="shared" ref="AC1083" si="3242">AC1082</f>
        <v>0</v>
      </c>
      <c r="AD1083" s="409">
        <f t="shared" ref="AD1083" si="3243">AD1082</f>
        <v>0</v>
      </c>
      <c r="AE1083" s="409">
        <f t="shared" ref="AE1083" si="3244">AE1082</f>
        <v>0</v>
      </c>
      <c r="AF1083" s="409">
        <f t="shared" ref="AF1083" si="3245">AF1082</f>
        <v>0</v>
      </c>
      <c r="AG1083" s="409">
        <f t="shared" ref="AG1083" si="3246">AG1082</f>
        <v>0</v>
      </c>
      <c r="AH1083" s="409">
        <f t="shared" ref="AH1083" si="3247">AH1082</f>
        <v>0</v>
      </c>
      <c r="AI1083" s="409">
        <f t="shared" ref="AI1083" si="3248">AI1082</f>
        <v>0</v>
      </c>
      <c r="AJ1083" s="409">
        <f t="shared" ref="AJ1083" si="3249">AJ1082</f>
        <v>0</v>
      </c>
      <c r="AK1083" s="409">
        <f t="shared" ref="AK1083" si="3250">AK1082</f>
        <v>0</v>
      </c>
      <c r="AL1083" s="409">
        <f t="shared" ref="AL1083" si="3251">AL1082</f>
        <v>0</v>
      </c>
      <c r="AM1083" s="304"/>
    </row>
    <row r="1084" spans="1:39" ht="15" hidden="1" customHeight="1" outlineLevel="2">
      <c r="A1084" s="529"/>
      <c r="B1084" s="429"/>
      <c r="C1084" s="289"/>
      <c r="D1084" s="289"/>
      <c r="E1084" s="289"/>
      <c r="F1084" s="289"/>
      <c r="G1084" s="289"/>
      <c r="H1084" s="289"/>
      <c r="I1084" s="289"/>
      <c r="J1084" s="289"/>
      <c r="K1084" s="289"/>
      <c r="L1084" s="289"/>
      <c r="M1084" s="289"/>
      <c r="N1084" s="289"/>
      <c r="O1084" s="289"/>
      <c r="P1084" s="289"/>
      <c r="Q1084" s="289"/>
      <c r="R1084" s="289"/>
      <c r="S1084" s="289"/>
      <c r="T1084" s="289"/>
      <c r="U1084" s="289"/>
      <c r="V1084" s="289"/>
      <c r="W1084" s="289"/>
      <c r="X1084" s="289"/>
      <c r="Y1084" s="410"/>
      <c r="Z1084" s="423"/>
      <c r="AA1084" s="423"/>
      <c r="AB1084" s="423"/>
      <c r="AC1084" s="423"/>
      <c r="AD1084" s="423"/>
      <c r="AE1084" s="423"/>
      <c r="AF1084" s="423"/>
      <c r="AG1084" s="423"/>
      <c r="AH1084" s="423"/>
      <c r="AI1084" s="423"/>
      <c r="AJ1084" s="423"/>
      <c r="AK1084" s="423"/>
      <c r="AL1084" s="423"/>
      <c r="AM1084" s="304"/>
    </row>
    <row r="1085" spans="1:39" ht="15" hidden="1" customHeight="1" outlineLevel="2">
      <c r="A1085" s="529"/>
      <c r="B1085" s="286" t="s">
        <v>502</v>
      </c>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2">
      <c r="A1086" s="529">
        <v>36</v>
      </c>
      <c r="B1086" s="426" t="s">
        <v>128</v>
      </c>
      <c r="C1086" s="289" t="s">
        <v>25</v>
      </c>
      <c r="D1086" s="293"/>
      <c r="E1086" s="293"/>
      <c r="F1086" s="293"/>
      <c r="G1086" s="293"/>
      <c r="H1086" s="293"/>
      <c r="I1086" s="293"/>
      <c r="J1086" s="293"/>
      <c r="K1086" s="293"/>
      <c r="L1086" s="293"/>
      <c r="M1086" s="293"/>
      <c r="N1086" s="293">
        <v>12</v>
      </c>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2">
      <c r="A1087" s="529"/>
      <c r="B1087" s="292" t="s">
        <v>346</v>
      </c>
      <c r="C1087" s="289" t="s">
        <v>163</v>
      </c>
      <c r="D1087" s="293"/>
      <c r="E1087" s="293"/>
      <c r="F1087" s="293"/>
      <c r="G1087" s="293"/>
      <c r="H1087" s="293"/>
      <c r="I1087" s="293"/>
      <c r="J1087" s="293"/>
      <c r="K1087" s="293"/>
      <c r="L1087" s="293"/>
      <c r="M1087" s="293"/>
      <c r="N1087" s="293">
        <f>N1086</f>
        <v>12</v>
      </c>
      <c r="O1087" s="293"/>
      <c r="P1087" s="293"/>
      <c r="Q1087" s="293"/>
      <c r="R1087" s="293"/>
      <c r="S1087" s="293"/>
      <c r="T1087" s="293"/>
      <c r="U1087" s="293"/>
      <c r="V1087" s="293"/>
      <c r="W1087" s="293"/>
      <c r="X1087" s="293"/>
      <c r="Y1087" s="409">
        <f>Y1086</f>
        <v>0</v>
      </c>
      <c r="Z1087" s="409">
        <f t="shared" ref="Z1087" si="3252">Z1086</f>
        <v>0</v>
      </c>
      <c r="AA1087" s="409">
        <f t="shared" ref="AA1087" si="3253">AA1086</f>
        <v>0</v>
      </c>
      <c r="AB1087" s="409">
        <f t="shared" ref="AB1087" si="3254">AB1086</f>
        <v>0</v>
      </c>
      <c r="AC1087" s="409">
        <f t="shared" ref="AC1087" si="3255">AC1086</f>
        <v>0</v>
      </c>
      <c r="AD1087" s="409">
        <f t="shared" ref="AD1087" si="3256">AD1086</f>
        <v>0</v>
      </c>
      <c r="AE1087" s="409">
        <f t="shared" ref="AE1087" si="3257">AE1086</f>
        <v>0</v>
      </c>
      <c r="AF1087" s="409">
        <f t="shared" ref="AF1087" si="3258">AF1086</f>
        <v>0</v>
      </c>
      <c r="AG1087" s="409">
        <f t="shared" ref="AG1087" si="3259">AG1086</f>
        <v>0</v>
      </c>
      <c r="AH1087" s="409">
        <f t="shared" ref="AH1087" si="3260">AH1086</f>
        <v>0</v>
      </c>
      <c r="AI1087" s="409">
        <f t="shared" ref="AI1087" si="3261">AI1086</f>
        <v>0</v>
      </c>
      <c r="AJ1087" s="409">
        <f t="shared" ref="AJ1087" si="3262">AJ1086</f>
        <v>0</v>
      </c>
      <c r="AK1087" s="409">
        <f t="shared" ref="AK1087" si="3263">AK1086</f>
        <v>0</v>
      </c>
      <c r="AL1087" s="409">
        <f t="shared" ref="AL1087" si="3264">AL1086</f>
        <v>0</v>
      </c>
      <c r="AM1087" s="304"/>
    </row>
    <row r="1088" spans="1:39" ht="15" hidden="1" customHeight="1" outlineLevel="2">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2">
      <c r="A1089" s="529">
        <v>37</v>
      </c>
      <c r="B1089" s="426" t="s">
        <v>129</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2">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265">Z1089</f>
        <v>0</v>
      </c>
      <c r="AA1090" s="409">
        <f t="shared" ref="AA1090" si="3266">AA1089</f>
        <v>0</v>
      </c>
      <c r="AB1090" s="409">
        <f t="shared" ref="AB1090" si="3267">AB1089</f>
        <v>0</v>
      </c>
      <c r="AC1090" s="409">
        <f t="shared" ref="AC1090" si="3268">AC1089</f>
        <v>0</v>
      </c>
      <c r="AD1090" s="409">
        <f t="shared" ref="AD1090" si="3269">AD1089</f>
        <v>0</v>
      </c>
      <c r="AE1090" s="409">
        <f t="shared" ref="AE1090" si="3270">AE1089</f>
        <v>0</v>
      </c>
      <c r="AF1090" s="409">
        <f t="shared" ref="AF1090" si="3271">AF1089</f>
        <v>0</v>
      </c>
      <c r="AG1090" s="409">
        <f t="shared" ref="AG1090" si="3272">AG1089</f>
        <v>0</v>
      </c>
      <c r="AH1090" s="409">
        <f t="shared" ref="AH1090" si="3273">AH1089</f>
        <v>0</v>
      </c>
      <c r="AI1090" s="409">
        <f t="shared" ref="AI1090" si="3274">AI1089</f>
        <v>0</v>
      </c>
      <c r="AJ1090" s="409">
        <f t="shared" ref="AJ1090" si="3275">AJ1089</f>
        <v>0</v>
      </c>
      <c r="AK1090" s="409">
        <f t="shared" ref="AK1090" si="3276">AK1089</f>
        <v>0</v>
      </c>
      <c r="AL1090" s="409">
        <f t="shared" ref="AL1090" si="3277">AL1089</f>
        <v>0</v>
      </c>
      <c r="AM1090" s="304"/>
    </row>
    <row r="1091" spans="1:39" ht="15" hidden="1" customHeight="1" outlineLevel="2">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15" hidden="1" customHeight="1" outlineLevel="2">
      <c r="A1092" s="529">
        <v>38</v>
      </c>
      <c r="B1092" s="426" t="s">
        <v>130</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2">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278">Z1092</f>
        <v>0</v>
      </c>
      <c r="AA1093" s="409">
        <f t="shared" ref="AA1093" si="3279">AA1092</f>
        <v>0</v>
      </c>
      <c r="AB1093" s="409">
        <f t="shared" ref="AB1093" si="3280">AB1092</f>
        <v>0</v>
      </c>
      <c r="AC1093" s="409">
        <f t="shared" ref="AC1093" si="3281">AC1092</f>
        <v>0</v>
      </c>
      <c r="AD1093" s="409">
        <f t="shared" ref="AD1093" si="3282">AD1092</f>
        <v>0</v>
      </c>
      <c r="AE1093" s="409">
        <f t="shared" ref="AE1093" si="3283">AE1092</f>
        <v>0</v>
      </c>
      <c r="AF1093" s="409">
        <f t="shared" ref="AF1093" si="3284">AF1092</f>
        <v>0</v>
      </c>
      <c r="AG1093" s="409">
        <f t="shared" ref="AG1093" si="3285">AG1092</f>
        <v>0</v>
      </c>
      <c r="AH1093" s="409">
        <f t="shared" ref="AH1093" si="3286">AH1092</f>
        <v>0</v>
      </c>
      <c r="AI1093" s="409">
        <f t="shared" ref="AI1093" si="3287">AI1092</f>
        <v>0</v>
      </c>
      <c r="AJ1093" s="409">
        <f t="shared" ref="AJ1093" si="3288">AJ1092</f>
        <v>0</v>
      </c>
      <c r="AK1093" s="409">
        <f t="shared" ref="AK1093" si="3289">AK1092</f>
        <v>0</v>
      </c>
      <c r="AL1093" s="409">
        <f t="shared" ref="AL1093" si="3290">AL1092</f>
        <v>0</v>
      </c>
      <c r="AM1093" s="304"/>
    </row>
    <row r="1094" spans="1:39" ht="15" hidden="1" customHeight="1" outlineLevel="2">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15" hidden="1" customHeight="1" outlineLevel="2">
      <c r="A1095" s="529">
        <v>39</v>
      </c>
      <c r="B1095" s="426" t="s">
        <v>131</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2">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291">Z1095</f>
        <v>0</v>
      </c>
      <c r="AA1096" s="409">
        <f t="shared" ref="AA1096" si="3292">AA1095</f>
        <v>0</v>
      </c>
      <c r="AB1096" s="409">
        <f t="shared" ref="AB1096" si="3293">AB1095</f>
        <v>0</v>
      </c>
      <c r="AC1096" s="409">
        <f t="shared" ref="AC1096" si="3294">AC1095</f>
        <v>0</v>
      </c>
      <c r="AD1096" s="409">
        <f t="shared" ref="AD1096" si="3295">AD1095</f>
        <v>0</v>
      </c>
      <c r="AE1096" s="409">
        <f t="shared" ref="AE1096" si="3296">AE1095</f>
        <v>0</v>
      </c>
      <c r="AF1096" s="409">
        <f t="shared" ref="AF1096" si="3297">AF1095</f>
        <v>0</v>
      </c>
      <c r="AG1096" s="409">
        <f t="shared" ref="AG1096" si="3298">AG1095</f>
        <v>0</v>
      </c>
      <c r="AH1096" s="409">
        <f t="shared" ref="AH1096" si="3299">AH1095</f>
        <v>0</v>
      </c>
      <c r="AI1096" s="409">
        <f t="shared" ref="AI1096" si="3300">AI1095</f>
        <v>0</v>
      </c>
      <c r="AJ1096" s="409">
        <f t="shared" ref="AJ1096" si="3301">AJ1095</f>
        <v>0</v>
      </c>
      <c r="AK1096" s="409">
        <f t="shared" ref="AK1096" si="3302">AK1095</f>
        <v>0</v>
      </c>
      <c r="AL1096" s="409">
        <f t="shared" ref="AL1096" si="3303">AL1095</f>
        <v>0</v>
      </c>
      <c r="AM1096" s="304"/>
    </row>
    <row r="1097" spans="1:39" ht="15" hidden="1" customHeight="1" outlineLevel="2">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15" hidden="1" customHeight="1" outlineLevel="2">
      <c r="A1098" s="529">
        <v>40</v>
      </c>
      <c r="B1098" s="426" t="s">
        <v>132</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2">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304">Z1098</f>
        <v>0</v>
      </c>
      <c r="AA1099" s="409">
        <f t="shared" ref="AA1099" si="3305">AA1098</f>
        <v>0</v>
      </c>
      <c r="AB1099" s="409">
        <f t="shared" ref="AB1099" si="3306">AB1098</f>
        <v>0</v>
      </c>
      <c r="AC1099" s="409">
        <f t="shared" ref="AC1099" si="3307">AC1098</f>
        <v>0</v>
      </c>
      <c r="AD1099" s="409">
        <f t="shared" ref="AD1099" si="3308">AD1098</f>
        <v>0</v>
      </c>
      <c r="AE1099" s="409">
        <f t="shared" ref="AE1099" si="3309">AE1098</f>
        <v>0</v>
      </c>
      <c r="AF1099" s="409">
        <f t="shared" ref="AF1099" si="3310">AF1098</f>
        <v>0</v>
      </c>
      <c r="AG1099" s="409">
        <f t="shared" ref="AG1099" si="3311">AG1098</f>
        <v>0</v>
      </c>
      <c r="AH1099" s="409">
        <f t="shared" ref="AH1099" si="3312">AH1098</f>
        <v>0</v>
      </c>
      <c r="AI1099" s="409">
        <f t="shared" ref="AI1099" si="3313">AI1098</f>
        <v>0</v>
      </c>
      <c r="AJ1099" s="409">
        <f t="shared" ref="AJ1099" si="3314">AJ1098</f>
        <v>0</v>
      </c>
      <c r="AK1099" s="409">
        <f t="shared" ref="AK1099" si="3315">AK1098</f>
        <v>0</v>
      </c>
      <c r="AL1099" s="409">
        <f t="shared" ref="AL1099" si="3316">AL1098</f>
        <v>0</v>
      </c>
      <c r="AM1099" s="304"/>
    </row>
    <row r="1100" spans="1:39" ht="15" hidden="1" customHeight="1" outlineLevel="2">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28.5" hidden="1" customHeight="1" outlineLevel="2">
      <c r="A1101" s="529">
        <v>41</v>
      </c>
      <c r="B1101" s="426" t="s">
        <v>133</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2">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317">Z1101</f>
        <v>0</v>
      </c>
      <c r="AA1102" s="409">
        <f t="shared" ref="AA1102" si="3318">AA1101</f>
        <v>0</v>
      </c>
      <c r="AB1102" s="409">
        <f t="shared" ref="AB1102" si="3319">AB1101</f>
        <v>0</v>
      </c>
      <c r="AC1102" s="409">
        <f t="shared" ref="AC1102" si="3320">AC1101</f>
        <v>0</v>
      </c>
      <c r="AD1102" s="409">
        <f t="shared" ref="AD1102" si="3321">AD1101</f>
        <v>0</v>
      </c>
      <c r="AE1102" s="409">
        <f t="shared" ref="AE1102" si="3322">AE1101</f>
        <v>0</v>
      </c>
      <c r="AF1102" s="409">
        <f t="shared" ref="AF1102" si="3323">AF1101</f>
        <v>0</v>
      </c>
      <c r="AG1102" s="409">
        <f t="shared" ref="AG1102" si="3324">AG1101</f>
        <v>0</v>
      </c>
      <c r="AH1102" s="409">
        <f t="shared" ref="AH1102" si="3325">AH1101</f>
        <v>0</v>
      </c>
      <c r="AI1102" s="409">
        <f t="shared" ref="AI1102" si="3326">AI1101</f>
        <v>0</v>
      </c>
      <c r="AJ1102" s="409">
        <f t="shared" ref="AJ1102" si="3327">AJ1101</f>
        <v>0</v>
      </c>
      <c r="AK1102" s="409">
        <f t="shared" ref="AK1102" si="3328">AK1101</f>
        <v>0</v>
      </c>
      <c r="AL1102" s="409">
        <f t="shared" ref="AL1102" si="3329">AL1101</f>
        <v>0</v>
      </c>
      <c r="AM1102" s="304"/>
    </row>
    <row r="1103" spans="1:39" ht="15" hidden="1" customHeight="1" outlineLevel="2">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28.5" hidden="1" customHeight="1" outlineLevel="2">
      <c r="A1104" s="529">
        <v>42</v>
      </c>
      <c r="B1104" s="426" t="s">
        <v>134</v>
      </c>
      <c r="C1104" s="289" t="s">
        <v>25</v>
      </c>
      <c r="D1104" s="293"/>
      <c r="E1104" s="293"/>
      <c r="F1104" s="293"/>
      <c r="G1104" s="293"/>
      <c r="H1104" s="293"/>
      <c r="I1104" s="293"/>
      <c r="J1104" s="293"/>
      <c r="K1104" s="293"/>
      <c r="L1104" s="293"/>
      <c r="M1104" s="293"/>
      <c r="N1104" s="289"/>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2">
      <c r="A1105" s="529"/>
      <c r="B1105" s="292" t="s">
        <v>346</v>
      </c>
      <c r="C1105" s="289" t="s">
        <v>163</v>
      </c>
      <c r="D1105" s="293"/>
      <c r="E1105" s="293"/>
      <c r="F1105" s="293"/>
      <c r="G1105" s="293"/>
      <c r="H1105" s="293"/>
      <c r="I1105" s="293"/>
      <c r="J1105" s="293"/>
      <c r="K1105" s="293"/>
      <c r="L1105" s="293"/>
      <c r="M1105" s="293"/>
      <c r="N1105" s="466"/>
      <c r="O1105" s="293"/>
      <c r="P1105" s="293"/>
      <c r="Q1105" s="293"/>
      <c r="R1105" s="293"/>
      <c r="S1105" s="293"/>
      <c r="T1105" s="293"/>
      <c r="U1105" s="293"/>
      <c r="V1105" s="293"/>
      <c r="W1105" s="293"/>
      <c r="X1105" s="293"/>
      <c r="Y1105" s="409">
        <f>Y1104</f>
        <v>0</v>
      </c>
      <c r="Z1105" s="409">
        <f t="shared" ref="Z1105" si="3330">Z1104</f>
        <v>0</v>
      </c>
      <c r="AA1105" s="409">
        <f t="shared" ref="AA1105" si="3331">AA1104</f>
        <v>0</v>
      </c>
      <c r="AB1105" s="409">
        <f t="shared" ref="AB1105" si="3332">AB1104</f>
        <v>0</v>
      </c>
      <c r="AC1105" s="409">
        <f t="shared" ref="AC1105" si="3333">AC1104</f>
        <v>0</v>
      </c>
      <c r="AD1105" s="409">
        <f t="shared" ref="AD1105" si="3334">AD1104</f>
        <v>0</v>
      </c>
      <c r="AE1105" s="409">
        <f t="shared" ref="AE1105" si="3335">AE1104</f>
        <v>0</v>
      </c>
      <c r="AF1105" s="409">
        <f t="shared" ref="AF1105" si="3336">AF1104</f>
        <v>0</v>
      </c>
      <c r="AG1105" s="409">
        <f t="shared" ref="AG1105" si="3337">AG1104</f>
        <v>0</v>
      </c>
      <c r="AH1105" s="409">
        <f t="shared" ref="AH1105" si="3338">AH1104</f>
        <v>0</v>
      </c>
      <c r="AI1105" s="409">
        <f t="shared" ref="AI1105" si="3339">AI1104</f>
        <v>0</v>
      </c>
      <c r="AJ1105" s="409">
        <f t="shared" ref="AJ1105" si="3340">AJ1104</f>
        <v>0</v>
      </c>
      <c r="AK1105" s="409">
        <f t="shared" ref="AK1105" si="3341">AK1104</f>
        <v>0</v>
      </c>
      <c r="AL1105" s="409">
        <f t="shared" ref="AL1105" si="3342">AL1104</f>
        <v>0</v>
      </c>
      <c r="AM1105" s="304"/>
    </row>
    <row r="1106" spans="1:39" ht="15" hidden="1" customHeight="1" outlineLevel="2">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15" hidden="1" customHeight="1" outlineLevel="2">
      <c r="A1107" s="529">
        <v>43</v>
      </c>
      <c r="B1107" s="426" t="s">
        <v>135</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2">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343">Z1107</f>
        <v>0</v>
      </c>
      <c r="AA1108" s="409">
        <f t="shared" ref="AA1108" si="3344">AA1107</f>
        <v>0</v>
      </c>
      <c r="AB1108" s="409">
        <f t="shared" ref="AB1108" si="3345">AB1107</f>
        <v>0</v>
      </c>
      <c r="AC1108" s="409">
        <f t="shared" ref="AC1108" si="3346">AC1107</f>
        <v>0</v>
      </c>
      <c r="AD1108" s="409">
        <f t="shared" ref="AD1108" si="3347">AD1107</f>
        <v>0</v>
      </c>
      <c r="AE1108" s="409">
        <f t="shared" ref="AE1108" si="3348">AE1107</f>
        <v>0</v>
      </c>
      <c r="AF1108" s="409">
        <f t="shared" ref="AF1108" si="3349">AF1107</f>
        <v>0</v>
      </c>
      <c r="AG1108" s="409">
        <f t="shared" ref="AG1108" si="3350">AG1107</f>
        <v>0</v>
      </c>
      <c r="AH1108" s="409">
        <f t="shared" ref="AH1108" si="3351">AH1107</f>
        <v>0</v>
      </c>
      <c r="AI1108" s="409">
        <f t="shared" ref="AI1108" si="3352">AI1107</f>
        <v>0</v>
      </c>
      <c r="AJ1108" s="409">
        <f t="shared" ref="AJ1108" si="3353">AJ1107</f>
        <v>0</v>
      </c>
      <c r="AK1108" s="409">
        <f t="shared" ref="AK1108" si="3354">AK1107</f>
        <v>0</v>
      </c>
      <c r="AL1108" s="409">
        <f t="shared" ref="AL1108" si="3355">AL1107</f>
        <v>0</v>
      </c>
      <c r="AM1108" s="304"/>
    </row>
    <row r="1109" spans="1:39" ht="15" hidden="1" customHeight="1" outlineLevel="2">
      <c r="A1109" s="529"/>
      <c r="B1109" s="426"/>
      <c r="C1109" s="289"/>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410"/>
      <c r="Z1109" s="423"/>
      <c r="AA1109" s="423"/>
      <c r="AB1109" s="423"/>
      <c r="AC1109" s="423"/>
      <c r="AD1109" s="423"/>
      <c r="AE1109" s="423"/>
      <c r="AF1109" s="423"/>
      <c r="AG1109" s="423"/>
      <c r="AH1109" s="423"/>
      <c r="AI1109" s="423"/>
      <c r="AJ1109" s="423"/>
      <c r="AK1109" s="423"/>
      <c r="AL1109" s="423"/>
      <c r="AM1109" s="304"/>
    </row>
    <row r="1110" spans="1:39" ht="28.5" hidden="1" customHeight="1" outlineLevel="2">
      <c r="A1110" s="529">
        <v>44</v>
      </c>
      <c r="B1110" s="426" t="s">
        <v>136</v>
      </c>
      <c r="C1110" s="289" t="s">
        <v>25</v>
      </c>
      <c r="D1110" s="293"/>
      <c r="E1110" s="293"/>
      <c r="F1110" s="293"/>
      <c r="G1110" s="293"/>
      <c r="H1110" s="293"/>
      <c r="I1110" s="293"/>
      <c r="J1110" s="293"/>
      <c r="K1110" s="293"/>
      <c r="L1110" s="293"/>
      <c r="M1110" s="293"/>
      <c r="N1110" s="293">
        <v>12</v>
      </c>
      <c r="O1110" s="293"/>
      <c r="P1110" s="293"/>
      <c r="Q1110" s="293"/>
      <c r="R1110" s="293"/>
      <c r="S1110" s="293"/>
      <c r="T1110" s="293"/>
      <c r="U1110" s="293"/>
      <c r="V1110" s="293"/>
      <c r="W1110" s="293"/>
      <c r="X1110" s="293"/>
      <c r="Y1110" s="424"/>
      <c r="Z1110" s="413"/>
      <c r="AA1110" s="413"/>
      <c r="AB1110" s="413"/>
      <c r="AC1110" s="413"/>
      <c r="AD1110" s="413"/>
      <c r="AE1110" s="413"/>
      <c r="AF1110" s="413"/>
      <c r="AG1110" s="413"/>
      <c r="AH1110" s="413"/>
      <c r="AI1110" s="413"/>
      <c r="AJ1110" s="413"/>
      <c r="AK1110" s="413"/>
      <c r="AL1110" s="413"/>
      <c r="AM1110" s="294">
        <f>SUM(Y1110:AL1110)</f>
        <v>0</v>
      </c>
    </row>
    <row r="1111" spans="1:39" ht="15" hidden="1" customHeight="1" outlineLevel="2">
      <c r="A1111" s="529"/>
      <c r="B1111" s="292" t="s">
        <v>346</v>
      </c>
      <c r="C1111" s="289" t="s">
        <v>163</v>
      </c>
      <c r="D1111" s="293"/>
      <c r="E1111" s="293"/>
      <c r="F1111" s="293"/>
      <c r="G1111" s="293"/>
      <c r="H1111" s="293"/>
      <c r="I1111" s="293"/>
      <c r="J1111" s="293"/>
      <c r="K1111" s="293"/>
      <c r="L1111" s="293"/>
      <c r="M1111" s="293"/>
      <c r="N1111" s="293">
        <f>N1110</f>
        <v>12</v>
      </c>
      <c r="O1111" s="293"/>
      <c r="P1111" s="293"/>
      <c r="Q1111" s="293"/>
      <c r="R1111" s="293"/>
      <c r="S1111" s="293"/>
      <c r="T1111" s="293"/>
      <c r="U1111" s="293"/>
      <c r="V1111" s="293"/>
      <c r="W1111" s="293"/>
      <c r="X1111" s="293"/>
      <c r="Y1111" s="409">
        <f>Y1110</f>
        <v>0</v>
      </c>
      <c r="Z1111" s="409">
        <f t="shared" ref="Z1111" si="3356">Z1110</f>
        <v>0</v>
      </c>
      <c r="AA1111" s="409">
        <f t="shared" ref="AA1111" si="3357">AA1110</f>
        <v>0</v>
      </c>
      <c r="AB1111" s="409">
        <f t="shared" ref="AB1111" si="3358">AB1110</f>
        <v>0</v>
      </c>
      <c r="AC1111" s="409">
        <f t="shared" ref="AC1111" si="3359">AC1110</f>
        <v>0</v>
      </c>
      <c r="AD1111" s="409">
        <f t="shared" ref="AD1111" si="3360">AD1110</f>
        <v>0</v>
      </c>
      <c r="AE1111" s="409">
        <f t="shared" ref="AE1111" si="3361">AE1110</f>
        <v>0</v>
      </c>
      <c r="AF1111" s="409">
        <f t="shared" ref="AF1111" si="3362">AF1110</f>
        <v>0</v>
      </c>
      <c r="AG1111" s="409">
        <f t="shared" ref="AG1111" si="3363">AG1110</f>
        <v>0</v>
      </c>
      <c r="AH1111" s="409">
        <f t="shared" ref="AH1111" si="3364">AH1110</f>
        <v>0</v>
      </c>
      <c r="AI1111" s="409">
        <f t="shared" ref="AI1111" si="3365">AI1110</f>
        <v>0</v>
      </c>
      <c r="AJ1111" s="409">
        <f t="shared" ref="AJ1111" si="3366">AJ1110</f>
        <v>0</v>
      </c>
      <c r="AK1111" s="409">
        <f t="shared" ref="AK1111" si="3367">AK1110</f>
        <v>0</v>
      </c>
      <c r="AL1111" s="409">
        <f t="shared" ref="AL1111" si="3368">AL1110</f>
        <v>0</v>
      </c>
      <c r="AM1111" s="304"/>
    </row>
    <row r="1112" spans="1:39" ht="15" hidden="1" customHeight="1" outlineLevel="2">
      <c r="A1112" s="529"/>
      <c r="B1112" s="426"/>
      <c r="C1112" s="289"/>
      <c r="D1112" s="289"/>
      <c r="E1112" s="289"/>
      <c r="F1112" s="289"/>
      <c r="G1112" s="289"/>
      <c r="H1112" s="289"/>
      <c r="I1112" s="289"/>
      <c r="J1112" s="289"/>
      <c r="K1112" s="289"/>
      <c r="L1112" s="289"/>
      <c r="M1112" s="289"/>
      <c r="N1112" s="289"/>
      <c r="O1112" s="289"/>
      <c r="P1112" s="289"/>
      <c r="Q1112" s="289"/>
      <c r="R1112" s="289"/>
      <c r="S1112" s="289"/>
      <c r="T1112" s="289"/>
      <c r="U1112" s="289"/>
      <c r="V1112" s="289"/>
      <c r="W1112" s="289"/>
      <c r="X1112" s="289"/>
      <c r="Y1112" s="410"/>
      <c r="Z1112" s="423"/>
      <c r="AA1112" s="423"/>
      <c r="AB1112" s="423"/>
      <c r="AC1112" s="423"/>
      <c r="AD1112" s="423"/>
      <c r="AE1112" s="423"/>
      <c r="AF1112" s="423"/>
      <c r="AG1112" s="423"/>
      <c r="AH1112" s="423"/>
      <c r="AI1112" s="423"/>
      <c r="AJ1112" s="423"/>
      <c r="AK1112" s="423"/>
      <c r="AL1112" s="423"/>
      <c r="AM1112" s="304"/>
    </row>
    <row r="1113" spans="1:39" ht="32.450000000000003" hidden="1" customHeight="1" outlineLevel="2">
      <c r="A1113" s="529">
        <v>45</v>
      </c>
      <c r="B1113" s="426" t="s">
        <v>137</v>
      </c>
      <c r="C1113" s="289" t="s">
        <v>25</v>
      </c>
      <c r="D1113" s="293"/>
      <c r="E1113" s="293"/>
      <c r="F1113" s="293"/>
      <c r="G1113" s="293"/>
      <c r="H1113" s="293"/>
      <c r="I1113" s="293"/>
      <c r="J1113" s="293"/>
      <c r="K1113" s="293"/>
      <c r="L1113" s="293"/>
      <c r="M1113" s="293"/>
      <c r="N1113" s="293">
        <v>12</v>
      </c>
      <c r="O1113" s="293"/>
      <c r="P1113" s="293"/>
      <c r="Q1113" s="293"/>
      <c r="R1113" s="293"/>
      <c r="S1113" s="293"/>
      <c r="T1113" s="293"/>
      <c r="U1113" s="293"/>
      <c r="V1113" s="293"/>
      <c r="W1113" s="293"/>
      <c r="X1113" s="293"/>
      <c r="Y1113" s="424"/>
      <c r="Z1113" s="413"/>
      <c r="AA1113" s="413"/>
      <c r="AB1113" s="413"/>
      <c r="AC1113" s="413"/>
      <c r="AD1113" s="413"/>
      <c r="AE1113" s="413"/>
      <c r="AF1113" s="413"/>
      <c r="AG1113" s="413"/>
      <c r="AH1113" s="413"/>
      <c r="AI1113" s="413"/>
      <c r="AJ1113" s="413"/>
      <c r="AK1113" s="413"/>
      <c r="AL1113" s="413"/>
      <c r="AM1113" s="294">
        <f>SUM(Y1113:AL1113)</f>
        <v>0</v>
      </c>
    </row>
    <row r="1114" spans="1:39" ht="15" hidden="1" customHeight="1" outlineLevel="2">
      <c r="A1114" s="529"/>
      <c r="B1114" s="292" t="s">
        <v>346</v>
      </c>
      <c r="C1114" s="289" t="s">
        <v>163</v>
      </c>
      <c r="D1114" s="293"/>
      <c r="E1114" s="293"/>
      <c r="F1114" s="293"/>
      <c r="G1114" s="293"/>
      <c r="H1114" s="293"/>
      <c r="I1114" s="293"/>
      <c r="J1114" s="293"/>
      <c r="K1114" s="293"/>
      <c r="L1114" s="293"/>
      <c r="M1114" s="293"/>
      <c r="N1114" s="293">
        <f>N1113</f>
        <v>12</v>
      </c>
      <c r="O1114" s="293"/>
      <c r="P1114" s="293"/>
      <c r="Q1114" s="293"/>
      <c r="R1114" s="293"/>
      <c r="S1114" s="293"/>
      <c r="T1114" s="293"/>
      <c r="U1114" s="293"/>
      <c r="V1114" s="293"/>
      <c r="W1114" s="293"/>
      <c r="X1114" s="293"/>
      <c r="Y1114" s="409">
        <f>Y1113</f>
        <v>0</v>
      </c>
      <c r="Z1114" s="409">
        <f t="shared" ref="Z1114" si="3369">Z1113</f>
        <v>0</v>
      </c>
      <c r="AA1114" s="409">
        <f t="shared" ref="AA1114" si="3370">AA1113</f>
        <v>0</v>
      </c>
      <c r="AB1114" s="409">
        <f t="shared" ref="AB1114" si="3371">AB1113</f>
        <v>0</v>
      </c>
      <c r="AC1114" s="409">
        <f t="shared" ref="AC1114" si="3372">AC1113</f>
        <v>0</v>
      </c>
      <c r="AD1114" s="409">
        <f t="shared" ref="AD1114" si="3373">AD1113</f>
        <v>0</v>
      </c>
      <c r="AE1114" s="409">
        <f t="shared" ref="AE1114" si="3374">AE1113</f>
        <v>0</v>
      </c>
      <c r="AF1114" s="409">
        <f t="shared" ref="AF1114" si="3375">AF1113</f>
        <v>0</v>
      </c>
      <c r="AG1114" s="409">
        <f t="shared" ref="AG1114" si="3376">AG1113</f>
        <v>0</v>
      </c>
      <c r="AH1114" s="409">
        <f t="shared" ref="AH1114" si="3377">AH1113</f>
        <v>0</v>
      </c>
      <c r="AI1114" s="409">
        <f t="shared" ref="AI1114" si="3378">AI1113</f>
        <v>0</v>
      </c>
      <c r="AJ1114" s="409">
        <f t="shared" ref="AJ1114" si="3379">AJ1113</f>
        <v>0</v>
      </c>
      <c r="AK1114" s="409">
        <f t="shared" ref="AK1114" si="3380">AK1113</f>
        <v>0</v>
      </c>
      <c r="AL1114" s="409">
        <f t="shared" ref="AL1114" si="3381">AL1113</f>
        <v>0</v>
      </c>
      <c r="AM1114" s="304"/>
    </row>
    <row r="1115" spans="1:39" ht="15" hidden="1" customHeight="1" outlineLevel="2">
      <c r="A1115" s="529"/>
      <c r="B1115" s="426"/>
      <c r="C1115" s="289"/>
      <c r="D1115" s="289"/>
      <c r="E1115" s="289"/>
      <c r="F1115" s="289"/>
      <c r="G1115" s="289"/>
      <c r="H1115" s="289"/>
      <c r="I1115" s="289"/>
      <c r="J1115" s="289"/>
      <c r="K1115" s="289"/>
      <c r="L1115" s="289"/>
      <c r="M1115" s="289"/>
      <c r="N1115" s="289"/>
      <c r="O1115" s="289"/>
      <c r="P1115" s="289"/>
      <c r="Q1115" s="289"/>
      <c r="R1115" s="289"/>
      <c r="S1115" s="289"/>
      <c r="T1115" s="289"/>
      <c r="U1115" s="289"/>
      <c r="V1115" s="289"/>
      <c r="W1115" s="289"/>
      <c r="X1115" s="289"/>
      <c r="Y1115" s="410"/>
      <c r="Z1115" s="423"/>
      <c r="AA1115" s="423"/>
      <c r="AB1115" s="423"/>
      <c r="AC1115" s="423"/>
      <c r="AD1115" s="423"/>
      <c r="AE1115" s="423"/>
      <c r="AF1115" s="423"/>
      <c r="AG1115" s="423"/>
      <c r="AH1115" s="423"/>
      <c r="AI1115" s="423"/>
      <c r="AJ1115" s="423"/>
      <c r="AK1115" s="423"/>
      <c r="AL1115" s="423"/>
      <c r="AM1115" s="304"/>
    </row>
    <row r="1116" spans="1:39" ht="31.9" hidden="1" customHeight="1" outlineLevel="2">
      <c r="A1116" s="529">
        <v>46</v>
      </c>
      <c r="B1116" s="426" t="s">
        <v>138</v>
      </c>
      <c r="C1116" s="289" t="s">
        <v>25</v>
      </c>
      <c r="D1116" s="293"/>
      <c r="E1116" s="293"/>
      <c r="F1116" s="293"/>
      <c r="G1116" s="293"/>
      <c r="H1116" s="293"/>
      <c r="I1116" s="293"/>
      <c r="J1116" s="293"/>
      <c r="K1116" s="293"/>
      <c r="L1116" s="293"/>
      <c r="M1116" s="293"/>
      <c r="N1116" s="293">
        <v>12</v>
      </c>
      <c r="O1116" s="293"/>
      <c r="P1116" s="293"/>
      <c r="Q1116" s="293"/>
      <c r="R1116" s="293"/>
      <c r="S1116" s="293"/>
      <c r="T1116" s="293"/>
      <c r="U1116" s="293"/>
      <c r="V1116" s="293"/>
      <c r="W1116" s="293"/>
      <c r="X1116" s="293"/>
      <c r="Y1116" s="424"/>
      <c r="Z1116" s="413"/>
      <c r="AA1116" s="413"/>
      <c r="AB1116" s="413"/>
      <c r="AC1116" s="413"/>
      <c r="AD1116" s="413"/>
      <c r="AE1116" s="413"/>
      <c r="AF1116" s="413"/>
      <c r="AG1116" s="413"/>
      <c r="AH1116" s="413"/>
      <c r="AI1116" s="413"/>
      <c r="AJ1116" s="413"/>
      <c r="AK1116" s="413"/>
      <c r="AL1116" s="413"/>
      <c r="AM1116" s="294">
        <f>SUM(Y1116:AL1116)</f>
        <v>0</v>
      </c>
    </row>
    <row r="1117" spans="1:39" ht="15" hidden="1" customHeight="1" outlineLevel="2">
      <c r="A1117" s="529"/>
      <c r="B1117" s="292" t="s">
        <v>346</v>
      </c>
      <c r="C1117" s="289" t="s">
        <v>163</v>
      </c>
      <c r="D1117" s="293"/>
      <c r="E1117" s="293"/>
      <c r="F1117" s="293"/>
      <c r="G1117" s="293"/>
      <c r="H1117" s="293"/>
      <c r="I1117" s="293"/>
      <c r="J1117" s="293"/>
      <c r="K1117" s="293"/>
      <c r="L1117" s="293"/>
      <c r="M1117" s="293"/>
      <c r="N1117" s="293">
        <f>N1116</f>
        <v>12</v>
      </c>
      <c r="O1117" s="293"/>
      <c r="P1117" s="293"/>
      <c r="Q1117" s="293"/>
      <c r="R1117" s="293"/>
      <c r="S1117" s="293"/>
      <c r="T1117" s="293"/>
      <c r="U1117" s="293"/>
      <c r="V1117" s="293"/>
      <c r="W1117" s="293"/>
      <c r="X1117" s="293"/>
      <c r="Y1117" s="409">
        <f>Y1116</f>
        <v>0</v>
      </c>
      <c r="Z1117" s="409">
        <f t="shared" ref="Z1117" si="3382">Z1116</f>
        <v>0</v>
      </c>
      <c r="AA1117" s="409">
        <f t="shared" ref="AA1117" si="3383">AA1116</f>
        <v>0</v>
      </c>
      <c r="AB1117" s="409">
        <f t="shared" ref="AB1117" si="3384">AB1116</f>
        <v>0</v>
      </c>
      <c r="AC1117" s="409">
        <f t="shared" ref="AC1117" si="3385">AC1116</f>
        <v>0</v>
      </c>
      <c r="AD1117" s="409">
        <f t="shared" ref="AD1117" si="3386">AD1116</f>
        <v>0</v>
      </c>
      <c r="AE1117" s="409">
        <f t="shared" ref="AE1117" si="3387">AE1116</f>
        <v>0</v>
      </c>
      <c r="AF1117" s="409">
        <f t="shared" ref="AF1117" si="3388">AF1116</f>
        <v>0</v>
      </c>
      <c r="AG1117" s="409">
        <f t="shared" ref="AG1117" si="3389">AG1116</f>
        <v>0</v>
      </c>
      <c r="AH1117" s="409">
        <f t="shared" ref="AH1117" si="3390">AH1116</f>
        <v>0</v>
      </c>
      <c r="AI1117" s="409">
        <f t="shared" ref="AI1117" si="3391">AI1116</f>
        <v>0</v>
      </c>
      <c r="AJ1117" s="409">
        <f t="shared" ref="AJ1117" si="3392">AJ1116</f>
        <v>0</v>
      </c>
      <c r="AK1117" s="409">
        <f t="shared" ref="AK1117" si="3393">AK1116</f>
        <v>0</v>
      </c>
      <c r="AL1117" s="409">
        <f t="shared" ref="AL1117" si="3394">AL1116</f>
        <v>0</v>
      </c>
      <c r="AM1117" s="304"/>
    </row>
    <row r="1118" spans="1:39" ht="15" hidden="1" customHeight="1" outlineLevel="2">
      <c r="A1118" s="529"/>
      <c r="B1118" s="426"/>
      <c r="C1118" s="289"/>
      <c r="D1118" s="289"/>
      <c r="E1118" s="289"/>
      <c r="F1118" s="289"/>
      <c r="G1118" s="289"/>
      <c r="H1118" s="289"/>
      <c r="I1118" s="289"/>
      <c r="J1118" s="289"/>
      <c r="K1118" s="289"/>
      <c r="L1118" s="289"/>
      <c r="M1118" s="289"/>
      <c r="N1118" s="289"/>
      <c r="O1118" s="289"/>
      <c r="P1118" s="289"/>
      <c r="Q1118" s="289"/>
      <c r="R1118" s="289"/>
      <c r="S1118" s="289"/>
      <c r="T1118" s="289"/>
      <c r="U1118" s="289"/>
      <c r="V1118" s="289"/>
      <c r="W1118" s="289"/>
      <c r="X1118" s="289"/>
      <c r="Y1118" s="410"/>
      <c r="Z1118" s="423"/>
      <c r="AA1118" s="423"/>
      <c r="AB1118" s="423"/>
      <c r="AC1118" s="423"/>
      <c r="AD1118" s="423"/>
      <c r="AE1118" s="423"/>
      <c r="AF1118" s="423"/>
      <c r="AG1118" s="423"/>
      <c r="AH1118" s="423"/>
      <c r="AI1118" s="423"/>
      <c r="AJ1118" s="423"/>
      <c r="AK1118" s="423"/>
      <c r="AL1118" s="423"/>
      <c r="AM1118" s="304"/>
    </row>
    <row r="1119" spans="1:39" ht="35.450000000000003" hidden="1" customHeight="1" outlineLevel="2">
      <c r="A1119" s="529">
        <v>47</v>
      </c>
      <c r="B1119" s="426" t="s">
        <v>139</v>
      </c>
      <c r="C1119" s="289" t="s">
        <v>25</v>
      </c>
      <c r="D1119" s="293"/>
      <c r="E1119" s="293"/>
      <c r="F1119" s="293"/>
      <c r="G1119" s="293"/>
      <c r="H1119" s="293"/>
      <c r="I1119" s="293"/>
      <c r="J1119" s="293"/>
      <c r="K1119" s="293"/>
      <c r="L1119" s="293"/>
      <c r="M1119" s="293"/>
      <c r="N1119" s="293">
        <v>12</v>
      </c>
      <c r="O1119" s="293"/>
      <c r="P1119" s="293"/>
      <c r="Q1119" s="293"/>
      <c r="R1119" s="293"/>
      <c r="S1119" s="293"/>
      <c r="T1119" s="293"/>
      <c r="U1119" s="293"/>
      <c r="V1119" s="293"/>
      <c r="W1119" s="293"/>
      <c r="X1119" s="293"/>
      <c r="Y1119" s="424"/>
      <c r="Z1119" s="413"/>
      <c r="AA1119" s="413"/>
      <c r="AB1119" s="413"/>
      <c r="AC1119" s="413"/>
      <c r="AD1119" s="413"/>
      <c r="AE1119" s="413"/>
      <c r="AF1119" s="413"/>
      <c r="AG1119" s="413"/>
      <c r="AH1119" s="413"/>
      <c r="AI1119" s="413"/>
      <c r="AJ1119" s="413"/>
      <c r="AK1119" s="413"/>
      <c r="AL1119" s="413"/>
      <c r="AM1119" s="294">
        <f>SUM(Y1119:AL1119)</f>
        <v>0</v>
      </c>
    </row>
    <row r="1120" spans="1:39" ht="15" hidden="1" customHeight="1" outlineLevel="2">
      <c r="A1120" s="529"/>
      <c r="B1120" s="292" t="s">
        <v>346</v>
      </c>
      <c r="C1120" s="289" t="s">
        <v>163</v>
      </c>
      <c r="D1120" s="293"/>
      <c r="E1120" s="293"/>
      <c r="F1120" s="293"/>
      <c r="G1120" s="293"/>
      <c r="H1120" s="293"/>
      <c r="I1120" s="293"/>
      <c r="J1120" s="293"/>
      <c r="K1120" s="293"/>
      <c r="L1120" s="293"/>
      <c r="M1120" s="293"/>
      <c r="N1120" s="293">
        <f>N1119</f>
        <v>12</v>
      </c>
      <c r="O1120" s="293"/>
      <c r="P1120" s="293"/>
      <c r="Q1120" s="293"/>
      <c r="R1120" s="293"/>
      <c r="S1120" s="293"/>
      <c r="T1120" s="293"/>
      <c r="U1120" s="293"/>
      <c r="V1120" s="293"/>
      <c r="W1120" s="293"/>
      <c r="X1120" s="293"/>
      <c r="Y1120" s="409">
        <f>Y1119</f>
        <v>0</v>
      </c>
      <c r="Z1120" s="409">
        <f t="shared" ref="Z1120" si="3395">Z1119</f>
        <v>0</v>
      </c>
      <c r="AA1120" s="409">
        <f t="shared" ref="AA1120" si="3396">AA1119</f>
        <v>0</v>
      </c>
      <c r="AB1120" s="409">
        <f t="shared" ref="AB1120" si="3397">AB1119</f>
        <v>0</v>
      </c>
      <c r="AC1120" s="409">
        <f t="shared" ref="AC1120" si="3398">AC1119</f>
        <v>0</v>
      </c>
      <c r="AD1120" s="409">
        <f t="shared" ref="AD1120" si="3399">AD1119</f>
        <v>0</v>
      </c>
      <c r="AE1120" s="409">
        <f t="shared" ref="AE1120" si="3400">AE1119</f>
        <v>0</v>
      </c>
      <c r="AF1120" s="409">
        <f t="shared" ref="AF1120" si="3401">AF1119</f>
        <v>0</v>
      </c>
      <c r="AG1120" s="409">
        <f t="shared" ref="AG1120" si="3402">AG1119</f>
        <v>0</v>
      </c>
      <c r="AH1120" s="409">
        <f t="shared" ref="AH1120" si="3403">AH1119</f>
        <v>0</v>
      </c>
      <c r="AI1120" s="409">
        <f t="shared" ref="AI1120" si="3404">AI1119</f>
        <v>0</v>
      </c>
      <c r="AJ1120" s="409">
        <f t="shared" ref="AJ1120" si="3405">AJ1119</f>
        <v>0</v>
      </c>
      <c r="AK1120" s="409">
        <f t="shared" ref="AK1120" si="3406">AK1119</f>
        <v>0</v>
      </c>
      <c r="AL1120" s="409">
        <f t="shared" ref="AL1120" si="3407">AL1119</f>
        <v>0</v>
      </c>
      <c r="AM1120" s="304"/>
    </row>
    <row r="1121" spans="1:39" ht="15" hidden="1" customHeight="1" outlineLevel="2">
      <c r="A1121" s="529"/>
      <c r="B1121" s="426"/>
      <c r="C1121" s="289"/>
      <c r="D1121" s="289"/>
      <c r="E1121" s="289"/>
      <c r="F1121" s="289"/>
      <c r="G1121" s="289"/>
      <c r="H1121" s="289"/>
      <c r="I1121" s="289"/>
      <c r="J1121" s="289"/>
      <c r="K1121" s="289"/>
      <c r="L1121" s="289"/>
      <c r="M1121" s="289"/>
      <c r="N1121" s="289"/>
      <c r="O1121" s="289"/>
      <c r="P1121" s="289"/>
      <c r="Q1121" s="289"/>
      <c r="R1121" s="289"/>
      <c r="S1121" s="289"/>
      <c r="T1121" s="289"/>
      <c r="U1121" s="289"/>
      <c r="V1121" s="289"/>
      <c r="W1121" s="289"/>
      <c r="X1121" s="289"/>
      <c r="Y1121" s="410"/>
      <c r="Z1121" s="423"/>
      <c r="AA1121" s="423"/>
      <c r="AB1121" s="423"/>
      <c r="AC1121" s="423"/>
      <c r="AD1121" s="423"/>
      <c r="AE1121" s="423"/>
      <c r="AF1121" s="423"/>
      <c r="AG1121" s="423"/>
      <c r="AH1121" s="423"/>
      <c r="AI1121" s="423"/>
      <c r="AJ1121" s="423"/>
      <c r="AK1121" s="423"/>
      <c r="AL1121" s="423"/>
      <c r="AM1121" s="304"/>
    </row>
    <row r="1122" spans="1:39" ht="39.6" hidden="1" customHeight="1" outlineLevel="2">
      <c r="A1122" s="529">
        <v>48</v>
      </c>
      <c r="B1122" s="426" t="s">
        <v>140</v>
      </c>
      <c r="C1122" s="289" t="s">
        <v>25</v>
      </c>
      <c r="D1122" s="293"/>
      <c r="E1122" s="293"/>
      <c r="F1122" s="293"/>
      <c r="G1122" s="293"/>
      <c r="H1122" s="293"/>
      <c r="I1122" s="293"/>
      <c r="J1122" s="293"/>
      <c r="K1122" s="293"/>
      <c r="L1122" s="293"/>
      <c r="M1122" s="293"/>
      <c r="N1122" s="293">
        <v>12</v>
      </c>
      <c r="O1122" s="293"/>
      <c r="P1122" s="293"/>
      <c r="Q1122" s="293"/>
      <c r="R1122" s="293"/>
      <c r="S1122" s="293"/>
      <c r="T1122" s="293"/>
      <c r="U1122" s="293"/>
      <c r="V1122" s="293"/>
      <c r="W1122" s="293"/>
      <c r="X1122" s="293"/>
      <c r="Y1122" s="424"/>
      <c r="Z1122" s="413"/>
      <c r="AA1122" s="413"/>
      <c r="AB1122" s="413"/>
      <c r="AC1122" s="413"/>
      <c r="AD1122" s="413"/>
      <c r="AE1122" s="413"/>
      <c r="AF1122" s="413"/>
      <c r="AG1122" s="413"/>
      <c r="AH1122" s="413"/>
      <c r="AI1122" s="413"/>
      <c r="AJ1122" s="413"/>
      <c r="AK1122" s="413"/>
      <c r="AL1122" s="413"/>
      <c r="AM1122" s="294">
        <f>SUM(Y1122:AL1122)</f>
        <v>0</v>
      </c>
    </row>
    <row r="1123" spans="1:39" ht="15" hidden="1" customHeight="1" outlineLevel="2">
      <c r="A1123" s="529"/>
      <c r="B1123" s="292" t="s">
        <v>346</v>
      </c>
      <c r="C1123" s="289" t="s">
        <v>163</v>
      </c>
      <c r="D1123" s="293"/>
      <c r="E1123" s="293"/>
      <c r="F1123" s="293"/>
      <c r="G1123" s="293"/>
      <c r="H1123" s="293"/>
      <c r="I1123" s="293"/>
      <c r="J1123" s="293"/>
      <c r="K1123" s="293"/>
      <c r="L1123" s="293"/>
      <c r="M1123" s="293"/>
      <c r="N1123" s="293">
        <f>N1122</f>
        <v>12</v>
      </c>
      <c r="O1123" s="293"/>
      <c r="P1123" s="293"/>
      <c r="Q1123" s="293"/>
      <c r="R1123" s="293"/>
      <c r="S1123" s="293"/>
      <c r="T1123" s="293"/>
      <c r="U1123" s="293"/>
      <c r="V1123" s="293"/>
      <c r="W1123" s="293"/>
      <c r="X1123" s="293"/>
      <c r="Y1123" s="409">
        <f>Y1122</f>
        <v>0</v>
      </c>
      <c r="Z1123" s="409">
        <f t="shared" ref="Z1123" si="3408">Z1122</f>
        <v>0</v>
      </c>
      <c r="AA1123" s="409">
        <f t="shared" ref="AA1123" si="3409">AA1122</f>
        <v>0</v>
      </c>
      <c r="AB1123" s="409">
        <f t="shared" ref="AB1123" si="3410">AB1122</f>
        <v>0</v>
      </c>
      <c r="AC1123" s="409">
        <f t="shared" ref="AC1123" si="3411">AC1122</f>
        <v>0</v>
      </c>
      <c r="AD1123" s="409">
        <f t="shared" ref="AD1123" si="3412">AD1122</f>
        <v>0</v>
      </c>
      <c r="AE1123" s="409">
        <f t="shared" ref="AE1123" si="3413">AE1122</f>
        <v>0</v>
      </c>
      <c r="AF1123" s="409">
        <f t="shared" ref="AF1123" si="3414">AF1122</f>
        <v>0</v>
      </c>
      <c r="AG1123" s="409">
        <f t="shared" ref="AG1123" si="3415">AG1122</f>
        <v>0</v>
      </c>
      <c r="AH1123" s="409">
        <f t="shared" ref="AH1123" si="3416">AH1122</f>
        <v>0</v>
      </c>
      <c r="AI1123" s="409">
        <f t="shared" ref="AI1123" si="3417">AI1122</f>
        <v>0</v>
      </c>
      <c r="AJ1123" s="409">
        <f t="shared" ref="AJ1123" si="3418">AJ1122</f>
        <v>0</v>
      </c>
      <c r="AK1123" s="409">
        <f t="shared" ref="AK1123" si="3419">AK1122</f>
        <v>0</v>
      </c>
      <c r="AL1123" s="409">
        <f t="shared" ref="AL1123" si="3420">AL1122</f>
        <v>0</v>
      </c>
      <c r="AM1123" s="304"/>
    </row>
    <row r="1124" spans="1:39" ht="15" hidden="1" customHeight="1" outlineLevel="2">
      <c r="A1124" s="529"/>
      <c r="B1124" s="426"/>
      <c r="C1124" s="289"/>
      <c r="D1124" s="289"/>
      <c r="E1124" s="289"/>
      <c r="F1124" s="289"/>
      <c r="G1124" s="289"/>
      <c r="H1124" s="289"/>
      <c r="I1124" s="289"/>
      <c r="J1124" s="289"/>
      <c r="K1124" s="289"/>
      <c r="L1124" s="289"/>
      <c r="M1124" s="289"/>
      <c r="N1124" s="289"/>
      <c r="O1124" s="289"/>
      <c r="P1124" s="289"/>
      <c r="Q1124" s="289"/>
      <c r="R1124" s="289"/>
      <c r="S1124" s="289"/>
      <c r="T1124" s="289"/>
      <c r="U1124" s="289"/>
      <c r="V1124" s="289"/>
      <c r="W1124" s="289"/>
      <c r="X1124" s="289"/>
      <c r="Y1124" s="410"/>
      <c r="Z1124" s="423"/>
      <c r="AA1124" s="423"/>
      <c r="AB1124" s="423"/>
      <c r="AC1124" s="423"/>
      <c r="AD1124" s="423"/>
      <c r="AE1124" s="423"/>
      <c r="AF1124" s="423"/>
      <c r="AG1124" s="423"/>
      <c r="AH1124" s="423"/>
      <c r="AI1124" s="423"/>
      <c r="AJ1124" s="423"/>
      <c r="AK1124" s="423"/>
      <c r="AL1124" s="423"/>
      <c r="AM1124" s="304"/>
    </row>
    <row r="1125" spans="1:39" ht="33" hidden="1" customHeight="1" outlineLevel="2">
      <c r="A1125" s="529">
        <v>49</v>
      </c>
      <c r="B1125" s="426" t="s">
        <v>141</v>
      </c>
      <c r="C1125" s="289" t="s">
        <v>25</v>
      </c>
      <c r="D1125" s="293"/>
      <c r="E1125" s="293"/>
      <c r="F1125" s="293"/>
      <c r="G1125" s="293"/>
      <c r="H1125" s="293"/>
      <c r="I1125" s="293"/>
      <c r="J1125" s="293"/>
      <c r="K1125" s="293"/>
      <c r="L1125" s="293"/>
      <c r="M1125" s="293"/>
      <c r="N1125" s="293">
        <v>12</v>
      </c>
      <c r="O1125" s="293"/>
      <c r="P1125" s="293"/>
      <c r="Q1125" s="293"/>
      <c r="R1125" s="293"/>
      <c r="S1125" s="293"/>
      <c r="T1125" s="293"/>
      <c r="U1125" s="293"/>
      <c r="V1125" s="293"/>
      <c r="W1125" s="293"/>
      <c r="X1125" s="293"/>
      <c r="Y1125" s="424"/>
      <c r="Z1125" s="413"/>
      <c r="AA1125" s="413"/>
      <c r="AB1125" s="413"/>
      <c r="AC1125" s="413"/>
      <c r="AD1125" s="413"/>
      <c r="AE1125" s="413"/>
      <c r="AF1125" s="413"/>
      <c r="AG1125" s="413"/>
      <c r="AH1125" s="413"/>
      <c r="AI1125" s="413"/>
      <c r="AJ1125" s="413"/>
      <c r="AK1125" s="413"/>
      <c r="AL1125" s="413"/>
      <c r="AM1125" s="294">
        <f>SUM(Y1125:AL1125)</f>
        <v>0</v>
      </c>
    </row>
    <row r="1126" spans="1:39" ht="15" hidden="1" customHeight="1" outlineLevel="2">
      <c r="A1126" s="529"/>
      <c r="B1126" s="292" t="s">
        <v>346</v>
      </c>
      <c r="C1126" s="289" t="s">
        <v>163</v>
      </c>
      <c r="D1126" s="293"/>
      <c r="E1126" s="293"/>
      <c r="F1126" s="293"/>
      <c r="G1126" s="293"/>
      <c r="H1126" s="293"/>
      <c r="I1126" s="293"/>
      <c r="J1126" s="293"/>
      <c r="K1126" s="293"/>
      <c r="L1126" s="293"/>
      <c r="M1126" s="293"/>
      <c r="N1126" s="293">
        <f>N1125</f>
        <v>12</v>
      </c>
      <c r="O1126" s="293"/>
      <c r="P1126" s="293"/>
      <c r="Q1126" s="293"/>
      <c r="R1126" s="293"/>
      <c r="S1126" s="293"/>
      <c r="T1126" s="293"/>
      <c r="U1126" s="293"/>
      <c r="V1126" s="293"/>
      <c r="W1126" s="293"/>
      <c r="X1126" s="293"/>
      <c r="Y1126" s="409">
        <f>Y1125</f>
        <v>0</v>
      </c>
      <c r="Z1126" s="409">
        <f t="shared" ref="Z1126" si="3421">Z1125</f>
        <v>0</v>
      </c>
      <c r="AA1126" s="409">
        <f t="shared" ref="AA1126" si="3422">AA1125</f>
        <v>0</v>
      </c>
      <c r="AB1126" s="409">
        <f t="shared" ref="AB1126" si="3423">AB1125</f>
        <v>0</v>
      </c>
      <c r="AC1126" s="409">
        <f t="shared" ref="AC1126" si="3424">AC1125</f>
        <v>0</v>
      </c>
      <c r="AD1126" s="409">
        <f t="shared" ref="AD1126" si="3425">AD1125</f>
        <v>0</v>
      </c>
      <c r="AE1126" s="409">
        <f t="shared" ref="AE1126" si="3426">AE1125</f>
        <v>0</v>
      </c>
      <c r="AF1126" s="409">
        <f t="shared" ref="AF1126" si="3427">AF1125</f>
        <v>0</v>
      </c>
      <c r="AG1126" s="409">
        <f t="shared" ref="AG1126" si="3428">AG1125</f>
        <v>0</v>
      </c>
      <c r="AH1126" s="409">
        <f t="shared" ref="AH1126" si="3429">AH1125</f>
        <v>0</v>
      </c>
      <c r="AI1126" s="409">
        <f t="shared" ref="AI1126" si="3430">AI1125</f>
        <v>0</v>
      </c>
      <c r="AJ1126" s="409">
        <f t="shared" ref="AJ1126" si="3431">AJ1125</f>
        <v>0</v>
      </c>
      <c r="AK1126" s="409">
        <f t="shared" ref="AK1126" si="3432">AK1125</f>
        <v>0</v>
      </c>
      <c r="AL1126" s="409">
        <f t="shared" ref="AL1126" si="3433">AL1125</f>
        <v>0</v>
      </c>
      <c r="AM1126" s="304"/>
    </row>
    <row r="1127" spans="1:39" ht="15" hidden="1" customHeight="1" outlineLevel="2">
      <c r="A1127" s="529"/>
      <c r="B1127" s="292"/>
      <c r="C1127" s="303"/>
      <c r="D1127" s="289"/>
      <c r="E1127" s="289"/>
      <c r="F1127" s="289"/>
      <c r="G1127" s="289"/>
      <c r="H1127" s="289"/>
      <c r="I1127" s="289"/>
      <c r="J1127" s="289"/>
      <c r="K1127" s="289"/>
      <c r="L1127" s="289"/>
      <c r="M1127" s="289"/>
      <c r="N1127" s="289"/>
      <c r="O1127" s="289"/>
      <c r="P1127" s="289"/>
      <c r="Q1127" s="289"/>
      <c r="R1127" s="289"/>
      <c r="S1127" s="289"/>
      <c r="T1127" s="289"/>
      <c r="U1127" s="289"/>
      <c r="V1127" s="289"/>
      <c r="W1127" s="289"/>
      <c r="X1127" s="289"/>
      <c r="Y1127" s="299"/>
      <c r="Z1127" s="299"/>
      <c r="AA1127" s="299"/>
      <c r="AB1127" s="299"/>
      <c r="AC1127" s="299"/>
      <c r="AD1127" s="299"/>
      <c r="AE1127" s="299"/>
      <c r="AF1127" s="299"/>
      <c r="AG1127" s="299"/>
      <c r="AH1127" s="299"/>
      <c r="AI1127" s="299"/>
      <c r="AJ1127" s="299"/>
      <c r="AK1127" s="299"/>
      <c r="AL1127" s="299"/>
      <c r="AM1127" s="304"/>
    </row>
    <row r="1128" spans="1:39" ht="15.75" hidden="1" outlineLevel="1" collapsed="1">
      <c r="B1128" s="325" t="s">
        <v>347</v>
      </c>
      <c r="C1128" s="327"/>
      <c r="D1128" s="327">
        <f>SUM(D971:D1126)</f>
        <v>0</v>
      </c>
      <c r="E1128" s="327"/>
      <c r="F1128" s="327"/>
      <c r="G1128" s="327"/>
      <c r="H1128" s="327"/>
      <c r="I1128" s="327"/>
      <c r="J1128" s="327"/>
      <c r="K1128" s="327"/>
      <c r="L1128" s="327"/>
      <c r="M1128" s="327"/>
      <c r="N1128" s="327"/>
      <c r="O1128" s="327">
        <f>SUM(O971:O1126)</f>
        <v>0</v>
      </c>
      <c r="P1128" s="327"/>
      <c r="Q1128" s="327"/>
      <c r="R1128" s="327"/>
      <c r="S1128" s="327"/>
      <c r="T1128" s="327"/>
      <c r="U1128" s="327"/>
      <c r="V1128" s="327"/>
      <c r="W1128" s="327"/>
      <c r="X1128" s="327"/>
      <c r="Y1128" s="327">
        <f>IF(Y969="kWh",SUMPRODUCT(D971:D1126,Y971:Y1126))</f>
        <v>0</v>
      </c>
      <c r="Z1128" s="327">
        <f>IF(Z969="kWh",SUMPRODUCT(D971:D1126,Z971:Z1126))</f>
        <v>0</v>
      </c>
      <c r="AA1128" s="327">
        <f>IF(AA969="kw",SUMPRODUCT(N971:N1126,O971:O1126,AA971:AA1126),SUMPRODUCT(D971:D1126,AA971:AA1126))</f>
        <v>0</v>
      </c>
      <c r="AB1128" s="327">
        <f>IF(AB969="kw",SUMPRODUCT(N971:N1126,O971:O1126,AB971:AB1126),SUMPRODUCT(D971:D1126,AB971:AB1126))</f>
        <v>0</v>
      </c>
      <c r="AC1128" s="327">
        <f>IF(AC969="kw",SUMPRODUCT(N971:N1126,O971:O1126,AC971:AC1126),SUMPRODUCT(D971:D1126,AC971:AC1126))</f>
        <v>0</v>
      </c>
      <c r="AD1128" s="327">
        <f>IF(AD969="kw",SUMPRODUCT(N971:N1126,O971:O1126,AD971:AD1126),SUMPRODUCT(D971:D1126,AD971:AD1126))</f>
        <v>0</v>
      </c>
      <c r="AE1128" s="327">
        <f>IF(AE969="kw",SUMPRODUCT(N971:N1126,O971:O1126,AE971:AE1126),SUMPRODUCT(D971:D1126,AE971:AE1126))</f>
        <v>0</v>
      </c>
      <c r="AF1128" s="327">
        <f>IF(AF969="kw",SUMPRODUCT(N971:N1126,O971:O1126,AF971:AF1126),SUMPRODUCT(D971:D1126,AF971:AF1126))</f>
        <v>0</v>
      </c>
      <c r="AG1128" s="327">
        <f>IF(AG969="kw",SUMPRODUCT(N971:N1126,O971:O1126,AG971:AG1126),SUMPRODUCT(D971:D1126,AG971:AG1126))</f>
        <v>0</v>
      </c>
      <c r="AH1128" s="327">
        <f>IF(AH969="kw",SUMPRODUCT(N971:N1126,O971:O1126,AH971:AH1126),SUMPRODUCT(D971:D1126,AH971:AH1126))</f>
        <v>0</v>
      </c>
      <c r="AI1128" s="327">
        <f>IF(AI969="kw",SUMPRODUCT(N971:N1126,O971:O1126,AI971:AI1126),SUMPRODUCT(D971:D1126,AI971:AI1126))</f>
        <v>0</v>
      </c>
      <c r="AJ1128" s="327">
        <f>IF(AJ969="kw",SUMPRODUCT(N971:N1126,O971:O1126,AJ971:AJ1126),SUMPRODUCT(D971:D1126,AJ971:AJ1126))</f>
        <v>0</v>
      </c>
      <c r="AK1128" s="327">
        <f>IF(AK969="kw",SUMPRODUCT(N971:N1126,O971:O1126,AK971:AK1126),SUMPRODUCT(D971:D1126,AK971:AK1126))</f>
        <v>0</v>
      </c>
      <c r="AL1128" s="327">
        <f>IF(AL969="kw",SUMPRODUCT(N971:N1126,O971:O1126,AL971:AL1126),SUMPRODUCT(D971:D1126,AL971:AL1126))</f>
        <v>0</v>
      </c>
      <c r="AM1128" s="328"/>
    </row>
    <row r="1129" spans="1:39" ht="15.75" hidden="1" outlineLevel="1">
      <c r="B1129" s="389" t="s">
        <v>348</v>
      </c>
      <c r="C1129" s="390"/>
      <c r="D1129" s="390"/>
      <c r="E1129" s="390"/>
      <c r="F1129" s="390"/>
      <c r="G1129" s="390"/>
      <c r="H1129" s="390"/>
      <c r="I1129" s="390"/>
      <c r="J1129" s="390"/>
      <c r="K1129" s="390"/>
      <c r="L1129" s="390"/>
      <c r="M1129" s="390"/>
      <c r="N1129" s="390"/>
      <c r="O1129" s="390"/>
      <c r="P1129" s="390"/>
      <c r="Q1129" s="390"/>
      <c r="R1129" s="390"/>
      <c r="S1129" s="390"/>
      <c r="T1129" s="390"/>
      <c r="U1129" s="390"/>
      <c r="V1129" s="390"/>
      <c r="W1129" s="390"/>
      <c r="X1129" s="390"/>
      <c r="Y1129" s="390">
        <f>HLOOKUP(Y785,'2. LRAMVA Threshold'!$B$42:$Q$53,12,FALSE)</f>
        <v>0</v>
      </c>
      <c r="Z1129" s="390">
        <f>HLOOKUP(Z785,'2. LRAMVA Threshold'!$B$42:$Q$53,12,FALSE)</f>
        <v>0</v>
      </c>
      <c r="AA1129" s="390">
        <f>HLOOKUP(AA785,'2. LRAMVA Threshold'!$B$42:$Q$53,12,FALSE)</f>
        <v>0</v>
      </c>
      <c r="AB1129" s="390">
        <f>HLOOKUP(AB785,'2. LRAMVA Threshold'!$B$42:$Q$53,12,FALSE)</f>
        <v>0</v>
      </c>
      <c r="AC1129" s="390">
        <f>HLOOKUP(AC785,'2. LRAMVA Threshold'!$B$42:$Q$53,12,FALSE)</f>
        <v>0</v>
      </c>
      <c r="AD1129" s="390">
        <f>HLOOKUP(AD785,'2. LRAMVA Threshold'!$B$42:$Q$53,12,FALSE)</f>
        <v>0</v>
      </c>
      <c r="AE1129" s="390">
        <f>HLOOKUP(AE785,'2. LRAMVA Threshold'!$B$42:$Q$53,12,FALSE)</f>
        <v>0</v>
      </c>
      <c r="AF1129" s="390">
        <f>HLOOKUP(AF785,'2. LRAMVA Threshold'!$B$42:$Q$53,12,FALSE)</f>
        <v>0</v>
      </c>
      <c r="AG1129" s="390">
        <f>HLOOKUP(AG785,'2. LRAMVA Threshold'!$B$42:$Q$53,12,FALSE)</f>
        <v>0</v>
      </c>
      <c r="AH1129" s="390">
        <f>HLOOKUP(AH785,'2. LRAMVA Threshold'!$B$42:$Q$53,12,FALSE)</f>
        <v>0</v>
      </c>
      <c r="AI1129" s="390">
        <f>HLOOKUP(AI785,'2. LRAMVA Threshold'!$B$42:$Q$53,12,FALSE)</f>
        <v>0</v>
      </c>
      <c r="AJ1129" s="390">
        <f>HLOOKUP(AJ785,'2. LRAMVA Threshold'!$B$42:$Q$53,12,FALSE)</f>
        <v>0</v>
      </c>
      <c r="AK1129" s="390">
        <f>HLOOKUP(AK785,'2. LRAMVA Threshold'!$B$42:$Q$53,12,FALSE)</f>
        <v>0</v>
      </c>
      <c r="AL1129" s="390">
        <f>HLOOKUP(AL785,'2. LRAMVA Threshold'!$B$42:$Q$53,12,FALSE)</f>
        <v>0</v>
      </c>
      <c r="AM1129" s="440"/>
    </row>
    <row r="1130" spans="1:39" hidden="1" outlineLevel="1">
      <c r="B1130" s="392"/>
      <c r="C1130" s="430"/>
      <c r="D1130" s="431"/>
      <c r="E1130" s="431"/>
      <c r="F1130" s="431"/>
      <c r="G1130" s="431"/>
      <c r="H1130" s="431"/>
      <c r="I1130" s="431"/>
      <c r="J1130" s="431"/>
      <c r="K1130" s="431"/>
      <c r="L1130" s="431"/>
      <c r="M1130" s="431"/>
      <c r="N1130" s="431"/>
      <c r="O1130" s="432"/>
      <c r="P1130" s="431"/>
      <c r="Q1130" s="431"/>
      <c r="R1130" s="431"/>
      <c r="S1130" s="433"/>
      <c r="T1130" s="433"/>
      <c r="U1130" s="433"/>
      <c r="V1130" s="433"/>
      <c r="W1130" s="431"/>
      <c r="X1130" s="431"/>
      <c r="Y1130" s="434"/>
      <c r="Z1130" s="434"/>
      <c r="AA1130" s="434"/>
      <c r="AB1130" s="434"/>
      <c r="AC1130" s="434"/>
      <c r="AD1130" s="434"/>
      <c r="AE1130" s="434"/>
      <c r="AF1130" s="397"/>
      <c r="AG1130" s="397"/>
      <c r="AH1130" s="397"/>
      <c r="AI1130" s="397"/>
      <c r="AJ1130" s="397"/>
      <c r="AK1130" s="397"/>
      <c r="AL1130" s="397"/>
      <c r="AM1130" s="398"/>
    </row>
    <row r="1131" spans="1:39" hidden="1" outlineLevel="1">
      <c r="B1131" s="322" t="s">
        <v>349</v>
      </c>
      <c r="C1131" s="336"/>
      <c r="D1131" s="336"/>
      <c r="E1131" s="374"/>
      <c r="F1131" s="374"/>
      <c r="G1131" s="374"/>
      <c r="H1131" s="374"/>
      <c r="I1131" s="374"/>
      <c r="J1131" s="374"/>
      <c r="K1131" s="374"/>
      <c r="L1131" s="374"/>
      <c r="M1131" s="374"/>
      <c r="N1131" s="374"/>
      <c r="O1131" s="289"/>
      <c r="P1131" s="338"/>
      <c r="Q1131" s="338"/>
      <c r="R1131" s="338"/>
      <c r="S1131" s="337"/>
      <c r="T1131" s="337"/>
      <c r="U1131" s="337"/>
      <c r="V1131" s="337"/>
      <c r="W1131" s="338"/>
      <c r="X1131" s="338"/>
      <c r="Y1131" s="339">
        <f>HLOOKUP(Y$35,'3.  Distribution Rates'!$C$122:$P$133,12,FALSE)</f>
        <v>0</v>
      </c>
      <c r="Z1131" s="339">
        <f>HLOOKUP(Z$35,'3.  Distribution Rates'!$C$122:$P$133,12,FALSE)</f>
        <v>0</v>
      </c>
      <c r="AA1131" s="339">
        <f>HLOOKUP(AA$35,'3.  Distribution Rates'!$C$122:$P$133,12,FALSE)</f>
        <v>0</v>
      </c>
      <c r="AB1131" s="339">
        <f>HLOOKUP(AB$35,'3.  Distribution Rates'!$C$122:$P$133,12,FALSE)</f>
        <v>0</v>
      </c>
      <c r="AC1131" s="339">
        <f>HLOOKUP(AC$35,'3.  Distribution Rates'!$C$122:$P$133,12,FALSE)</f>
        <v>0</v>
      </c>
      <c r="AD1131" s="339">
        <f>HLOOKUP(AD$35,'3.  Distribution Rates'!$C$122:$P$133,12,FALSE)</f>
        <v>0</v>
      </c>
      <c r="AE1131" s="339">
        <f>HLOOKUP(AE$35,'3.  Distribution Rates'!$C$122:$P$133,12,FALSE)</f>
        <v>0</v>
      </c>
      <c r="AF1131" s="339">
        <f>HLOOKUP(AF$35,'3.  Distribution Rates'!$C$122:$P$133,12,FALSE)</f>
        <v>0</v>
      </c>
      <c r="AG1131" s="339">
        <f>HLOOKUP(AG$35,'3.  Distribution Rates'!$C$122:$P$133,12,FALSE)</f>
        <v>0</v>
      </c>
      <c r="AH1131" s="339">
        <f>HLOOKUP(AH$35,'3.  Distribution Rates'!$C$122:$P$133,12,FALSE)</f>
        <v>0</v>
      </c>
      <c r="AI1131" s="339">
        <f>HLOOKUP(AI$35,'3.  Distribution Rates'!$C$122:$P$133,12,FALSE)</f>
        <v>0</v>
      </c>
      <c r="AJ1131" s="339">
        <f>HLOOKUP(AJ$35,'3.  Distribution Rates'!$C$122:$P$133,12,FALSE)</f>
        <v>0</v>
      </c>
      <c r="AK1131" s="339">
        <f>HLOOKUP(AK$35,'3.  Distribution Rates'!$C$122:$P$133,12,FALSE)</f>
        <v>0</v>
      </c>
      <c r="AL1131" s="339">
        <f>HLOOKUP(AL$35,'3.  Distribution Rates'!$C$122:$P$133,12,FALSE)</f>
        <v>0</v>
      </c>
      <c r="AM1131" s="442"/>
    </row>
    <row r="1132" spans="1:39" hidden="1" outlineLevel="1">
      <c r="B1132" s="322" t="s">
        <v>353</v>
      </c>
      <c r="C1132" s="343"/>
      <c r="D1132" s="307"/>
      <c r="E1132" s="277"/>
      <c r="F1132" s="277"/>
      <c r="G1132" s="277"/>
      <c r="H1132" s="277"/>
      <c r="I1132" s="277"/>
      <c r="J1132" s="277"/>
      <c r="K1132" s="277"/>
      <c r="L1132" s="277"/>
      <c r="M1132" s="277"/>
      <c r="N1132" s="277"/>
      <c r="O1132" s="289"/>
      <c r="P1132" s="277"/>
      <c r="Q1132" s="277"/>
      <c r="R1132" s="277"/>
      <c r="S1132" s="307"/>
      <c r="T1132" s="307"/>
      <c r="U1132" s="307"/>
      <c r="V1132" s="307"/>
      <c r="W1132" s="277"/>
      <c r="X1132" s="277"/>
      <c r="Y1132" s="376">
        <f>'4.  2011-2014 LRAM'!Y143*Y1131</f>
        <v>0</v>
      </c>
      <c r="Z1132" s="376">
        <f>'4.  2011-2014 LRAM'!Z143*Z1131</f>
        <v>0</v>
      </c>
      <c r="AA1132" s="376">
        <f>'4.  2011-2014 LRAM'!AA143*AA1131</f>
        <v>0</v>
      </c>
      <c r="AB1132" s="376">
        <f>'4.  2011-2014 LRAM'!AB143*AB1131</f>
        <v>0</v>
      </c>
      <c r="AC1132" s="376">
        <f>'4.  2011-2014 LRAM'!AC143*AC1131</f>
        <v>0</v>
      </c>
      <c r="AD1132" s="376">
        <f>'4.  2011-2014 LRAM'!AD143*AD1131</f>
        <v>0</v>
      </c>
      <c r="AE1132" s="376">
        <f>'4.  2011-2014 LRAM'!AE143*AE1131</f>
        <v>0</v>
      </c>
      <c r="AF1132" s="376">
        <f>'4.  2011-2014 LRAM'!AF143*AF1131</f>
        <v>0</v>
      </c>
      <c r="AG1132" s="376">
        <f>'4.  2011-2014 LRAM'!AG143*AG1131</f>
        <v>0</v>
      </c>
      <c r="AH1132" s="376">
        <f>'4.  2011-2014 LRAM'!AH143*AH1131</f>
        <v>0</v>
      </c>
      <c r="AI1132" s="376">
        <f>'4.  2011-2014 LRAM'!AI143*AI1131</f>
        <v>0</v>
      </c>
      <c r="AJ1132" s="376">
        <f>'4.  2011-2014 LRAM'!AJ143*AJ1131</f>
        <v>0</v>
      </c>
      <c r="AK1132" s="376">
        <f>'4.  2011-2014 LRAM'!AK143*AK1131</f>
        <v>0</v>
      </c>
      <c r="AL1132" s="376">
        <f>'4.  2011-2014 LRAM'!AL143*AL1131</f>
        <v>0</v>
      </c>
      <c r="AM1132" s="623">
        <f t="shared" ref="AM1132:AM1141" si="3434">SUM(Y1132:AL1132)</f>
        <v>0</v>
      </c>
    </row>
    <row r="1133" spans="1:39" hidden="1" outlineLevel="1">
      <c r="B1133" s="322" t="s">
        <v>354</v>
      </c>
      <c r="C1133" s="343"/>
      <c r="D1133" s="307"/>
      <c r="E1133" s="277"/>
      <c r="F1133" s="277"/>
      <c r="G1133" s="277"/>
      <c r="H1133" s="277"/>
      <c r="I1133" s="277"/>
      <c r="J1133" s="277"/>
      <c r="K1133" s="277"/>
      <c r="L1133" s="277"/>
      <c r="M1133" s="277"/>
      <c r="N1133" s="277"/>
      <c r="O1133" s="289"/>
      <c r="P1133" s="277"/>
      <c r="Q1133" s="277"/>
      <c r="R1133" s="277"/>
      <c r="S1133" s="307"/>
      <c r="T1133" s="307"/>
      <c r="U1133" s="307"/>
      <c r="V1133" s="307"/>
      <c r="W1133" s="277"/>
      <c r="X1133" s="277"/>
      <c r="Y1133" s="376">
        <f>'4.  2011-2014 LRAM'!Y272*Y1131</f>
        <v>0</v>
      </c>
      <c r="Z1133" s="376">
        <f>'4.  2011-2014 LRAM'!Z272*Z1131</f>
        <v>0</v>
      </c>
      <c r="AA1133" s="376">
        <f>'4.  2011-2014 LRAM'!AA272*AA1131</f>
        <v>0</v>
      </c>
      <c r="AB1133" s="376">
        <f>'4.  2011-2014 LRAM'!AB272*AB1131</f>
        <v>0</v>
      </c>
      <c r="AC1133" s="376">
        <f>'4.  2011-2014 LRAM'!AC272*AC1131</f>
        <v>0</v>
      </c>
      <c r="AD1133" s="376">
        <f>'4.  2011-2014 LRAM'!AD272*AD1131</f>
        <v>0</v>
      </c>
      <c r="AE1133" s="376">
        <f>'4.  2011-2014 LRAM'!AE272*AE1131</f>
        <v>0</v>
      </c>
      <c r="AF1133" s="376">
        <f>'4.  2011-2014 LRAM'!AF272*AF1131</f>
        <v>0</v>
      </c>
      <c r="AG1133" s="376">
        <f>'4.  2011-2014 LRAM'!AG272*AG1131</f>
        <v>0</v>
      </c>
      <c r="AH1133" s="376">
        <f>'4.  2011-2014 LRAM'!AH272*AH1131</f>
        <v>0</v>
      </c>
      <c r="AI1133" s="376">
        <f>'4.  2011-2014 LRAM'!AI272*AI1131</f>
        <v>0</v>
      </c>
      <c r="AJ1133" s="376">
        <f>'4.  2011-2014 LRAM'!AJ272*AJ1131</f>
        <v>0</v>
      </c>
      <c r="AK1133" s="376">
        <f>'4.  2011-2014 LRAM'!AK272*AK1131</f>
        <v>0</v>
      </c>
      <c r="AL1133" s="376">
        <f>'4.  2011-2014 LRAM'!AL272*AL1131</f>
        <v>0</v>
      </c>
      <c r="AM1133" s="623">
        <f t="shared" si="3434"/>
        <v>0</v>
      </c>
    </row>
    <row r="1134" spans="1:39" hidden="1" outlineLevel="1">
      <c r="B1134" s="322" t="s">
        <v>355</v>
      </c>
      <c r="C1134" s="343"/>
      <c r="D1134" s="307"/>
      <c r="E1134" s="277"/>
      <c r="F1134" s="277"/>
      <c r="G1134" s="277"/>
      <c r="H1134" s="277"/>
      <c r="I1134" s="277"/>
      <c r="J1134" s="277"/>
      <c r="K1134" s="277"/>
      <c r="L1134" s="277"/>
      <c r="M1134" s="277"/>
      <c r="N1134" s="277"/>
      <c r="O1134" s="289"/>
      <c r="P1134" s="277"/>
      <c r="Q1134" s="277"/>
      <c r="R1134" s="277"/>
      <c r="S1134" s="307"/>
      <c r="T1134" s="307"/>
      <c r="U1134" s="307"/>
      <c r="V1134" s="307"/>
      <c r="W1134" s="277"/>
      <c r="X1134" s="277"/>
      <c r="Y1134" s="376">
        <f>'4.  2011-2014 LRAM'!Y401*Y1131</f>
        <v>0</v>
      </c>
      <c r="Z1134" s="376">
        <f>'4.  2011-2014 LRAM'!Z401*Z1131</f>
        <v>0</v>
      </c>
      <c r="AA1134" s="376">
        <f>'4.  2011-2014 LRAM'!AA401*AA1131</f>
        <v>0</v>
      </c>
      <c r="AB1134" s="376">
        <f>'4.  2011-2014 LRAM'!AB401*AB1131</f>
        <v>0</v>
      </c>
      <c r="AC1134" s="376">
        <f>'4.  2011-2014 LRAM'!AC401*AC1131</f>
        <v>0</v>
      </c>
      <c r="AD1134" s="376">
        <f>'4.  2011-2014 LRAM'!AD401*AD1131</f>
        <v>0</v>
      </c>
      <c r="AE1134" s="376">
        <f>'4.  2011-2014 LRAM'!AE401*AE1131</f>
        <v>0</v>
      </c>
      <c r="AF1134" s="376">
        <f>'4.  2011-2014 LRAM'!AF401*AF1131</f>
        <v>0</v>
      </c>
      <c r="AG1134" s="376">
        <f>'4.  2011-2014 LRAM'!AG401*AG1131</f>
        <v>0</v>
      </c>
      <c r="AH1134" s="376">
        <f>'4.  2011-2014 LRAM'!AH401*AH1131</f>
        <v>0</v>
      </c>
      <c r="AI1134" s="376">
        <f>'4.  2011-2014 LRAM'!AI401*AI1131</f>
        <v>0</v>
      </c>
      <c r="AJ1134" s="376">
        <f>'4.  2011-2014 LRAM'!AJ401*AJ1131</f>
        <v>0</v>
      </c>
      <c r="AK1134" s="376">
        <f>'4.  2011-2014 LRAM'!AK401*AK1131</f>
        <v>0</v>
      </c>
      <c r="AL1134" s="376">
        <f>'4.  2011-2014 LRAM'!AL401*AL1131</f>
        <v>0</v>
      </c>
      <c r="AM1134" s="623">
        <f t="shared" si="3434"/>
        <v>0</v>
      </c>
    </row>
    <row r="1135" spans="1:39" hidden="1" outlineLevel="1">
      <c r="B1135" s="322" t="s">
        <v>356</v>
      </c>
      <c r="C1135" s="343"/>
      <c r="D1135" s="307"/>
      <c r="E1135" s="277"/>
      <c r="F1135" s="277"/>
      <c r="G1135" s="277"/>
      <c r="H1135" s="277"/>
      <c r="I1135" s="277"/>
      <c r="J1135" s="277"/>
      <c r="K1135" s="277"/>
      <c r="L1135" s="277"/>
      <c r="M1135" s="277"/>
      <c r="N1135" s="277"/>
      <c r="O1135" s="289"/>
      <c r="P1135" s="277"/>
      <c r="Q1135" s="277"/>
      <c r="R1135" s="277"/>
      <c r="S1135" s="307"/>
      <c r="T1135" s="307"/>
      <c r="U1135" s="307"/>
      <c r="V1135" s="307"/>
      <c r="W1135" s="277"/>
      <c r="X1135" s="277"/>
      <c r="Y1135" s="376">
        <f>'4.  2011-2014 LRAM'!Y531*Y1131</f>
        <v>0</v>
      </c>
      <c r="Z1135" s="376">
        <f>'4.  2011-2014 LRAM'!Z531*Z1131</f>
        <v>0</v>
      </c>
      <c r="AA1135" s="376">
        <f>'4.  2011-2014 LRAM'!AA531*AA1131</f>
        <v>0</v>
      </c>
      <c r="AB1135" s="376">
        <f>'4.  2011-2014 LRAM'!AB531*AB1131</f>
        <v>0</v>
      </c>
      <c r="AC1135" s="376">
        <f>'4.  2011-2014 LRAM'!AC531*AC1131</f>
        <v>0</v>
      </c>
      <c r="AD1135" s="376">
        <f>'4.  2011-2014 LRAM'!AD531*AD1131</f>
        <v>0</v>
      </c>
      <c r="AE1135" s="376">
        <f>'4.  2011-2014 LRAM'!AE531*AE1131</f>
        <v>0</v>
      </c>
      <c r="AF1135" s="376">
        <f>'4.  2011-2014 LRAM'!AF531*AF1131</f>
        <v>0</v>
      </c>
      <c r="AG1135" s="376">
        <f>'4.  2011-2014 LRAM'!AG531*AG1131</f>
        <v>0</v>
      </c>
      <c r="AH1135" s="376">
        <f>'4.  2011-2014 LRAM'!AH531*AH1131</f>
        <v>0</v>
      </c>
      <c r="AI1135" s="376">
        <f>'4.  2011-2014 LRAM'!AI531*AI1131</f>
        <v>0</v>
      </c>
      <c r="AJ1135" s="376">
        <f>'4.  2011-2014 LRAM'!AJ531*AJ1131</f>
        <v>0</v>
      </c>
      <c r="AK1135" s="376">
        <f>'4.  2011-2014 LRAM'!AK531*AK1131</f>
        <v>0</v>
      </c>
      <c r="AL1135" s="376">
        <f>'4.  2011-2014 LRAM'!AL531*AL1131</f>
        <v>0</v>
      </c>
      <c r="AM1135" s="623">
        <f t="shared" si="3434"/>
        <v>0</v>
      </c>
    </row>
    <row r="1136" spans="1:39" hidden="1" outlineLevel="1">
      <c r="B1136" s="322" t="s">
        <v>357</v>
      </c>
      <c r="C1136" s="343"/>
      <c r="D1136" s="307"/>
      <c r="E1136" s="277"/>
      <c r="F1136" s="277"/>
      <c r="G1136" s="277"/>
      <c r="H1136" s="277"/>
      <c r="I1136" s="277"/>
      <c r="J1136" s="277"/>
      <c r="K1136" s="277"/>
      <c r="L1136" s="277"/>
      <c r="M1136" s="277"/>
      <c r="N1136" s="277"/>
      <c r="O1136" s="289"/>
      <c r="P1136" s="277"/>
      <c r="Q1136" s="277"/>
      <c r="R1136" s="277"/>
      <c r="S1136" s="307"/>
      <c r="T1136" s="307"/>
      <c r="U1136" s="307"/>
      <c r="V1136" s="307"/>
      <c r="W1136" s="277"/>
      <c r="X1136" s="277"/>
      <c r="Y1136" s="376">
        <f t="shared" ref="Y1136:AL1136" si="3435">Y212*Y1131</f>
        <v>0</v>
      </c>
      <c r="Z1136" s="376">
        <f t="shared" si="3435"/>
        <v>0</v>
      </c>
      <c r="AA1136" s="376">
        <f t="shared" si="3435"/>
        <v>0</v>
      </c>
      <c r="AB1136" s="376">
        <f t="shared" si="3435"/>
        <v>0</v>
      </c>
      <c r="AC1136" s="376">
        <f t="shared" si="3435"/>
        <v>0</v>
      </c>
      <c r="AD1136" s="376">
        <f t="shared" si="3435"/>
        <v>0</v>
      </c>
      <c r="AE1136" s="376">
        <f t="shared" si="3435"/>
        <v>0</v>
      </c>
      <c r="AF1136" s="376">
        <f t="shared" si="3435"/>
        <v>0</v>
      </c>
      <c r="AG1136" s="376">
        <f t="shared" si="3435"/>
        <v>0</v>
      </c>
      <c r="AH1136" s="376">
        <f t="shared" si="3435"/>
        <v>0</v>
      </c>
      <c r="AI1136" s="376">
        <f t="shared" si="3435"/>
        <v>0</v>
      </c>
      <c r="AJ1136" s="376">
        <f t="shared" si="3435"/>
        <v>0</v>
      </c>
      <c r="AK1136" s="376">
        <f t="shared" si="3435"/>
        <v>0</v>
      </c>
      <c r="AL1136" s="376">
        <f t="shared" si="3435"/>
        <v>0</v>
      </c>
      <c r="AM1136" s="623">
        <f t="shared" si="3434"/>
        <v>0</v>
      </c>
    </row>
    <row r="1137" spans="2:39" hidden="1" outlineLevel="1">
      <c r="B1137" s="322" t="s">
        <v>358</v>
      </c>
      <c r="C1137" s="343"/>
      <c r="D1137" s="307"/>
      <c r="E1137" s="277"/>
      <c r="F1137" s="277"/>
      <c r="G1137" s="277"/>
      <c r="H1137" s="277"/>
      <c r="I1137" s="277"/>
      <c r="J1137" s="277"/>
      <c r="K1137" s="277"/>
      <c r="L1137" s="277"/>
      <c r="M1137" s="277"/>
      <c r="N1137" s="277"/>
      <c r="O1137" s="289"/>
      <c r="P1137" s="277"/>
      <c r="Q1137" s="277"/>
      <c r="R1137" s="277"/>
      <c r="S1137" s="307"/>
      <c r="T1137" s="307"/>
      <c r="U1137" s="307"/>
      <c r="V1137" s="307"/>
      <c r="W1137" s="277"/>
      <c r="X1137" s="277"/>
      <c r="Y1137" s="376">
        <f t="shared" ref="Y1137:AL1137" si="3436">Y395*Y1131</f>
        <v>0</v>
      </c>
      <c r="Z1137" s="376">
        <f t="shared" si="3436"/>
        <v>0</v>
      </c>
      <c r="AA1137" s="376">
        <f t="shared" si="3436"/>
        <v>0</v>
      </c>
      <c r="AB1137" s="376">
        <f t="shared" si="3436"/>
        <v>0</v>
      </c>
      <c r="AC1137" s="376">
        <f t="shared" si="3436"/>
        <v>0</v>
      </c>
      <c r="AD1137" s="376">
        <f t="shared" si="3436"/>
        <v>0</v>
      </c>
      <c r="AE1137" s="376">
        <f t="shared" si="3436"/>
        <v>0</v>
      </c>
      <c r="AF1137" s="376">
        <f t="shared" si="3436"/>
        <v>0</v>
      </c>
      <c r="AG1137" s="376">
        <f t="shared" si="3436"/>
        <v>0</v>
      </c>
      <c r="AH1137" s="376">
        <f t="shared" si="3436"/>
        <v>0</v>
      </c>
      <c r="AI1137" s="376">
        <f t="shared" si="3436"/>
        <v>0</v>
      </c>
      <c r="AJ1137" s="376">
        <f t="shared" si="3436"/>
        <v>0</v>
      </c>
      <c r="AK1137" s="376">
        <f t="shared" si="3436"/>
        <v>0</v>
      </c>
      <c r="AL1137" s="376">
        <f t="shared" si="3436"/>
        <v>0</v>
      </c>
      <c r="AM1137" s="623">
        <f t="shared" si="3434"/>
        <v>0</v>
      </c>
    </row>
    <row r="1138" spans="2:39" hidden="1" outlineLevel="1">
      <c r="B1138" s="322" t="s">
        <v>359</v>
      </c>
      <c r="C1138" s="343"/>
      <c r="D1138" s="307"/>
      <c r="E1138" s="277"/>
      <c r="F1138" s="277"/>
      <c r="G1138" s="277"/>
      <c r="H1138" s="277"/>
      <c r="I1138" s="277"/>
      <c r="J1138" s="277"/>
      <c r="K1138" s="277"/>
      <c r="L1138" s="277"/>
      <c r="M1138" s="277"/>
      <c r="N1138" s="277"/>
      <c r="O1138" s="289"/>
      <c r="P1138" s="277"/>
      <c r="Q1138" s="277"/>
      <c r="R1138" s="277"/>
      <c r="S1138" s="307"/>
      <c r="T1138" s="307"/>
      <c r="U1138" s="307"/>
      <c r="V1138" s="307"/>
      <c r="W1138" s="277"/>
      <c r="X1138" s="277"/>
      <c r="Y1138" s="376">
        <f t="shared" ref="Y1138:AL1138" si="3437">Y596*Y1131</f>
        <v>0</v>
      </c>
      <c r="Z1138" s="376">
        <f t="shared" si="3437"/>
        <v>0</v>
      </c>
      <c r="AA1138" s="376">
        <f t="shared" si="3437"/>
        <v>0</v>
      </c>
      <c r="AB1138" s="376">
        <f t="shared" si="3437"/>
        <v>0</v>
      </c>
      <c r="AC1138" s="376">
        <f t="shared" si="3437"/>
        <v>0</v>
      </c>
      <c r="AD1138" s="376">
        <f t="shared" si="3437"/>
        <v>0</v>
      </c>
      <c r="AE1138" s="376">
        <f t="shared" si="3437"/>
        <v>0</v>
      </c>
      <c r="AF1138" s="376">
        <f t="shared" si="3437"/>
        <v>0</v>
      </c>
      <c r="AG1138" s="376">
        <f t="shared" si="3437"/>
        <v>0</v>
      </c>
      <c r="AH1138" s="376">
        <f t="shared" si="3437"/>
        <v>0</v>
      </c>
      <c r="AI1138" s="376">
        <f t="shared" si="3437"/>
        <v>0</v>
      </c>
      <c r="AJ1138" s="376">
        <f t="shared" si="3437"/>
        <v>0</v>
      </c>
      <c r="AK1138" s="376">
        <f t="shared" si="3437"/>
        <v>0</v>
      </c>
      <c r="AL1138" s="376">
        <f t="shared" si="3437"/>
        <v>0</v>
      </c>
      <c r="AM1138" s="623">
        <f t="shared" si="3434"/>
        <v>0</v>
      </c>
    </row>
    <row r="1139" spans="2:39" hidden="1" outlineLevel="1">
      <c r="B1139" s="322" t="s">
        <v>360</v>
      </c>
      <c r="C1139" s="343"/>
      <c r="D1139" s="307"/>
      <c r="E1139" s="277"/>
      <c r="F1139" s="277"/>
      <c r="G1139" s="277"/>
      <c r="H1139" s="277"/>
      <c r="I1139" s="277"/>
      <c r="J1139" s="277"/>
      <c r="K1139" s="277"/>
      <c r="L1139" s="277"/>
      <c r="M1139" s="277"/>
      <c r="N1139" s="277"/>
      <c r="O1139" s="289"/>
      <c r="P1139" s="277"/>
      <c r="Q1139" s="277"/>
      <c r="R1139" s="277"/>
      <c r="S1139" s="307"/>
      <c r="T1139" s="307"/>
      <c r="U1139" s="307"/>
      <c r="V1139" s="307"/>
      <c r="W1139" s="277"/>
      <c r="X1139" s="277"/>
      <c r="Y1139" s="376">
        <f t="shared" ref="Y1139:AL1139" si="3438">Y779*Y1131</f>
        <v>0</v>
      </c>
      <c r="Z1139" s="376">
        <f t="shared" si="3438"/>
        <v>0</v>
      </c>
      <c r="AA1139" s="376">
        <f t="shared" si="3438"/>
        <v>0</v>
      </c>
      <c r="AB1139" s="376">
        <f t="shared" si="3438"/>
        <v>0</v>
      </c>
      <c r="AC1139" s="376">
        <f t="shared" si="3438"/>
        <v>0</v>
      </c>
      <c r="AD1139" s="376">
        <f t="shared" si="3438"/>
        <v>0</v>
      </c>
      <c r="AE1139" s="376">
        <f t="shared" si="3438"/>
        <v>0</v>
      </c>
      <c r="AF1139" s="376">
        <f t="shared" si="3438"/>
        <v>0</v>
      </c>
      <c r="AG1139" s="376">
        <f t="shared" si="3438"/>
        <v>0</v>
      </c>
      <c r="AH1139" s="376">
        <f t="shared" si="3438"/>
        <v>0</v>
      </c>
      <c r="AI1139" s="376">
        <f t="shared" si="3438"/>
        <v>0</v>
      </c>
      <c r="AJ1139" s="376">
        <f t="shared" si="3438"/>
        <v>0</v>
      </c>
      <c r="AK1139" s="376">
        <f t="shared" si="3438"/>
        <v>0</v>
      </c>
      <c r="AL1139" s="376">
        <f t="shared" si="3438"/>
        <v>0</v>
      </c>
      <c r="AM1139" s="623">
        <f t="shared" si="3434"/>
        <v>0</v>
      </c>
    </row>
    <row r="1140" spans="2:39" hidden="1" outlineLevel="1">
      <c r="B1140" s="322" t="s">
        <v>361</v>
      </c>
      <c r="C1140" s="343"/>
      <c r="D1140" s="307"/>
      <c r="E1140" s="277"/>
      <c r="F1140" s="277"/>
      <c r="G1140" s="277"/>
      <c r="H1140" s="277"/>
      <c r="I1140" s="277"/>
      <c r="J1140" s="277"/>
      <c r="K1140" s="277"/>
      <c r="L1140" s="277"/>
      <c r="M1140" s="277"/>
      <c r="N1140" s="277"/>
      <c r="O1140" s="289"/>
      <c r="P1140" s="277"/>
      <c r="Q1140" s="277"/>
      <c r="R1140" s="277"/>
      <c r="S1140" s="307"/>
      <c r="T1140" s="307"/>
      <c r="U1140" s="307"/>
      <c r="V1140" s="307"/>
      <c r="W1140" s="277"/>
      <c r="X1140" s="277"/>
      <c r="Y1140" s="376">
        <f t="shared" ref="Y1140:AL1140" si="3439">Y962*Y1131</f>
        <v>0</v>
      </c>
      <c r="Z1140" s="376">
        <f t="shared" si="3439"/>
        <v>0</v>
      </c>
      <c r="AA1140" s="376">
        <f t="shared" si="3439"/>
        <v>0</v>
      </c>
      <c r="AB1140" s="376">
        <f t="shared" si="3439"/>
        <v>0</v>
      </c>
      <c r="AC1140" s="376">
        <f t="shared" si="3439"/>
        <v>0</v>
      </c>
      <c r="AD1140" s="376">
        <f t="shared" si="3439"/>
        <v>0</v>
      </c>
      <c r="AE1140" s="376">
        <f t="shared" si="3439"/>
        <v>0</v>
      </c>
      <c r="AF1140" s="376">
        <f t="shared" si="3439"/>
        <v>0</v>
      </c>
      <c r="AG1140" s="376">
        <f t="shared" si="3439"/>
        <v>0</v>
      </c>
      <c r="AH1140" s="376">
        <f t="shared" si="3439"/>
        <v>0</v>
      </c>
      <c r="AI1140" s="376">
        <f t="shared" si="3439"/>
        <v>0</v>
      </c>
      <c r="AJ1140" s="376">
        <f t="shared" si="3439"/>
        <v>0</v>
      </c>
      <c r="AK1140" s="376">
        <f t="shared" si="3439"/>
        <v>0</v>
      </c>
      <c r="AL1140" s="376">
        <f t="shared" si="3439"/>
        <v>0</v>
      </c>
      <c r="AM1140" s="623">
        <f t="shared" si="3434"/>
        <v>0</v>
      </c>
    </row>
    <row r="1141" spans="2:39" hidden="1" outlineLevel="1">
      <c r="B1141" s="322" t="s">
        <v>362</v>
      </c>
      <c r="C1141" s="343"/>
      <c r="D1141" s="307"/>
      <c r="E1141" s="277"/>
      <c r="F1141" s="277"/>
      <c r="G1141" s="277"/>
      <c r="H1141" s="277"/>
      <c r="I1141" s="277"/>
      <c r="J1141" s="277"/>
      <c r="K1141" s="277"/>
      <c r="L1141" s="277"/>
      <c r="M1141" s="277"/>
      <c r="N1141" s="277"/>
      <c r="O1141" s="289"/>
      <c r="P1141" s="277"/>
      <c r="Q1141" s="277"/>
      <c r="R1141" s="277"/>
      <c r="S1141" s="307"/>
      <c r="T1141" s="307"/>
      <c r="U1141" s="307"/>
      <c r="V1141" s="307"/>
      <c r="W1141" s="277"/>
      <c r="X1141" s="277"/>
      <c r="Y1141" s="376">
        <f>Y1128*Y1131</f>
        <v>0</v>
      </c>
      <c r="Z1141" s="376">
        <f>Z1128*Z1131</f>
        <v>0</v>
      </c>
      <c r="AA1141" s="376">
        <f t="shared" ref="AA1141:AL1141" si="3440">AA1128*AA1131</f>
        <v>0</v>
      </c>
      <c r="AB1141" s="376">
        <f t="shared" si="3440"/>
        <v>0</v>
      </c>
      <c r="AC1141" s="376">
        <f t="shared" si="3440"/>
        <v>0</v>
      </c>
      <c r="AD1141" s="376">
        <f t="shared" si="3440"/>
        <v>0</v>
      </c>
      <c r="AE1141" s="376">
        <f t="shared" si="3440"/>
        <v>0</v>
      </c>
      <c r="AF1141" s="376">
        <f t="shared" si="3440"/>
        <v>0</v>
      </c>
      <c r="AG1141" s="376">
        <f t="shared" si="3440"/>
        <v>0</v>
      </c>
      <c r="AH1141" s="376">
        <f t="shared" si="3440"/>
        <v>0</v>
      </c>
      <c r="AI1141" s="376">
        <f t="shared" si="3440"/>
        <v>0</v>
      </c>
      <c r="AJ1141" s="376">
        <f t="shared" si="3440"/>
        <v>0</v>
      </c>
      <c r="AK1141" s="376">
        <f t="shared" si="3440"/>
        <v>0</v>
      </c>
      <c r="AL1141" s="376">
        <f t="shared" si="3440"/>
        <v>0</v>
      </c>
      <c r="AM1141" s="623">
        <f t="shared" si="3434"/>
        <v>0</v>
      </c>
    </row>
    <row r="1142" spans="2:39" ht="15.75" hidden="1" outlineLevel="1">
      <c r="B1142" s="347" t="s">
        <v>352</v>
      </c>
      <c r="C1142" s="343"/>
      <c r="D1142" s="334"/>
      <c r="E1142" s="332"/>
      <c r="F1142" s="332"/>
      <c r="G1142" s="332"/>
      <c r="H1142" s="332"/>
      <c r="I1142" s="332"/>
      <c r="J1142" s="332"/>
      <c r="K1142" s="332"/>
      <c r="L1142" s="332"/>
      <c r="M1142" s="332"/>
      <c r="N1142" s="332"/>
      <c r="O1142" s="298"/>
      <c r="P1142" s="332"/>
      <c r="Q1142" s="332"/>
      <c r="R1142" s="332"/>
      <c r="S1142" s="334"/>
      <c r="T1142" s="334"/>
      <c r="U1142" s="334"/>
      <c r="V1142" s="334"/>
      <c r="W1142" s="332"/>
      <c r="X1142" s="332"/>
      <c r="Y1142" s="344">
        <f>SUM(Y1132:Y1141)</f>
        <v>0</v>
      </c>
      <c r="Z1142" s="344">
        <f t="shared" ref="Z1142:AE1142" si="3441">SUM(Z1132:Z1141)</f>
        <v>0</v>
      </c>
      <c r="AA1142" s="344">
        <f t="shared" si="3441"/>
        <v>0</v>
      </c>
      <c r="AB1142" s="344">
        <f t="shared" si="3441"/>
        <v>0</v>
      </c>
      <c r="AC1142" s="344">
        <f t="shared" si="3441"/>
        <v>0</v>
      </c>
      <c r="AD1142" s="344">
        <f t="shared" si="3441"/>
        <v>0</v>
      </c>
      <c r="AE1142" s="344">
        <f t="shared" si="3441"/>
        <v>0</v>
      </c>
      <c r="AF1142" s="344">
        <f>SUM(AF1132:AF1141)</f>
        <v>0</v>
      </c>
      <c r="AG1142" s="344">
        <f t="shared" ref="AG1142:AL1142" si="3442">SUM(AG1132:AG1141)</f>
        <v>0</v>
      </c>
      <c r="AH1142" s="344">
        <f t="shared" si="3442"/>
        <v>0</v>
      </c>
      <c r="AI1142" s="344">
        <f t="shared" si="3442"/>
        <v>0</v>
      </c>
      <c r="AJ1142" s="344">
        <f t="shared" si="3442"/>
        <v>0</v>
      </c>
      <c r="AK1142" s="344">
        <f t="shared" si="3442"/>
        <v>0</v>
      </c>
      <c r="AL1142" s="344">
        <f t="shared" si="3442"/>
        <v>0</v>
      </c>
      <c r="AM1142" s="405">
        <f>SUM(AM1132:AM1141)</f>
        <v>0</v>
      </c>
    </row>
    <row r="1143" spans="2:39" ht="15.75" hidden="1" outlineLevel="1">
      <c r="B1143" s="347" t="s">
        <v>351</v>
      </c>
      <c r="C1143" s="343"/>
      <c r="D1143" s="348"/>
      <c r="E1143" s="332"/>
      <c r="F1143" s="332"/>
      <c r="G1143" s="332"/>
      <c r="H1143" s="332"/>
      <c r="I1143" s="332"/>
      <c r="J1143" s="332"/>
      <c r="K1143" s="332"/>
      <c r="L1143" s="332"/>
      <c r="M1143" s="332"/>
      <c r="N1143" s="332"/>
      <c r="O1143" s="298"/>
      <c r="P1143" s="332"/>
      <c r="Q1143" s="332"/>
      <c r="R1143" s="332"/>
      <c r="S1143" s="334"/>
      <c r="T1143" s="334"/>
      <c r="U1143" s="334"/>
      <c r="V1143" s="334"/>
      <c r="W1143" s="332"/>
      <c r="X1143" s="332"/>
      <c r="Y1143" s="345">
        <f>Y1129*Y1131</f>
        <v>0</v>
      </c>
      <c r="Z1143" s="345">
        <f t="shared" ref="Z1143:AE1143" si="3443">Z1129*Z1131</f>
        <v>0</v>
      </c>
      <c r="AA1143" s="345">
        <f>AA1129*AA1131</f>
        <v>0</v>
      </c>
      <c r="AB1143" s="345">
        <f t="shared" si="3443"/>
        <v>0</v>
      </c>
      <c r="AC1143" s="345">
        <f t="shared" si="3443"/>
        <v>0</v>
      </c>
      <c r="AD1143" s="345">
        <f t="shared" si="3443"/>
        <v>0</v>
      </c>
      <c r="AE1143" s="345">
        <f t="shared" si="3443"/>
        <v>0</v>
      </c>
      <c r="AF1143" s="345">
        <f t="shared" ref="AF1143:AL1143" si="3444">AF1129*AF1131</f>
        <v>0</v>
      </c>
      <c r="AG1143" s="345">
        <f t="shared" si="3444"/>
        <v>0</v>
      </c>
      <c r="AH1143" s="345">
        <f t="shared" si="3444"/>
        <v>0</v>
      </c>
      <c r="AI1143" s="345">
        <f t="shared" si="3444"/>
        <v>0</v>
      </c>
      <c r="AJ1143" s="345">
        <f t="shared" si="3444"/>
        <v>0</v>
      </c>
      <c r="AK1143" s="345">
        <f t="shared" si="3444"/>
        <v>0</v>
      </c>
      <c r="AL1143" s="345">
        <f t="shared" si="3444"/>
        <v>0</v>
      </c>
      <c r="AM1143" s="405">
        <f>SUM(Y1143:AL1143)</f>
        <v>0</v>
      </c>
    </row>
    <row r="1144" spans="2:39" ht="15.75" hidden="1" outlineLevel="1">
      <c r="B1144" s="347" t="s">
        <v>350</v>
      </c>
      <c r="C1144" s="343"/>
      <c r="D1144" s="348"/>
      <c r="E1144" s="332"/>
      <c r="F1144" s="332"/>
      <c r="G1144" s="332"/>
      <c r="H1144" s="332"/>
      <c r="I1144" s="332"/>
      <c r="J1144" s="332"/>
      <c r="K1144" s="332"/>
      <c r="L1144" s="332"/>
      <c r="M1144" s="332"/>
      <c r="N1144" s="332"/>
      <c r="O1144" s="298"/>
      <c r="P1144" s="332"/>
      <c r="Q1144" s="332"/>
      <c r="R1144" s="332"/>
      <c r="S1144" s="348"/>
      <c r="T1144" s="348"/>
      <c r="U1144" s="348"/>
      <c r="V1144" s="348"/>
      <c r="W1144" s="332"/>
      <c r="X1144" s="332"/>
      <c r="Y1144" s="349"/>
      <c r="Z1144" s="349"/>
      <c r="AA1144" s="349"/>
      <c r="AB1144" s="349"/>
      <c r="AC1144" s="349"/>
      <c r="AD1144" s="349"/>
      <c r="AE1144" s="349"/>
      <c r="AF1144" s="349"/>
      <c r="AG1144" s="349"/>
      <c r="AH1144" s="349"/>
      <c r="AI1144" s="349"/>
      <c r="AJ1144" s="349"/>
      <c r="AK1144" s="349"/>
      <c r="AL1144" s="349"/>
      <c r="AM1144" s="405">
        <f>AM1142-AM1143</f>
        <v>0</v>
      </c>
    </row>
    <row r="1145" spans="2:39" hidden="1" outlineLevel="1">
      <c r="B1145" s="379"/>
      <c r="C1145" s="443"/>
      <c r="D1145" s="443"/>
      <c r="E1145" s="444"/>
      <c r="F1145" s="444"/>
      <c r="G1145" s="444"/>
      <c r="H1145" s="444"/>
      <c r="I1145" s="444"/>
      <c r="J1145" s="444"/>
      <c r="K1145" s="444"/>
      <c r="L1145" s="444"/>
      <c r="M1145" s="444"/>
      <c r="N1145" s="444"/>
      <c r="O1145" s="445"/>
      <c r="P1145" s="444"/>
      <c r="Q1145" s="444"/>
      <c r="R1145" s="444"/>
      <c r="S1145" s="443"/>
      <c r="T1145" s="446"/>
      <c r="U1145" s="443"/>
      <c r="V1145" s="443"/>
      <c r="W1145" s="444"/>
      <c r="X1145" s="444"/>
      <c r="Y1145" s="447"/>
      <c r="Z1145" s="447"/>
      <c r="AA1145" s="447"/>
      <c r="AB1145" s="447"/>
      <c r="AC1145" s="447"/>
      <c r="AD1145" s="447"/>
      <c r="AE1145" s="447"/>
      <c r="AF1145" s="447"/>
      <c r="AG1145" s="447"/>
      <c r="AH1145" s="447"/>
      <c r="AI1145" s="447"/>
      <c r="AJ1145" s="447"/>
      <c r="AK1145" s="447"/>
      <c r="AL1145" s="447"/>
      <c r="AM1145" s="384"/>
    </row>
    <row r="1146" spans="2:39" ht="19.5" hidden="1" customHeight="1" outlineLevel="1">
      <c r="B1146" s="366" t="s">
        <v>595</v>
      </c>
      <c r="C1146" s="385"/>
      <c r="D1146" s="386"/>
      <c r="E1146" s="386"/>
      <c r="F1146" s="386"/>
      <c r="G1146" s="386"/>
      <c r="H1146" s="386"/>
      <c r="I1146" s="386"/>
      <c r="J1146" s="386"/>
      <c r="K1146" s="386"/>
      <c r="L1146" s="386"/>
      <c r="M1146" s="386"/>
      <c r="N1146" s="386"/>
      <c r="O1146" s="386"/>
      <c r="P1146" s="386"/>
      <c r="Q1146" s="386"/>
      <c r="R1146" s="386"/>
      <c r="S1146" s="369"/>
      <c r="T1146" s="370"/>
      <c r="U1146" s="386"/>
      <c r="V1146" s="386"/>
      <c r="W1146" s="386"/>
      <c r="X1146" s="386"/>
      <c r="Y1146" s="407"/>
      <c r="Z1146" s="407"/>
      <c r="AA1146" s="407"/>
      <c r="AB1146" s="407"/>
      <c r="AC1146" s="407"/>
      <c r="AD1146" s="407"/>
      <c r="AE1146" s="407"/>
      <c r="AF1146" s="407"/>
      <c r="AG1146" s="407"/>
      <c r="AH1146" s="407"/>
      <c r="AI1146" s="407"/>
      <c r="AJ1146" s="407"/>
      <c r="AK1146" s="407"/>
      <c r="AL1146" s="407"/>
      <c r="AM1146" s="387"/>
    </row>
    <row r="1147" spans="2:39" hidden="1" outlineLevel="1"/>
    <row r="1148" spans="2:39" hidden="1" collapsed="1">
      <c r="B1148" s="586"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601:B602"/>
    <mergeCell ref="C601:C602"/>
    <mergeCell ref="E601:M601"/>
    <mergeCell ref="N601:N602"/>
    <mergeCell ref="B400:B401"/>
    <mergeCell ref="Y967:AM967"/>
    <mergeCell ref="P601:X601"/>
    <mergeCell ref="B784:B785"/>
    <mergeCell ref="C784:C785"/>
    <mergeCell ref="E784:M784"/>
    <mergeCell ref="N784:N785"/>
    <mergeCell ref="P784:X784"/>
    <mergeCell ref="Y784:AM784"/>
    <mergeCell ref="Y601:AM601"/>
    <mergeCell ref="P967:X967"/>
    <mergeCell ref="N967:N968"/>
    <mergeCell ref="B967:B968"/>
    <mergeCell ref="C967:C968"/>
    <mergeCell ref="E967:M967"/>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0"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83" location="'5.  2015-2020 LRAM'!A1" display="Return to top"/>
    <hyperlink ref="D966" location="'5.  2015-2020 LRAM'!A1" display="Return to top"/>
    <hyperlink ref="B1148" location="'5.  2015-2020 LRAM'!A1" display="Return to top"/>
  </hyperlinks>
  <printOptions horizontalCentered="1"/>
  <pageMargins left="0.62992125984251968" right="0.62992125984251968" top="1.1417322834645669" bottom="0.51181102362204722" header="0.39370078740157483" footer="0.31496062992125984"/>
  <pageSetup paperSize="17" scale="37" fitToHeight="0" orientation="landscape" r:id="rId1"/>
  <headerFooter scaleWithDoc="0">
    <oddHeader>&amp;R&amp;7Toronto Hydro-Electric System Limited
EB-2018-0071
Tab 4
Schedule 1
ORIGINAL
Page &amp;P of &amp;N</oddHeader>
    <oddFooter>&amp;C&amp;7&amp;A</oddFooter>
  </headerFooter>
  <rowBreaks count="3" manualBreakCount="3">
    <brk id="89" max="38" man="1"/>
    <brk id="215" max="38" man="1"/>
    <brk id="398"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55" zoomScaleNormal="55" zoomScaleSheetLayoutView="25" workbookViewId="0">
      <selection activeCell="AS24" sqref="AS24"/>
    </sheetView>
  </sheetViews>
  <sheetFormatPr defaultColWidth="9.140625" defaultRowHeight="15" outlineLevelRow="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42578125" style="12" customWidth="1"/>
    <col min="10" max="10" width="14" style="12" customWidth="1"/>
    <col min="11" max="11" width="18" style="12" customWidth="1"/>
    <col min="12" max="12" width="19.140625" style="12" customWidth="1"/>
    <col min="13" max="13" width="16.85546875" style="12" customWidth="1"/>
    <col min="14" max="14" width="16" style="12"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hidden="1"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49.9" customHeight="1">
      <c r="A8" s="26"/>
      <c r="B8" s="115" t="s">
        <v>505</v>
      </c>
      <c r="C8" s="888" t="s">
        <v>673</v>
      </c>
      <c r="D8" s="888"/>
      <c r="E8" s="888"/>
      <c r="F8" s="888"/>
      <c r="G8" s="888"/>
      <c r="H8" s="888"/>
      <c r="I8" s="888"/>
      <c r="J8" s="888"/>
      <c r="K8" s="888"/>
      <c r="L8" s="888"/>
      <c r="M8" s="888"/>
      <c r="N8" s="888"/>
      <c r="O8" s="888"/>
      <c r="P8" s="888"/>
      <c r="Q8" s="888"/>
      <c r="R8" s="888"/>
      <c r="S8" s="888"/>
      <c r="T8" s="104"/>
      <c r="U8" s="104"/>
      <c r="V8" s="104"/>
      <c r="W8" s="104"/>
    </row>
    <row r="9" spans="1:28" s="9" customFormat="1" ht="46.9" customHeight="1">
      <c r="B9" s="55"/>
      <c r="C9" s="835" t="s">
        <v>685</v>
      </c>
      <c r="D9" s="835"/>
      <c r="E9" s="835"/>
      <c r="F9" s="835"/>
      <c r="G9" s="835"/>
      <c r="H9" s="835"/>
      <c r="I9" s="835"/>
      <c r="J9" s="835"/>
      <c r="K9" s="835"/>
      <c r="L9" s="835"/>
      <c r="M9" s="835"/>
      <c r="N9" s="835"/>
      <c r="O9" s="835"/>
      <c r="P9" s="835"/>
      <c r="Q9" s="835"/>
      <c r="R9" s="835"/>
      <c r="S9" s="835"/>
      <c r="T9" s="104"/>
      <c r="U9" s="104"/>
      <c r="V9" s="104"/>
      <c r="W9" s="104"/>
    </row>
    <row r="10" spans="1:28" s="9" customFormat="1" ht="50.45" customHeight="1">
      <c r="B10" s="88"/>
      <c r="C10" s="857" t="s">
        <v>686</v>
      </c>
      <c r="D10" s="835"/>
      <c r="E10" s="835"/>
      <c r="F10" s="835"/>
      <c r="G10" s="835"/>
      <c r="H10" s="835"/>
      <c r="I10" s="835"/>
      <c r="J10" s="835"/>
      <c r="K10" s="835"/>
      <c r="L10" s="835"/>
      <c r="M10" s="835"/>
      <c r="N10" s="835"/>
      <c r="O10" s="835"/>
      <c r="P10" s="835"/>
      <c r="Q10" s="835"/>
      <c r="R10" s="835"/>
      <c r="S10" s="83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7" t="s">
        <v>235</v>
      </c>
      <c r="C12" s="887"/>
      <c r="D12" s="180"/>
      <c r="E12" s="181"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Competitive Sector Multi-Unit Residential Service</v>
      </c>
      <c r="K14" s="203" t="str">
        <f>'1.  LRAMVA Summary'!F52</f>
        <v>GS &lt;50kW</v>
      </c>
      <c r="L14" s="203" t="str">
        <f>'1.  LRAMVA Summary'!G52</f>
        <v>GS 50-999kW</v>
      </c>
      <c r="M14" s="203" t="str">
        <f>'1.  LRAMVA Summary'!H52</f>
        <v>GS 1000-4999kW</v>
      </c>
      <c r="N14" s="203" t="str">
        <f>'1.  LRAMVA Summary'!I52</f>
        <v>Large Use</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outlineLevel="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outlineLevel="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outlineLevel="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outlineLevel="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outlineLevel="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outlineLevel="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outlineLevel="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outlineLevel="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outlineLevel="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outlineLevel="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outlineLevel="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outlineLevel="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outlineLevel="1"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outlineLevel="1"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outlineLevel="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outlineLevel="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outlineLevel="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outlineLevel="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outlineLevel="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outlineLevel="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outlineLevel="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outlineLevel="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outlineLevel="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outlineLevel="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outlineLevel="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outlineLevel="1">
      <c r="B40" s="212" t="s">
        <v>78</v>
      </c>
      <c r="C40" s="721">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outlineLevel="1">
      <c r="B41" s="212" t="s">
        <v>79</v>
      </c>
      <c r="C41" s="721">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outlineLevel="1" thickBot="1">
      <c r="B42" s="212" t="s">
        <v>80</v>
      </c>
      <c r="C42" s="721">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outlineLevel="1" thickTop="1">
      <c r="B43" s="212" t="s">
        <v>81</v>
      </c>
      <c r="C43" s="721">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outlineLevel="1">
      <c r="B44" s="212" t="s">
        <v>82</v>
      </c>
      <c r="C44" s="721">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outlineLevel="1">
      <c r="B45" s="212" t="s">
        <v>83</v>
      </c>
      <c r="C45" s="721">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outlineLevel="1">
      <c r="B46" s="212" t="s">
        <v>84</v>
      </c>
      <c r="C46" s="790">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outlineLevel="1">
      <c r="B47" s="212" t="s">
        <v>85</v>
      </c>
      <c r="C47" s="232"/>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outlineLevel="1">
      <c r="B48" s="212" t="s">
        <v>86</v>
      </c>
      <c r="C48" s="232"/>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outlineLevel="1">
      <c r="B49" s="212" t="s">
        <v>87</v>
      </c>
      <c r="C49" s="232"/>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outlineLevel="1">
      <c r="B50" s="212" t="s">
        <v>88</v>
      </c>
      <c r="C50" s="232"/>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outlineLevel="1">
      <c r="B51" s="212" t="s">
        <v>89</v>
      </c>
      <c r="C51" s="232"/>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outlineLevel="1">
      <c r="B52" s="212" t="s">
        <v>91</v>
      </c>
      <c r="C52" s="232"/>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outlineLevel="1">
      <c r="B53" s="212" t="s">
        <v>90</v>
      </c>
      <c r="C53" s="232"/>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outlineLevel="1">
      <c r="B54" s="234" t="s">
        <v>92</v>
      </c>
      <c r="C54" s="235"/>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outlineLevel="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outlineLevel="1">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hidden="1" outlineLevel="1" thickBot="1">
      <c r="B57" s="27"/>
      <c r="C57" s="27"/>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hidden="1" outlineLevel="1"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hidden="1" outlineLevel="1">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hidden="1" outlineLevel="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hidden="1" outlineLevel="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hidden="1" outlineLevel="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hidden="1" outlineLevel="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hidden="1" outlineLevel="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hidden="1" outlineLevel="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hidden="1" outlineLevel="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hidden="1" outlineLevel="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hidden="1" outlineLevel="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hidden="1" outlineLevel="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hidden="1" outlineLevel="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hidden="1" outlineLevel="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hidden="1" outlineLevel="1" thickBot="1">
      <c r="B72" s="66"/>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hidden="1" outlineLevel="1"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hidden="1" outlineLevel="1">
      <c r="B74" s="66"/>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hidden="1" outlineLevel="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hidden="1" outlineLevel="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idden="1" outlineLevel="1">
      <c r="B77" s="66"/>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hidden="1" outlineLevel="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hidden="1" outlineLevel="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hidden="1" outlineLevel="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hidden="1" outlineLevel="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hidden="1" outlineLevel="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hidden="1" outlineLevel="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hidden="1" outlineLevel="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hidden="1" outlineLevel="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hidden="1" outlineLevel="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hidden="1" outlineLevel="1"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hidden="1" outlineLevel="1"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hidden="1" outlineLevel="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hidden="1" outlineLevel="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hidden="1" outlineLevel="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hidden="1" customHeight="1" outlineLevel="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hidden="1" outlineLevel="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hidden="1" outlineLevel="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hidden="1" outlineLevel="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hidden="1" outlineLevel="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hidden="1" outlineLevel="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hidden="1" outlineLevel="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hidden="1" outlineLevel="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hidden="1" outlineLevel="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hidden="1" outlineLevel="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5.75" hidden="1" outlineLevel="1"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5.75" hidden="1"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318.64764754456519</v>
      </c>
      <c r="J106" s="229">
        <f>(SUM('1.  LRAMVA Summary'!E$54:E$71)+SUM('1.  LRAMVA Summary'!E$72:E$73)*(MONTH($E106)-1)/12)*$H106</f>
        <v>22.786716510993177</v>
      </c>
      <c r="K106" s="229">
        <f>(SUM('1.  LRAMVA Summary'!F$54:F$71)+SUM('1.  LRAMVA Summary'!F$72:F$73)*(MONTH($E106)-1)/12)*$H106</f>
        <v>34.500684731284338</v>
      </c>
      <c r="L106" s="229">
        <f>(SUM('1.  LRAMVA Summary'!G$54:G$71)+SUM('1.  LRAMVA Summary'!G$72:G$73)*(MONTH($E106)-1)/12)*$H106</f>
        <v>360.28127913709289</v>
      </c>
      <c r="M106" s="229">
        <f>(SUM('1.  LRAMVA Summary'!H$54:H$71)+SUM('1.  LRAMVA Summary'!H$72:H$73)*(MONTH($E106)-1)/12)*$H106</f>
        <v>96.655486975297038</v>
      </c>
      <c r="N106" s="229">
        <f>(SUM('1.  LRAMVA Summary'!I$54:I$71)+SUM('1.  LRAMVA Summary'!I$72:I$73)*(MONTH($E106)-1)/12)*$H106</f>
        <v>87.477949328093729</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920.3497642273262</v>
      </c>
    </row>
    <row r="107" spans="2:23" s="9" customFormat="1">
      <c r="B107" s="66"/>
      <c r="E107" s="213">
        <v>42795</v>
      </c>
      <c r="F107" s="213" t="s">
        <v>184</v>
      </c>
      <c r="G107" s="214" t="s">
        <v>65</v>
      </c>
      <c r="H107" s="239">
        <f t="shared" si="48"/>
        <v>9.1666666666666665E-4</v>
      </c>
      <c r="I107" s="229">
        <f>(SUM('1.  LRAMVA Summary'!D$54:D$71)+SUM('1.  LRAMVA Summary'!D$72:D$73)*(MONTH($E107)-1)/12)*$H107</f>
        <v>637.29529508913038</v>
      </c>
      <c r="J107" s="229">
        <f>(SUM('1.  LRAMVA Summary'!E$54:E$71)+SUM('1.  LRAMVA Summary'!E$72:E$73)*(MONTH($E107)-1)/12)*$H107</f>
        <v>45.573433021986354</v>
      </c>
      <c r="K107" s="229">
        <f>(SUM('1.  LRAMVA Summary'!F$54:F$71)+SUM('1.  LRAMVA Summary'!F$72:F$73)*(MONTH($E107)-1)/12)*$H107</f>
        <v>69.001369462568675</v>
      </c>
      <c r="L107" s="229">
        <f>(SUM('1.  LRAMVA Summary'!G$54:G$71)+SUM('1.  LRAMVA Summary'!G$72:G$73)*(MONTH($E107)-1)/12)*$H107</f>
        <v>720.56255827418579</v>
      </c>
      <c r="M107" s="229">
        <f>(SUM('1.  LRAMVA Summary'!H$54:H$71)+SUM('1.  LRAMVA Summary'!H$72:H$73)*(MONTH($E107)-1)/12)*$H107</f>
        <v>193.31097395059408</v>
      </c>
      <c r="N107" s="229">
        <f>(SUM('1.  LRAMVA Summary'!I$54:I$71)+SUM('1.  LRAMVA Summary'!I$72:I$73)*(MONTH($E107)-1)/12)*$H107</f>
        <v>174.95589865618746</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1840.6995284546524</v>
      </c>
    </row>
    <row r="108" spans="2:23" s="8" customFormat="1">
      <c r="B108" s="238"/>
      <c r="E108" s="213">
        <v>42826</v>
      </c>
      <c r="F108" s="213" t="s">
        <v>184</v>
      </c>
      <c r="G108" s="214" t="s">
        <v>66</v>
      </c>
      <c r="H108" s="239">
        <f>$C$40/12</f>
        <v>9.1666666666666665E-4</v>
      </c>
      <c r="I108" s="229">
        <f>(SUM('1.  LRAMVA Summary'!D$54:D$71)+SUM('1.  LRAMVA Summary'!D$72:D$73)*(MONTH($E108)-1)/12)*$H108</f>
        <v>955.94294263369557</v>
      </c>
      <c r="J108" s="229">
        <f>(SUM('1.  LRAMVA Summary'!E$54:E$71)+SUM('1.  LRAMVA Summary'!E$72:E$73)*(MONTH($E108)-1)/12)*$H108</f>
        <v>68.360149532979534</v>
      </c>
      <c r="K108" s="229">
        <f>(SUM('1.  LRAMVA Summary'!F$54:F$71)+SUM('1.  LRAMVA Summary'!F$72:F$73)*(MONTH($E108)-1)/12)*$H108</f>
        <v>103.502054193853</v>
      </c>
      <c r="L108" s="229">
        <f>(SUM('1.  LRAMVA Summary'!G$54:G$71)+SUM('1.  LRAMVA Summary'!G$72:G$73)*(MONTH($E108)-1)/12)*$H108</f>
        <v>1080.8438374112789</v>
      </c>
      <c r="M108" s="229">
        <f>(SUM('1.  LRAMVA Summary'!H$54:H$71)+SUM('1.  LRAMVA Summary'!H$72:H$73)*(MONTH($E108)-1)/12)*$H108</f>
        <v>289.96646092589111</v>
      </c>
      <c r="N108" s="229">
        <f>(SUM('1.  LRAMVA Summary'!I$54:I$71)+SUM('1.  LRAMVA Summary'!I$72:I$73)*(MONTH($E108)-1)/12)*$H108</f>
        <v>262.43384798428116</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2761.0492926819793</v>
      </c>
    </row>
    <row r="109" spans="2:23" s="9" customFormat="1">
      <c r="B109" s="66"/>
      <c r="E109" s="213">
        <v>42856</v>
      </c>
      <c r="F109" s="213" t="s">
        <v>184</v>
      </c>
      <c r="G109" s="214" t="s">
        <v>66</v>
      </c>
      <c r="H109" s="239">
        <f t="shared" ref="H109:H110" si="50">$C$40/12</f>
        <v>9.1666666666666665E-4</v>
      </c>
      <c r="I109" s="229">
        <f>(SUM('1.  LRAMVA Summary'!D$54:D$71)+SUM('1.  LRAMVA Summary'!D$72:D$73)*(MONTH($E109)-1)/12)*$H109</f>
        <v>1274.5905901782608</v>
      </c>
      <c r="J109" s="229">
        <f>(SUM('1.  LRAMVA Summary'!E$54:E$71)+SUM('1.  LRAMVA Summary'!E$72:E$73)*(MONTH($E109)-1)/12)*$H109</f>
        <v>91.146866043972707</v>
      </c>
      <c r="K109" s="229">
        <f>(SUM('1.  LRAMVA Summary'!F$54:F$71)+SUM('1.  LRAMVA Summary'!F$72:F$73)*(MONTH($E109)-1)/12)*$H109</f>
        <v>138.00273892513735</v>
      </c>
      <c r="L109" s="229">
        <f>(SUM('1.  LRAMVA Summary'!G$54:G$71)+SUM('1.  LRAMVA Summary'!G$72:G$73)*(MONTH($E109)-1)/12)*$H109</f>
        <v>1441.1251165483716</v>
      </c>
      <c r="M109" s="229">
        <f>(SUM('1.  LRAMVA Summary'!H$54:H$71)+SUM('1.  LRAMVA Summary'!H$72:H$73)*(MONTH($E109)-1)/12)*$H109</f>
        <v>386.62194790118815</v>
      </c>
      <c r="N109" s="229">
        <f>(SUM('1.  LRAMVA Summary'!I$54:I$71)+SUM('1.  LRAMVA Summary'!I$72:I$73)*(MONTH($E109)-1)/12)*$H109</f>
        <v>349.91179731237492</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3681.3990569093048</v>
      </c>
    </row>
    <row r="110" spans="2:23" s="237" customFormat="1">
      <c r="B110" s="236"/>
      <c r="E110" s="213">
        <v>42887</v>
      </c>
      <c r="F110" s="213" t="s">
        <v>184</v>
      </c>
      <c r="G110" s="214" t="s">
        <v>66</v>
      </c>
      <c r="H110" s="239">
        <f t="shared" si="50"/>
        <v>9.1666666666666665E-4</v>
      </c>
      <c r="I110" s="229">
        <f>(SUM('1.  LRAMVA Summary'!D$54:D$71)+SUM('1.  LRAMVA Summary'!D$72:D$73)*(MONTH($E110)-1)/12)*$H110</f>
        <v>1593.2382377228259</v>
      </c>
      <c r="J110" s="229">
        <f>(SUM('1.  LRAMVA Summary'!E$54:E$71)+SUM('1.  LRAMVA Summary'!E$72:E$73)*(MONTH($E110)-1)/12)*$H110</f>
        <v>113.93358255496589</v>
      </c>
      <c r="K110" s="229">
        <f>(SUM('1.  LRAMVA Summary'!F$54:F$71)+SUM('1.  LRAMVA Summary'!F$72:F$73)*(MONTH($E110)-1)/12)*$H110</f>
        <v>172.50342365642166</v>
      </c>
      <c r="L110" s="229">
        <f>(SUM('1.  LRAMVA Summary'!G$54:G$71)+SUM('1.  LRAMVA Summary'!G$72:G$73)*(MONTH($E110)-1)/12)*$H110</f>
        <v>1801.4063956854648</v>
      </c>
      <c r="M110" s="229">
        <f>(SUM('1.  LRAMVA Summary'!H$54:H$71)+SUM('1.  LRAMVA Summary'!H$72:H$73)*(MONTH($E110)-1)/12)*$H110</f>
        <v>483.27743487648513</v>
      </c>
      <c r="N110" s="229">
        <f>(SUM('1.  LRAMVA Summary'!I$54:I$71)+SUM('1.  LRAMVA Summary'!I$72:I$73)*(MONTH($E110)-1)/12)*$H110</f>
        <v>437.38974664046862</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4601.7488211366326</v>
      </c>
    </row>
    <row r="111" spans="2:23" s="9" customFormat="1">
      <c r="B111" s="66"/>
      <c r="E111" s="213">
        <v>42917</v>
      </c>
      <c r="F111" s="213" t="s">
        <v>184</v>
      </c>
      <c r="G111" s="214" t="s">
        <v>68</v>
      </c>
      <c r="H111" s="239">
        <f>$C$41/12</f>
        <v>9.1666666666666665E-4</v>
      </c>
      <c r="I111" s="229">
        <f>(SUM('1.  LRAMVA Summary'!D$54:D$71)+SUM('1.  LRAMVA Summary'!D$72:D$73)*(MONTH($E111)-1)/12)*$H111</f>
        <v>1911.8858852673911</v>
      </c>
      <c r="J111" s="229">
        <f>(SUM('1.  LRAMVA Summary'!E$54:E$71)+SUM('1.  LRAMVA Summary'!E$72:E$73)*(MONTH($E111)-1)/12)*$H111</f>
        <v>136.72029906595907</v>
      </c>
      <c r="K111" s="229">
        <f>(SUM('1.  LRAMVA Summary'!F$54:F$71)+SUM('1.  LRAMVA Summary'!F$72:F$73)*(MONTH($E111)-1)/12)*$H111</f>
        <v>207.004108387706</v>
      </c>
      <c r="L111" s="229">
        <f>(SUM('1.  LRAMVA Summary'!G$54:G$71)+SUM('1.  LRAMVA Summary'!G$72:G$73)*(MONTH($E111)-1)/12)*$H111</f>
        <v>2161.6876748225577</v>
      </c>
      <c r="M111" s="229">
        <f>(SUM('1.  LRAMVA Summary'!H$54:H$71)+SUM('1.  LRAMVA Summary'!H$72:H$73)*(MONTH($E111)-1)/12)*$H111</f>
        <v>579.93292185178223</v>
      </c>
      <c r="N111" s="229">
        <f>(SUM('1.  LRAMVA Summary'!I$54:I$71)+SUM('1.  LRAMVA Summary'!I$72:I$73)*(MONTH($E111)-1)/12)*$H111</f>
        <v>524.86769596856232</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5522.0985853639586</v>
      </c>
    </row>
    <row r="112" spans="2:23" s="9" customFormat="1">
      <c r="B112" s="66"/>
      <c r="E112" s="213">
        <v>42948</v>
      </c>
      <c r="F112" s="213" t="s">
        <v>184</v>
      </c>
      <c r="G112" s="214" t="s">
        <v>68</v>
      </c>
      <c r="H112" s="239">
        <f t="shared" ref="H112:H113" si="51">$C$41/12</f>
        <v>9.1666666666666665E-4</v>
      </c>
      <c r="I112" s="229">
        <f>(SUM('1.  LRAMVA Summary'!D$54:D$71)+SUM('1.  LRAMVA Summary'!D$72:D$73)*(MONTH($E112)-1)/12)*$H112</f>
        <v>2230.5335328119563</v>
      </c>
      <c r="J112" s="229">
        <f>(SUM('1.  LRAMVA Summary'!E$54:E$71)+SUM('1.  LRAMVA Summary'!E$72:E$73)*(MONTH($E112)-1)/12)*$H112</f>
        <v>159.50701557695223</v>
      </c>
      <c r="K112" s="229">
        <f>(SUM('1.  LRAMVA Summary'!F$54:F$71)+SUM('1.  LRAMVA Summary'!F$72:F$73)*(MONTH($E112)-1)/12)*$H112</f>
        <v>241.50479311899031</v>
      </c>
      <c r="L112" s="229">
        <f>(SUM('1.  LRAMVA Summary'!G$54:G$71)+SUM('1.  LRAMVA Summary'!G$72:G$73)*(MONTH($E112)-1)/12)*$H112</f>
        <v>2521.9689539596507</v>
      </c>
      <c r="M112" s="229">
        <f>(SUM('1.  LRAMVA Summary'!H$54:H$71)+SUM('1.  LRAMVA Summary'!H$72:H$73)*(MONTH($E112)-1)/12)*$H112</f>
        <v>676.58840882707909</v>
      </c>
      <c r="N112" s="229">
        <f>(SUM('1.  LRAMVA Summary'!I$54:I$71)+SUM('1.  LRAMVA Summary'!I$72:I$73)*(MONTH($E112)-1)/12)*$H112</f>
        <v>612.34564529665602</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6442.4483495912837</v>
      </c>
    </row>
    <row r="113" spans="2:23" s="9" customFormat="1">
      <c r="B113" s="66"/>
      <c r="E113" s="213">
        <v>42979</v>
      </c>
      <c r="F113" s="213" t="s">
        <v>184</v>
      </c>
      <c r="G113" s="214" t="s">
        <v>68</v>
      </c>
      <c r="H113" s="239">
        <f t="shared" si="51"/>
        <v>9.1666666666666665E-4</v>
      </c>
      <c r="I113" s="229">
        <f>(SUM('1.  LRAMVA Summary'!D$54:D$71)+SUM('1.  LRAMVA Summary'!D$72:D$73)*(MONTH($E113)-1)/12)*$H113</f>
        <v>2549.1811803565215</v>
      </c>
      <c r="J113" s="229">
        <f>(SUM('1.  LRAMVA Summary'!E$54:E$71)+SUM('1.  LRAMVA Summary'!E$72:E$73)*(MONTH($E113)-1)/12)*$H113</f>
        <v>182.29373208794541</v>
      </c>
      <c r="K113" s="229">
        <f>(SUM('1.  LRAMVA Summary'!F$54:F$71)+SUM('1.  LRAMVA Summary'!F$72:F$73)*(MONTH($E113)-1)/12)*$H113</f>
        <v>276.0054778502747</v>
      </c>
      <c r="L113" s="229">
        <f>(SUM('1.  LRAMVA Summary'!G$54:G$71)+SUM('1.  LRAMVA Summary'!G$72:G$73)*(MONTH($E113)-1)/12)*$H113</f>
        <v>2882.2502330967432</v>
      </c>
      <c r="M113" s="229">
        <f>(SUM('1.  LRAMVA Summary'!H$54:H$71)+SUM('1.  LRAMVA Summary'!H$72:H$73)*(MONTH($E113)-1)/12)*$H113</f>
        <v>773.2438958023763</v>
      </c>
      <c r="N113" s="229">
        <f>(SUM('1.  LRAMVA Summary'!I$54:I$71)+SUM('1.  LRAMVA Summary'!I$72:I$73)*(MONTH($E113)-1)/12)*$H113</f>
        <v>699.82359462474983</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7362.7981138186096</v>
      </c>
    </row>
    <row r="114" spans="2:23" s="9" customFormat="1">
      <c r="B114" s="66"/>
      <c r="E114" s="213">
        <v>43009</v>
      </c>
      <c r="F114" s="213" t="s">
        <v>184</v>
      </c>
      <c r="G114" s="214" t="s">
        <v>69</v>
      </c>
      <c r="H114" s="239">
        <f>$C$42/12</f>
        <v>1.25E-3</v>
      </c>
      <c r="I114" s="229">
        <f>(SUM('1.  LRAMVA Summary'!D$54:D$71)+SUM('1.  LRAMVA Summary'!D$72:D$73)*(MONTH($E114)-1)/12)*$H114</f>
        <v>3910.6756744105724</v>
      </c>
      <c r="J114" s="229">
        <f>(SUM('1.  LRAMVA Summary'!E$54:E$71)+SUM('1.  LRAMVA Summary'!E$72:E$73)*(MONTH($E114)-1)/12)*$H114</f>
        <v>279.65515718037085</v>
      </c>
      <c r="K114" s="229">
        <f>(SUM('1.  LRAMVA Summary'!F$54:F$71)+SUM('1.  LRAMVA Summary'!F$72:F$73)*(MONTH($E114)-1)/12)*$H114</f>
        <v>423.41749442939863</v>
      </c>
      <c r="L114" s="229">
        <f>(SUM('1.  LRAMVA Summary'!G$54:G$71)+SUM('1.  LRAMVA Summary'!G$72:G$73)*(MONTH($E114)-1)/12)*$H114</f>
        <v>4421.6338803188673</v>
      </c>
      <c r="M114" s="229">
        <f>(SUM('1.  LRAMVA Summary'!H$54:H$71)+SUM('1.  LRAMVA Summary'!H$72:H$73)*(MONTH($E114)-1)/12)*$H114</f>
        <v>1186.2264310604637</v>
      </c>
      <c r="N114" s="229">
        <f>(SUM('1.  LRAMVA Summary'!I$54:I$71)+SUM('1.  LRAMVA Summary'!I$72:I$73)*(MONTH($E114)-1)/12)*$H114</f>
        <v>1073.5930144811502</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11295.201651880825</v>
      </c>
    </row>
    <row r="115" spans="2:23" s="9" customFormat="1">
      <c r="B115" s="66"/>
      <c r="E115" s="213">
        <v>43040</v>
      </c>
      <c r="F115" s="213" t="s">
        <v>184</v>
      </c>
      <c r="G115" s="214" t="s">
        <v>69</v>
      </c>
      <c r="H115" s="239">
        <f t="shared" ref="H115:H116" si="52">$C$42/12</f>
        <v>1.25E-3</v>
      </c>
      <c r="I115" s="229">
        <f>(SUM('1.  LRAMVA Summary'!D$54:D$71)+SUM('1.  LRAMVA Summary'!D$72:D$73)*(MONTH($E115)-1)/12)*$H115</f>
        <v>4345.1951937895255</v>
      </c>
      <c r="J115" s="229">
        <f>(SUM('1.  LRAMVA Summary'!E$54:E$71)+SUM('1.  LRAMVA Summary'!E$72:E$73)*(MONTH($E115)-1)/12)*$H115</f>
        <v>310.72795242263425</v>
      </c>
      <c r="K115" s="229">
        <f>(SUM('1.  LRAMVA Summary'!F$54:F$71)+SUM('1.  LRAMVA Summary'!F$72:F$73)*(MONTH($E115)-1)/12)*$H115</f>
        <v>470.4638826993318</v>
      </c>
      <c r="L115" s="229">
        <f>(SUM('1.  LRAMVA Summary'!G$54:G$71)+SUM('1.  LRAMVA Summary'!G$72:G$73)*(MONTH($E115)-1)/12)*$H115</f>
        <v>4912.9265336876315</v>
      </c>
      <c r="M115" s="229">
        <f>(SUM('1.  LRAMVA Summary'!H$54:H$71)+SUM('1.  LRAMVA Summary'!H$72:H$73)*(MONTH($E115)-1)/12)*$H115</f>
        <v>1318.0293678449596</v>
      </c>
      <c r="N115" s="229">
        <f>(SUM('1.  LRAMVA Summary'!I$54:I$71)+SUM('1.  LRAMVA Summary'!I$72:I$73)*(MONTH($E115)-1)/12)*$H115</f>
        <v>1192.8811272012781</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12550.224057645362</v>
      </c>
    </row>
    <row r="116" spans="2:23" s="9" customFormat="1">
      <c r="B116" s="66"/>
      <c r="E116" s="213">
        <v>43070</v>
      </c>
      <c r="F116" s="213" t="s">
        <v>184</v>
      </c>
      <c r="G116" s="214" t="s">
        <v>69</v>
      </c>
      <c r="H116" s="239">
        <f t="shared" si="52"/>
        <v>1.25E-3</v>
      </c>
      <c r="I116" s="229">
        <f>(SUM('1.  LRAMVA Summary'!D$54:D$71)+SUM('1.  LRAMVA Summary'!D$72:D$73)*(MONTH($E116)-1)/12)*$H116</f>
        <v>4779.7147131684778</v>
      </c>
      <c r="J116" s="229">
        <f>(SUM('1.  LRAMVA Summary'!E$54:E$71)+SUM('1.  LRAMVA Summary'!E$72:E$73)*(MONTH($E116)-1)/12)*$H116</f>
        <v>341.8007476648977</v>
      </c>
      <c r="K116" s="229">
        <f>(SUM('1.  LRAMVA Summary'!F$54:F$71)+SUM('1.  LRAMVA Summary'!F$72:F$73)*(MONTH($E116)-1)/12)*$H116</f>
        <v>517.51027096926509</v>
      </c>
      <c r="L116" s="229">
        <f>(SUM('1.  LRAMVA Summary'!G$54:G$71)+SUM('1.  LRAMVA Summary'!G$72:G$73)*(MONTH($E116)-1)/12)*$H116</f>
        <v>5404.2191870563947</v>
      </c>
      <c r="M116" s="229">
        <f>(SUM('1.  LRAMVA Summary'!H$54:H$71)+SUM('1.  LRAMVA Summary'!H$72:H$73)*(MONTH($E116)-1)/12)*$H116</f>
        <v>1449.8323046294556</v>
      </c>
      <c r="N116" s="229">
        <f>(SUM('1.  LRAMVA Summary'!I$54:I$71)+SUM('1.  LRAMVA Summary'!I$72:I$73)*(MONTH($E116)-1)/12)*$H116</f>
        <v>1312.169239921406</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13805.246463409898</v>
      </c>
    </row>
    <row r="117" spans="2:23" s="9" customFormat="1" ht="15.75" thickBot="1">
      <c r="B117" s="66"/>
      <c r="E117" s="215" t="s">
        <v>467</v>
      </c>
      <c r="F117" s="215"/>
      <c r="G117" s="216"/>
      <c r="H117" s="217"/>
      <c r="I117" s="218">
        <f>SUM(I104:I116)</f>
        <v>24506.900892972924</v>
      </c>
      <c r="J117" s="218">
        <f>SUM(J104:J116)</f>
        <v>1752.5056516636571</v>
      </c>
      <c r="K117" s="218">
        <f t="shared" ref="K117:O117" si="53">SUM(K104:K116)</f>
        <v>2653.4162984242316</v>
      </c>
      <c r="L117" s="218">
        <f t="shared" si="53"/>
        <v>27708.90564999824</v>
      </c>
      <c r="M117" s="218">
        <f t="shared" si="53"/>
        <v>7433.6856346455716</v>
      </c>
      <c r="N117" s="218">
        <f t="shared" si="53"/>
        <v>6727.8495574152084</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70783.263685119833</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24506.900892972924</v>
      </c>
      <c r="J119" s="227">
        <f t="shared" ref="J119" si="55">J117+J118</f>
        <v>1752.5056516636571</v>
      </c>
      <c r="K119" s="227">
        <f t="shared" ref="K119" si="56">K117+K118</f>
        <v>2653.4162984242316</v>
      </c>
      <c r="L119" s="227">
        <f t="shared" ref="L119" si="57">L117+L118</f>
        <v>27708.90564999824</v>
      </c>
      <c r="M119" s="227">
        <f t="shared" ref="M119" si="58">M117+M118</f>
        <v>7433.6856346455716</v>
      </c>
      <c r="N119" s="227">
        <f t="shared" ref="N119" si="59">N117+N118</f>
        <v>6727.8495574152084</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70783.263685119833</v>
      </c>
    </row>
    <row r="120" spans="2:23" s="9" customFormat="1">
      <c r="B120" s="66"/>
      <c r="E120" s="213">
        <v>43101</v>
      </c>
      <c r="F120" s="213" t="s">
        <v>185</v>
      </c>
      <c r="G120" s="214" t="s">
        <v>65</v>
      </c>
      <c r="H120" s="239">
        <f>$C$43/12</f>
        <v>1.25E-3</v>
      </c>
      <c r="I120" s="229">
        <f>(SUM('1.  LRAMVA Summary'!D$54:D$74)+SUM('1.  LRAMVA Summary'!D$75:D$76)*(MONTH($E120)-1)/12)*$H120</f>
        <v>5214.2342325474301</v>
      </c>
      <c r="J120" s="229">
        <f>(SUM('1.  LRAMVA Summary'!E$54:E$74)+SUM('1.  LRAMVA Summary'!E$75:E$76)*(MONTH($E120)-1)/12)*$H120</f>
        <v>372.8735429071611</v>
      </c>
      <c r="K120" s="229">
        <f>(SUM('1.  LRAMVA Summary'!F$54:F$74)+SUM('1.  LRAMVA Summary'!F$75:F$76)*(MONTH($E120)-1)/12)*$H120</f>
        <v>564.55665923919821</v>
      </c>
      <c r="L120" s="229">
        <f>(SUM('1.  LRAMVA Summary'!G$54:G$74)+SUM('1.  LRAMVA Summary'!G$75:G$76)*(MONTH($E120)-1)/12)*$H120</f>
        <v>5895.5118404251571</v>
      </c>
      <c r="M120" s="229">
        <f>(SUM('1.  LRAMVA Summary'!H$54:H$74)+SUM('1.  LRAMVA Summary'!H$75:H$76)*(MONTH($E120)-1)/12)*$H120</f>
        <v>1581.6352414139515</v>
      </c>
      <c r="N120" s="229">
        <f>(SUM('1.  LRAMVA Summary'!I$54:I$74)+SUM('1.  LRAMVA Summary'!I$75:I$76)*(MONTH($E120)-1)/12)*$H120</f>
        <v>1431.4573526415336</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15060.26886917443</v>
      </c>
    </row>
    <row r="121" spans="2:23" s="9" customFormat="1">
      <c r="B121" s="66"/>
      <c r="E121" s="213">
        <v>43132</v>
      </c>
      <c r="F121" s="213" t="s">
        <v>185</v>
      </c>
      <c r="G121" s="214" t="s">
        <v>65</v>
      </c>
      <c r="H121" s="239">
        <f t="shared" ref="H121:H122" si="62">$C$43/12</f>
        <v>1.25E-3</v>
      </c>
      <c r="I121" s="229">
        <f>(SUM('1.  LRAMVA Summary'!D$54:D$74)+SUM('1.  LRAMVA Summary'!D$75:D$76)*(MONTH($E121)-1)/12)*$H121</f>
        <v>5214.2342325474301</v>
      </c>
      <c r="J121" s="229">
        <f>(SUM('1.  LRAMVA Summary'!E$54:E$74)+SUM('1.  LRAMVA Summary'!E$75:E$76)*(MONTH($E121)-1)/12)*$H121</f>
        <v>372.8735429071611</v>
      </c>
      <c r="K121" s="229">
        <f>(SUM('1.  LRAMVA Summary'!F$54:F$74)+SUM('1.  LRAMVA Summary'!F$75:F$76)*(MONTH($E121)-1)/12)*$H121</f>
        <v>564.55665923919821</v>
      </c>
      <c r="L121" s="229">
        <f>(SUM('1.  LRAMVA Summary'!G$54:G$74)+SUM('1.  LRAMVA Summary'!G$75:G$76)*(MONTH($E121)-1)/12)*$H121</f>
        <v>5895.5118404251571</v>
      </c>
      <c r="M121" s="229">
        <f>(SUM('1.  LRAMVA Summary'!H$54:H$74)+SUM('1.  LRAMVA Summary'!H$75:H$76)*(MONTH($E121)-1)/12)*$H121</f>
        <v>1581.6352414139515</v>
      </c>
      <c r="N121" s="229">
        <f>(SUM('1.  LRAMVA Summary'!I$54:I$74)+SUM('1.  LRAMVA Summary'!I$75:I$76)*(MONTH($E121)-1)/12)*$H121</f>
        <v>1431.4573526415336</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15060.26886917443</v>
      </c>
    </row>
    <row r="122" spans="2:23" s="9" customFormat="1">
      <c r="B122" s="66"/>
      <c r="E122" s="213">
        <v>43160</v>
      </c>
      <c r="F122" s="213" t="s">
        <v>185</v>
      </c>
      <c r="G122" s="214" t="s">
        <v>65</v>
      </c>
      <c r="H122" s="239">
        <f t="shared" si="62"/>
        <v>1.25E-3</v>
      </c>
      <c r="I122" s="229">
        <f>(SUM('1.  LRAMVA Summary'!D$54:D$74)+SUM('1.  LRAMVA Summary'!D$75:D$76)*(MONTH($E122)-1)/12)*$H122</f>
        <v>5214.2342325474301</v>
      </c>
      <c r="J122" s="229">
        <f>(SUM('1.  LRAMVA Summary'!E$54:E$74)+SUM('1.  LRAMVA Summary'!E$75:E$76)*(MONTH($E122)-1)/12)*$H122</f>
        <v>372.8735429071611</v>
      </c>
      <c r="K122" s="229">
        <f>(SUM('1.  LRAMVA Summary'!F$54:F$74)+SUM('1.  LRAMVA Summary'!F$75:F$76)*(MONTH($E122)-1)/12)*$H122</f>
        <v>564.55665923919821</v>
      </c>
      <c r="L122" s="229">
        <f>(SUM('1.  LRAMVA Summary'!G$54:G$74)+SUM('1.  LRAMVA Summary'!G$75:G$76)*(MONTH($E122)-1)/12)*$H122</f>
        <v>5895.5118404251571</v>
      </c>
      <c r="M122" s="229">
        <f>(SUM('1.  LRAMVA Summary'!H$54:H$74)+SUM('1.  LRAMVA Summary'!H$75:H$76)*(MONTH($E122)-1)/12)*$H122</f>
        <v>1581.6352414139515</v>
      </c>
      <c r="N122" s="229">
        <f>(SUM('1.  LRAMVA Summary'!I$54:I$74)+SUM('1.  LRAMVA Summary'!I$75:I$76)*(MONTH($E122)-1)/12)*$H122</f>
        <v>1431.4573526415336</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15060.26886917443</v>
      </c>
    </row>
    <row r="123" spans="2:23" s="8" customFormat="1">
      <c r="B123" s="238"/>
      <c r="E123" s="213">
        <v>43191</v>
      </c>
      <c r="F123" s="213" t="s">
        <v>185</v>
      </c>
      <c r="G123" s="214" t="s">
        <v>66</v>
      </c>
      <c r="H123" s="239">
        <f>$C$44/12</f>
        <v>1.575E-3</v>
      </c>
      <c r="I123" s="229">
        <f>(SUM('1.  LRAMVA Summary'!D$54:D$74)+SUM('1.  LRAMVA Summary'!D$75:D$76)*(MONTH($E123)-1)/12)*$H123</f>
        <v>6569.9351330097625</v>
      </c>
      <c r="J123" s="229">
        <f>(SUM('1.  LRAMVA Summary'!E$54:E$74)+SUM('1.  LRAMVA Summary'!E$75:E$76)*(MONTH($E123)-1)/12)*$H123</f>
        <v>469.820664063023</v>
      </c>
      <c r="K123" s="229">
        <f>(SUM('1.  LRAMVA Summary'!F$54:F$74)+SUM('1.  LRAMVA Summary'!F$75:F$76)*(MONTH($E123)-1)/12)*$H123</f>
        <v>711.34139064138969</v>
      </c>
      <c r="L123" s="229">
        <f>(SUM('1.  LRAMVA Summary'!G$54:G$74)+SUM('1.  LRAMVA Summary'!G$75:G$76)*(MONTH($E123)-1)/12)*$H123</f>
        <v>7428.3449189356979</v>
      </c>
      <c r="M123" s="229">
        <f>(SUM('1.  LRAMVA Summary'!H$54:H$74)+SUM('1.  LRAMVA Summary'!H$75:H$76)*(MONTH($E123)-1)/12)*$H123</f>
        <v>1992.8604041815788</v>
      </c>
      <c r="N123" s="229">
        <f>(SUM('1.  LRAMVA Summary'!I$54:I$74)+SUM('1.  LRAMVA Summary'!I$75:I$76)*(MONTH($E123)-1)/12)*$H123</f>
        <v>1803.6362643283323</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18975.938775159782</v>
      </c>
    </row>
    <row r="124" spans="2:23" s="9" customFormat="1">
      <c r="B124" s="66"/>
      <c r="E124" s="213">
        <v>43221</v>
      </c>
      <c r="F124" s="213" t="s">
        <v>185</v>
      </c>
      <c r="G124" s="214" t="s">
        <v>66</v>
      </c>
      <c r="H124" s="239">
        <f t="shared" ref="H124:H125" si="64">$C$44/12</f>
        <v>1.575E-3</v>
      </c>
      <c r="I124" s="229">
        <f>(SUM('1.  LRAMVA Summary'!D$54:D$74)+SUM('1.  LRAMVA Summary'!D$75:D$76)*(MONTH($E124)-1)/12)*$H124</f>
        <v>6569.9351330097625</v>
      </c>
      <c r="J124" s="229">
        <f>(SUM('1.  LRAMVA Summary'!E$54:E$74)+SUM('1.  LRAMVA Summary'!E$75:E$76)*(MONTH($E124)-1)/12)*$H124</f>
        <v>469.820664063023</v>
      </c>
      <c r="K124" s="229">
        <f>(SUM('1.  LRAMVA Summary'!F$54:F$74)+SUM('1.  LRAMVA Summary'!F$75:F$76)*(MONTH($E124)-1)/12)*$H124</f>
        <v>711.34139064138969</v>
      </c>
      <c r="L124" s="229">
        <f>(SUM('1.  LRAMVA Summary'!G$54:G$74)+SUM('1.  LRAMVA Summary'!G$75:G$76)*(MONTH($E124)-1)/12)*$H124</f>
        <v>7428.3449189356979</v>
      </c>
      <c r="M124" s="229">
        <f>(SUM('1.  LRAMVA Summary'!H$54:H$74)+SUM('1.  LRAMVA Summary'!H$75:H$76)*(MONTH($E124)-1)/12)*$H124</f>
        <v>1992.8604041815788</v>
      </c>
      <c r="N124" s="229">
        <f>(SUM('1.  LRAMVA Summary'!I$54:I$74)+SUM('1.  LRAMVA Summary'!I$75:I$76)*(MONTH($E124)-1)/12)*$H124</f>
        <v>1803.6362643283323</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18975.938775159782</v>
      </c>
    </row>
    <row r="125" spans="2:23" s="237" customFormat="1">
      <c r="B125" s="236"/>
      <c r="E125" s="213">
        <v>43252</v>
      </c>
      <c r="F125" s="213" t="s">
        <v>185</v>
      </c>
      <c r="G125" s="214" t="s">
        <v>66</v>
      </c>
      <c r="H125" s="239">
        <f t="shared" si="64"/>
        <v>1.575E-3</v>
      </c>
      <c r="I125" s="229">
        <f>(SUM('1.  LRAMVA Summary'!D$54:D$74)+SUM('1.  LRAMVA Summary'!D$75:D$76)*(MONTH($E125)-1)/12)*$H125</f>
        <v>6569.9351330097625</v>
      </c>
      <c r="J125" s="229">
        <f>(SUM('1.  LRAMVA Summary'!E$54:E$74)+SUM('1.  LRAMVA Summary'!E$75:E$76)*(MONTH($E125)-1)/12)*$H125</f>
        <v>469.820664063023</v>
      </c>
      <c r="K125" s="229">
        <f>(SUM('1.  LRAMVA Summary'!F$54:F$74)+SUM('1.  LRAMVA Summary'!F$75:F$76)*(MONTH($E125)-1)/12)*$H125</f>
        <v>711.34139064138969</v>
      </c>
      <c r="L125" s="229">
        <f>(SUM('1.  LRAMVA Summary'!G$54:G$74)+SUM('1.  LRAMVA Summary'!G$75:G$76)*(MONTH($E125)-1)/12)*$H125</f>
        <v>7428.3449189356979</v>
      </c>
      <c r="M125" s="229">
        <f>(SUM('1.  LRAMVA Summary'!H$54:H$74)+SUM('1.  LRAMVA Summary'!H$75:H$76)*(MONTH($E125)-1)/12)*$H125</f>
        <v>1992.8604041815788</v>
      </c>
      <c r="N125" s="229">
        <f>(SUM('1.  LRAMVA Summary'!I$54:I$74)+SUM('1.  LRAMVA Summary'!I$75:I$76)*(MONTH($E125)-1)/12)*$H125</f>
        <v>1803.6362643283323</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18975.938775159782</v>
      </c>
    </row>
    <row r="126" spans="2:23" s="9" customFormat="1">
      <c r="B126" s="66"/>
      <c r="E126" s="213">
        <v>43282</v>
      </c>
      <c r="F126" s="213" t="s">
        <v>185</v>
      </c>
      <c r="G126" s="214" t="s">
        <v>68</v>
      </c>
      <c r="H126" s="239">
        <f>$C$45/12</f>
        <v>1.575E-3</v>
      </c>
      <c r="I126" s="229">
        <f>(SUM('1.  LRAMVA Summary'!D$54:D$74)+SUM('1.  LRAMVA Summary'!D$75:D$76)*(MONTH($E126)-1)/12)*$H126</f>
        <v>6569.9351330097625</v>
      </c>
      <c r="J126" s="229">
        <f>(SUM('1.  LRAMVA Summary'!E$54:E$74)+SUM('1.  LRAMVA Summary'!E$75:E$76)*(MONTH($E126)-1)/12)*$H126</f>
        <v>469.820664063023</v>
      </c>
      <c r="K126" s="229">
        <f>(SUM('1.  LRAMVA Summary'!F$54:F$74)+SUM('1.  LRAMVA Summary'!F$75:F$76)*(MONTH($E126)-1)/12)*$H126</f>
        <v>711.34139064138969</v>
      </c>
      <c r="L126" s="229">
        <f>(SUM('1.  LRAMVA Summary'!G$54:G$74)+SUM('1.  LRAMVA Summary'!G$75:G$76)*(MONTH($E126)-1)/12)*$H126</f>
        <v>7428.3449189356979</v>
      </c>
      <c r="M126" s="229">
        <f>(SUM('1.  LRAMVA Summary'!H$54:H$74)+SUM('1.  LRAMVA Summary'!H$75:H$76)*(MONTH($E126)-1)/12)*$H126</f>
        <v>1992.8604041815788</v>
      </c>
      <c r="N126" s="229">
        <f>(SUM('1.  LRAMVA Summary'!I$54:I$74)+SUM('1.  LRAMVA Summary'!I$75:I$76)*(MONTH($E126)-1)/12)*$H126</f>
        <v>1803.6362643283323</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18975.938775159782</v>
      </c>
    </row>
    <row r="127" spans="2:23" s="9" customFormat="1">
      <c r="B127" s="66"/>
      <c r="E127" s="213">
        <v>43313</v>
      </c>
      <c r="F127" s="213" t="s">
        <v>185</v>
      </c>
      <c r="G127" s="214" t="s">
        <v>68</v>
      </c>
      <c r="H127" s="239">
        <f t="shared" ref="H127" si="65">$C$45/12</f>
        <v>1.575E-3</v>
      </c>
      <c r="I127" s="229">
        <f>(SUM('1.  LRAMVA Summary'!D$54:D$74)+SUM('1.  LRAMVA Summary'!D$75:D$76)*(MONTH($E127)-1)/12)*$H127</f>
        <v>6569.9351330097625</v>
      </c>
      <c r="J127" s="229">
        <f>(SUM('1.  LRAMVA Summary'!E$54:E$74)+SUM('1.  LRAMVA Summary'!E$75:E$76)*(MONTH($E127)-1)/12)*$H127</f>
        <v>469.820664063023</v>
      </c>
      <c r="K127" s="229">
        <f>(SUM('1.  LRAMVA Summary'!F$54:F$74)+SUM('1.  LRAMVA Summary'!F$75:F$76)*(MONTH($E127)-1)/12)*$H127</f>
        <v>711.34139064138969</v>
      </c>
      <c r="L127" s="229">
        <f>(SUM('1.  LRAMVA Summary'!G$54:G$74)+SUM('1.  LRAMVA Summary'!G$75:G$76)*(MONTH($E127)-1)/12)*$H127</f>
        <v>7428.3449189356979</v>
      </c>
      <c r="M127" s="229">
        <f>(SUM('1.  LRAMVA Summary'!H$54:H$74)+SUM('1.  LRAMVA Summary'!H$75:H$76)*(MONTH($E127)-1)/12)*$H127</f>
        <v>1992.8604041815788</v>
      </c>
      <c r="N127" s="229">
        <f>(SUM('1.  LRAMVA Summary'!I$54:I$74)+SUM('1.  LRAMVA Summary'!I$75:I$76)*(MONTH($E127)-1)/12)*$H127</f>
        <v>1803.6362643283323</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18975.938775159782</v>
      </c>
    </row>
    <row r="128" spans="2:23" s="9" customFormat="1">
      <c r="B128" s="66"/>
      <c r="E128" s="213">
        <v>43344</v>
      </c>
      <c r="F128" s="213" t="s">
        <v>185</v>
      </c>
      <c r="G128" s="214" t="s">
        <v>68</v>
      </c>
      <c r="H128" s="239">
        <f>$C$45/12</f>
        <v>1.575E-3</v>
      </c>
      <c r="I128" s="229">
        <f>(SUM('1.  LRAMVA Summary'!D$54:D$74)+SUM('1.  LRAMVA Summary'!D$75:D$76)*(MONTH($E128)-1)/12)*$H128</f>
        <v>6569.9351330097625</v>
      </c>
      <c r="J128" s="229">
        <f>(SUM('1.  LRAMVA Summary'!E$54:E$74)+SUM('1.  LRAMVA Summary'!E$75:E$76)*(MONTH($E128)-1)/12)*$H128</f>
        <v>469.820664063023</v>
      </c>
      <c r="K128" s="229">
        <f>(SUM('1.  LRAMVA Summary'!F$54:F$74)+SUM('1.  LRAMVA Summary'!F$75:F$76)*(MONTH($E128)-1)/12)*$H128</f>
        <v>711.34139064138969</v>
      </c>
      <c r="L128" s="229">
        <f>(SUM('1.  LRAMVA Summary'!G$54:G$74)+SUM('1.  LRAMVA Summary'!G$75:G$76)*(MONTH($E128)-1)/12)*$H128</f>
        <v>7428.3449189356979</v>
      </c>
      <c r="M128" s="229">
        <f>(SUM('1.  LRAMVA Summary'!H$54:H$74)+SUM('1.  LRAMVA Summary'!H$75:H$76)*(MONTH($E128)-1)/12)*$H128</f>
        <v>1992.8604041815788</v>
      </c>
      <c r="N128" s="229">
        <f>(SUM('1.  LRAMVA Summary'!I$54:I$74)+SUM('1.  LRAMVA Summary'!I$75:I$76)*(MONTH($E128)-1)/12)*$H128</f>
        <v>1803.6362643283323</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18975.938775159782</v>
      </c>
    </row>
    <row r="129" spans="2:23" s="9" customFormat="1">
      <c r="B129" s="66"/>
      <c r="E129" s="213">
        <v>43374</v>
      </c>
      <c r="F129" s="213" t="s">
        <v>185</v>
      </c>
      <c r="G129" s="214" t="s">
        <v>69</v>
      </c>
      <c r="H129" s="239">
        <f>$C$46/12</f>
        <v>1.8083333333333335E-3</v>
      </c>
      <c r="I129" s="229">
        <f>(SUM('1.  LRAMVA Summary'!D$54:D$74)+SUM('1.  LRAMVA Summary'!D$75:D$76)*(MONTH($E129)-1)/12)*$H129</f>
        <v>7543.2588564186162</v>
      </c>
      <c r="J129" s="229">
        <f>(SUM('1.  LRAMVA Summary'!E$54:E$74)+SUM('1.  LRAMVA Summary'!E$75:E$76)*(MONTH($E129)-1)/12)*$H129</f>
        <v>539.42372540569306</v>
      </c>
      <c r="K129" s="229">
        <f>(SUM('1.  LRAMVA Summary'!F$54:F$74)+SUM('1.  LRAMVA Summary'!F$75:F$76)*(MONTH($E129)-1)/12)*$H129</f>
        <v>816.72530036604007</v>
      </c>
      <c r="L129" s="229">
        <f>(SUM('1.  LRAMVA Summary'!G$54:G$74)+SUM('1.  LRAMVA Summary'!G$75:G$76)*(MONTH($E129)-1)/12)*$H129</f>
        <v>8528.8404624817285</v>
      </c>
      <c r="M129" s="229">
        <f>(SUM('1.  LRAMVA Summary'!H$54:H$74)+SUM('1.  LRAMVA Summary'!H$75:H$76)*(MONTH($E129)-1)/12)*$H129</f>
        <v>2288.0989825788497</v>
      </c>
      <c r="N129" s="229">
        <f>(SUM('1.  LRAMVA Summary'!I$54:I$74)+SUM('1.  LRAMVA Summary'!I$75:I$76)*(MONTH($E129)-1)/12)*$H129</f>
        <v>2070.8416368214189</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21787.188964072349</v>
      </c>
    </row>
    <row r="130" spans="2:23" s="9" customFormat="1">
      <c r="B130" s="66"/>
      <c r="E130" s="213">
        <v>43405</v>
      </c>
      <c r="F130" s="213" t="s">
        <v>185</v>
      </c>
      <c r="G130" s="214" t="s">
        <v>69</v>
      </c>
      <c r="H130" s="239">
        <f t="shared" ref="H130" si="66">$C$46/12</f>
        <v>1.8083333333333335E-3</v>
      </c>
      <c r="I130" s="229">
        <f>(SUM('1.  LRAMVA Summary'!D$54:D$74)+SUM('1.  LRAMVA Summary'!D$75:D$76)*(MONTH($E130)-1)/12)*$H130</f>
        <v>7543.2588564186162</v>
      </c>
      <c r="J130" s="229">
        <f>(SUM('1.  LRAMVA Summary'!E$54:E$74)+SUM('1.  LRAMVA Summary'!E$75:E$76)*(MONTH($E130)-1)/12)*$H130</f>
        <v>539.42372540569306</v>
      </c>
      <c r="K130" s="229">
        <f>(SUM('1.  LRAMVA Summary'!F$54:F$74)+SUM('1.  LRAMVA Summary'!F$75:F$76)*(MONTH($E130)-1)/12)*$H130</f>
        <v>816.72530036604007</v>
      </c>
      <c r="L130" s="229">
        <f>(SUM('1.  LRAMVA Summary'!G$54:G$74)+SUM('1.  LRAMVA Summary'!G$75:G$76)*(MONTH($E130)-1)/12)*$H130</f>
        <v>8528.8404624817285</v>
      </c>
      <c r="M130" s="229">
        <f>(SUM('1.  LRAMVA Summary'!H$54:H$74)+SUM('1.  LRAMVA Summary'!H$75:H$76)*(MONTH($E130)-1)/12)*$H130</f>
        <v>2288.0989825788497</v>
      </c>
      <c r="N130" s="229">
        <f>(SUM('1.  LRAMVA Summary'!I$54:I$74)+SUM('1.  LRAMVA Summary'!I$75:I$76)*(MONTH($E130)-1)/12)*$H130</f>
        <v>2070.8416368214189</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21787.188964072349</v>
      </c>
    </row>
    <row r="131" spans="2:23" s="9" customFormat="1">
      <c r="B131" s="66"/>
      <c r="E131" s="213">
        <v>43435</v>
      </c>
      <c r="F131" s="213" t="s">
        <v>185</v>
      </c>
      <c r="G131" s="214" t="s">
        <v>69</v>
      </c>
      <c r="H131" s="239">
        <f>$C$46/12</f>
        <v>1.8083333333333335E-3</v>
      </c>
      <c r="I131" s="229">
        <f>(SUM('1.  LRAMVA Summary'!D$54:D$74)+SUM('1.  LRAMVA Summary'!D$75:D$76)*(MONTH($E131)-1)/12)*$H131</f>
        <v>7543.2588564186162</v>
      </c>
      <c r="J131" s="229">
        <f>(SUM('1.  LRAMVA Summary'!E$54:E$74)+SUM('1.  LRAMVA Summary'!E$75:E$76)*(MONTH($E131)-1)/12)*$H131</f>
        <v>539.42372540569306</v>
      </c>
      <c r="K131" s="229">
        <f>(SUM('1.  LRAMVA Summary'!F$54:F$74)+SUM('1.  LRAMVA Summary'!F$75:F$76)*(MONTH($E131)-1)/12)*$H131</f>
        <v>816.72530036604007</v>
      </c>
      <c r="L131" s="229">
        <f>(SUM('1.  LRAMVA Summary'!G$54:G$74)+SUM('1.  LRAMVA Summary'!G$75:G$76)*(MONTH($E131)-1)/12)*$H131</f>
        <v>8528.8404624817285</v>
      </c>
      <c r="M131" s="229">
        <f>(SUM('1.  LRAMVA Summary'!H$54:H$74)+SUM('1.  LRAMVA Summary'!H$75:H$76)*(MONTH($E131)-1)/12)*$H131</f>
        <v>2288.0989825788497</v>
      </c>
      <c r="N131" s="229">
        <f>(SUM('1.  LRAMVA Summary'!I$54:I$74)+SUM('1.  LRAMVA Summary'!I$75:I$76)*(MONTH($E131)-1)/12)*$H131</f>
        <v>2070.8416368214189</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21787.188964072349</v>
      </c>
    </row>
    <row r="132" spans="2:23" s="9" customFormat="1" ht="15.75" thickBot="1">
      <c r="B132" s="66"/>
      <c r="E132" s="215" t="s">
        <v>468</v>
      </c>
      <c r="F132" s="215"/>
      <c r="G132" s="216"/>
      <c r="H132" s="217"/>
      <c r="I132" s="218">
        <f>SUM(I119:I131)</f>
        <v>102198.99095792962</v>
      </c>
      <c r="J132" s="218">
        <f>SUM(J119:J131)</f>
        <v>7308.3214409803595</v>
      </c>
      <c r="K132" s="218">
        <f t="shared" ref="K132:O132" si="67">SUM(K119:K131)</f>
        <v>11065.310521088288</v>
      </c>
      <c r="L132" s="218">
        <f t="shared" si="67"/>
        <v>115552.03207233311</v>
      </c>
      <c r="M132" s="218">
        <f t="shared" si="67"/>
        <v>31000.05073171344</v>
      </c>
      <c r="N132" s="218">
        <f t="shared" si="67"/>
        <v>28056.564111774063</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295181.26983581879</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hidden="1" outlineLevel="1">
      <c r="B134" s="66"/>
      <c r="E134" s="224" t="s">
        <v>432</v>
      </c>
      <c r="F134" s="224"/>
      <c r="G134" s="225"/>
      <c r="H134" s="226"/>
      <c r="I134" s="227">
        <f>I132+I133</f>
        <v>102198.99095792962</v>
      </c>
      <c r="J134" s="227">
        <f t="shared" ref="J134" si="69">J132+J133</f>
        <v>7308.3214409803595</v>
      </c>
      <c r="K134" s="227">
        <f t="shared" ref="K134" si="70">K132+K133</f>
        <v>11065.310521088288</v>
      </c>
      <c r="L134" s="227">
        <f t="shared" ref="L134" si="71">L132+L133</f>
        <v>115552.03207233311</v>
      </c>
      <c r="M134" s="227">
        <f t="shared" ref="M134" si="72">M132+M133</f>
        <v>31000.05073171344</v>
      </c>
      <c r="N134" s="227">
        <f t="shared" ref="N134" si="73">N132+N133</f>
        <v>28056.564111774063</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295181.26983581879</v>
      </c>
    </row>
    <row r="135" spans="2:23" s="9" customFormat="1" hidden="1" outlineLevel="1">
      <c r="B135" s="66"/>
      <c r="E135" s="213">
        <v>43466</v>
      </c>
      <c r="F135" s="213" t="s">
        <v>186</v>
      </c>
      <c r="G135" s="214" t="s">
        <v>65</v>
      </c>
      <c r="H135" s="239">
        <f>$C$47/12</f>
        <v>0</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hidden="1" outlineLevel="1">
      <c r="B136" s="66"/>
      <c r="E136" s="213">
        <v>43497</v>
      </c>
      <c r="F136" s="213" t="s">
        <v>186</v>
      </c>
      <c r="G136" s="214" t="s">
        <v>65</v>
      </c>
      <c r="H136" s="239">
        <f t="shared" ref="H136:H137" si="75">$C$47/12</f>
        <v>0</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0</v>
      </c>
    </row>
    <row r="137" spans="2:23" s="9" customFormat="1" hidden="1" outlineLevel="1">
      <c r="B137" s="66"/>
      <c r="E137" s="213">
        <v>43525</v>
      </c>
      <c r="F137" s="213" t="s">
        <v>186</v>
      </c>
      <c r="G137" s="214" t="s">
        <v>65</v>
      </c>
      <c r="H137" s="239">
        <f t="shared" si="75"/>
        <v>0</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0</v>
      </c>
    </row>
    <row r="138" spans="2:23" s="8" customFormat="1" hidden="1" outlineLevel="1">
      <c r="B138" s="238"/>
      <c r="E138" s="213">
        <v>43556</v>
      </c>
      <c r="F138" s="213" t="s">
        <v>186</v>
      </c>
      <c r="G138" s="214" t="s">
        <v>66</v>
      </c>
      <c r="H138" s="239">
        <f>$C$48/12</f>
        <v>0</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0</v>
      </c>
    </row>
    <row r="139" spans="2:23" s="9" customFormat="1" hidden="1" outlineLevel="1">
      <c r="B139" s="66"/>
      <c r="E139" s="213">
        <v>43586</v>
      </c>
      <c r="F139" s="213" t="s">
        <v>186</v>
      </c>
      <c r="G139" s="214" t="s">
        <v>66</v>
      </c>
      <c r="H139" s="239">
        <f>$C$48/12</f>
        <v>0</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0</v>
      </c>
    </row>
    <row r="140" spans="2:23" s="9" customFormat="1" hidden="1" outlineLevel="1">
      <c r="B140" s="66"/>
      <c r="E140" s="213">
        <v>43617</v>
      </c>
      <c r="F140" s="213" t="s">
        <v>186</v>
      </c>
      <c r="G140" s="214" t="s">
        <v>66</v>
      </c>
      <c r="H140" s="239">
        <f t="shared" ref="H140" si="77">$C$48/12</f>
        <v>0</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0</v>
      </c>
    </row>
    <row r="141" spans="2:23" s="9" customFormat="1" hidden="1" outlineLevel="1">
      <c r="B141" s="66"/>
      <c r="E141" s="213">
        <v>43647</v>
      </c>
      <c r="F141" s="213" t="s">
        <v>186</v>
      </c>
      <c r="G141" s="214" t="s">
        <v>68</v>
      </c>
      <c r="H141" s="239">
        <f>$C$49/12</f>
        <v>0</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0</v>
      </c>
    </row>
    <row r="142" spans="2:23" s="9" customFormat="1" hidden="1" outlineLevel="1">
      <c r="B142" s="66"/>
      <c r="E142" s="213">
        <v>43678</v>
      </c>
      <c r="F142" s="213" t="s">
        <v>186</v>
      </c>
      <c r="G142" s="214" t="s">
        <v>68</v>
      </c>
      <c r="H142" s="239">
        <f t="shared" ref="H142" si="78">$C$49/12</f>
        <v>0</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0</v>
      </c>
    </row>
    <row r="143" spans="2:23" s="9" customFormat="1" hidden="1" outlineLevel="1">
      <c r="B143" s="66"/>
      <c r="E143" s="213">
        <v>43709</v>
      </c>
      <c r="F143" s="213" t="s">
        <v>186</v>
      </c>
      <c r="G143" s="214" t="s">
        <v>68</v>
      </c>
      <c r="H143" s="239">
        <f>$C$49/12</f>
        <v>0</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0</v>
      </c>
    </row>
    <row r="144" spans="2:23" s="9" customFormat="1" hidden="1" outlineLevel="1">
      <c r="B144" s="66"/>
      <c r="E144" s="213">
        <v>43739</v>
      </c>
      <c r="F144" s="213" t="s">
        <v>186</v>
      </c>
      <c r="G144" s="214" t="s">
        <v>69</v>
      </c>
      <c r="H144" s="239">
        <f>$C$50/12</f>
        <v>0</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0</v>
      </c>
    </row>
    <row r="145" spans="2:23" s="9" customFormat="1" hidden="1" outlineLevel="1">
      <c r="B145" s="66"/>
      <c r="E145" s="213">
        <v>43770</v>
      </c>
      <c r="F145" s="213" t="s">
        <v>186</v>
      </c>
      <c r="G145" s="214" t="s">
        <v>69</v>
      </c>
      <c r="H145" s="239">
        <f t="shared" ref="H145:H146" si="79">$C$50/12</f>
        <v>0</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0</v>
      </c>
    </row>
    <row r="146" spans="2:23" s="9" customFormat="1" hidden="1" outlineLevel="1">
      <c r="B146" s="66"/>
      <c r="E146" s="213">
        <v>43800</v>
      </c>
      <c r="F146" s="213" t="s">
        <v>186</v>
      </c>
      <c r="G146" s="214" t="s">
        <v>69</v>
      </c>
      <c r="H146" s="239">
        <f t="shared" si="79"/>
        <v>0</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0</v>
      </c>
    </row>
    <row r="147" spans="2:23" s="9" customFormat="1" ht="15.75" hidden="1" outlineLevel="1" thickBot="1">
      <c r="B147" s="66"/>
      <c r="E147" s="215" t="s">
        <v>469</v>
      </c>
      <c r="F147" s="215"/>
      <c r="G147" s="216"/>
      <c r="H147" s="217"/>
      <c r="I147" s="218">
        <f>SUM(I134:I146)</f>
        <v>102198.99095792962</v>
      </c>
      <c r="J147" s="218">
        <f>SUM(J134:J146)</f>
        <v>7308.3214409803595</v>
      </c>
      <c r="K147" s="218">
        <f t="shared" ref="K147:O147" si="80">SUM(K134:K146)</f>
        <v>11065.310521088288</v>
      </c>
      <c r="L147" s="218">
        <f t="shared" si="80"/>
        <v>115552.03207233311</v>
      </c>
      <c r="M147" s="218">
        <f t="shared" si="80"/>
        <v>31000.05073171344</v>
      </c>
      <c r="N147" s="218">
        <f t="shared" si="80"/>
        <v>28056.564111774063</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295181.26983581879</v>
      </c>
    </row>
    <row r="148" spans="2:23" s="9" customFormat="1" ht="15.75" hidden="1" outlineLevel="1"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hidden="1" outlineLevel="1">
      <c r="B149" s="66"/>
      <c r="E149" s="224" t="s">
        <v>433</v>
      </c>
      <c r="F149" s="224"/>
      <c r="G149" s="225"/>
      <c r="H149" s="226"/>
      <c r="I149" s="227">
        <f>I147+I148</f>
        <v>102198.99095792962</v>
      </c>
      <c r="J149" s="227">
        <f t="shared" ref="J149" si="82">J147+J148</f>
        <v>7308.3214409803595</v>
      </c>
      <c r="K149" s="227">
        <f t="shared" ref="K149" si="83">K147+K148</f>
        <v>11065.310521088288</v>
      </c>
      <c r="L149" s="227">
        <f t="shared" ref="L149" si="84">L147+L148</f>
        <v>115552.03207233311</v>
      </c>
      <c r="M149" s="227">
        <f t="shared" ref="M149" si="85">M147+M148</f>
        <v>31000.05073171344</v>
      </c>
      <c r="N149" s="227">
        <f t="shared" ref="N149" si="86">N147+N148</f>
        <v>28056.564111774063</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295181.26983581879</v>
      </c>
    </row>
    <row r="150" spans="2:23" s="9" customFormat="1" hidden="1" outlineLevel="1">
      <c r="B150" s="66"/>
      <c r="E150" s="213">
        <v>43831</v>
      </c>
      <c r="F150" s="213" t="s">
        <v>187</v>
      </c>
      <c r="G150" s="214" t="s">
        <v>65</v>
      </c>
      <c r="H150" s="239">
        <f>$C$51/12</f>
        <v>0</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hidden="1" outlineLevel="1">
      <c r="B151" s="66"/>
      <c r="E151" s="213">
        <v>43862</v>
      </c>
      <c r="F151" s="213" t="s">
        <v>187</v>
      </c>
      <c r="G151" s="214" t="s">
        <v>65</v>
      </c>
      <c r="H151" s="239">
        <f t="shared" ref="H151:H152" si="88">$C$51/12</f>
        <v>0</v>
      </c>
      <c r="I151" s="229">
        <f>(SUM('1.  LRAMVA Summary'!D$54:D$80)+SUM('1.  LRAMVA Summary'!D$81:D$82)*(MONTH($E151)-1)/12)*$H151</f>
        <v>0</v>
      </c>
      <c r="J151" s="229">
        <f>(SUM('1.  LRAMVA Summary'!E$54:E$80)+SUM('1.  LRAMVA Summary'!E$81:E$82)*(MONTH($E151)-1)/12)*$H151</f>
        <v>0</v>
      </c>
      <c r="K151" s="229">
        <f>(SUM('1.  LRAMVA Summary'!F$54:F$80)+SUM('1.  LRAMVA Summary'!F$81:F$82)*(MONTH($E151)-1)/12)*$H151</f>
        <v>0</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0</v>
      </c>
    </row>
    <row r="152" spans="2:23" s="9" customFormat="1" hidden="1" outlineLevel="1">
      <c r="B152" s="66"/>
      <c r="E152" s="213">
        <v>43891</v>
      </c>
      <c r="F152" s="213" t="s">
        <v>187</v>
      </c>
      <c r="G152" s="214" t="s">
        <v>65</v>
      </c>
      <c r="H152" s="239">
        <f t="shared" si="88"/>
        <v>0</v>
      </c>
      <c r="I152" s="229">
        <f>(SUM('1.  LRAMVA Summary'!D$54:D$80)+SUM('1.  LRAMVA Summary'!D$81:D$82)*(MONTH($E152)-1)/12)*$H152</f>
        <v>0</v>
      </c>
      <c r="J152" s="229">
        <f>(SUM('1.  LRAMVA Summary'!E$54:E$80)+SUM('1.  LRAMVA Summary'!E$81:E$82)*(MONTH($E152)-1)/12)*$H152</f>
        <v>0</v>
      </c>
      <c r="K152" s="229">
        <f>(SUM('1.  LRAMVA Summary'!F$54:F$80)+SUM('1.  LRAMVA Summary'!F$81:F$82)*(MONTH($E152)-1)/12)*$H152</f>
        <v>0</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0</v>
      </c>
    </row>
    <row r="153" spans="2:23" s="9" customFormat="1" hidden="1" outlineLevel="1">
      <c r="B153" s="66"/>
      <c r="E153" s="213">
        <v>43922</v>
      </c>
      <c r="F153" s="213" t="s">
        <v>187</v>
      </c>
      <c r="G153" s="214" t="s">
        <v>66</v>
      </c>
      <c r="H153" s="239">
        <f>$C$52/12</f>
        <v>0</v>
      </c>
      <c r="I153" s="229">
        <f>(SUM('1.  LRAMVA Summary'!D$54:D$80)+SUM('1.  LRAMVA Summary'!D$81:D$82)*(MONTH($E153)-1)/12)*$H153</f>
        <v>0</v>
      </c>
      <c r="J153" s="229">
        <f>(SUM('1.  LRAMVA Summary'!E$54:E$80)+SUM('1.  LRAMVA Summary'!E$81:E$82)*(MONTH($E153)-1)/12)*$H153</f>
        <v>0</v>
      </c>
      <c r="K153" s="229">
        <f>(SUM('1.  LRAMVA Summary'!F$54:F$80)+SUM('1.  LRAMVA Summary'!F$81:F$82)*(MONTH($E153)-1)/12)*$H153</f>
        <v>0</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0</v>
      </c>
    </row>
    <row r="154" spans="2:23" s="9" customFormat="1" hidden="1" outlineLevel="1">
      <c r="B154" s="66"/>
      <c r="E154" s="213">
        <v>43952</v>
      </c>
      <c r="F154" s="213" t="s">
        <v>187</v>
      </c>
      <c r="G154" s="214" t="s">
        <v>66</v>
      </c>
      <c r="H154" s="239">
        <f t="shared" ref="H154:H155" si="90">$C$52/12</f>
        <v>0</v>
      </c>
      <c r="I154" s="229">
        <f>(SUM('1.  LRAMVA Summary'!D$54:D$80)+SUM('1.  LRAMVA Summary'!D$81:D$82)*(MONTH($E154)-1)/12)*$H154</f>
        <v>0</v>
      </c>
      <c r="J154" s="229">
        <f>(SUM('1.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0</v>
      </c>
    </row>
    <row r="155" spans="2:23" s="9" customFormat="1" hidden="1" outlineLevel="1">
      <c r="B155" s="66"/>
      <c r="E155" s="213">
        <v>43983</v>
      </c>
      <c r="F155" s="213" t="s">
        <v>187</v>
      </c>
      <c r="G155" s="214" t="s">
        <v>66</v>
      </c>
      <c r="H155" s="239">
        <f t="shared" si="90"/>
        <v>0</v>
      </c>
      <c r="I155" s="229">
        <f>(SUM('1.  LRAMVA Summary'!D$54:D$80)+SUM('1.  LRAMVA Summary'!D$81:D$82)*(MONTH($E155)-1)/12)*$H155</f>
        <v>0</v>
      </c>
      <c r="J155" s="229">
        <f>(SUM('1.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0</v>
      </c>
    </row>
    <row r="156" spans="2:23" s="9" customFormat="1" hidden="1" outlineLevel="1">
      <c r="B156" s="66"/>
      <c r="E156" s="213">
        <v>44013</v>
      </c>
      <c r="F156" s="213" t="s">
        <v>187</v>
      </c>
      <c r="G156" s="214" t="s">
        <v>68</v>
      </c>
      <c r="H156" s="239">
        <f>$C$53/12</f>
        <v>0</v>
      </c>
      <c r="I156" s="229">
        <f>(SUM('1.  LRAMVA Summary'!D$54:D$80)+SUM('1.  LRAMVA Summary'!D$81:D$82)*(MONTH($E156)-1)/12)*$H156</f>
        <v>0</v>
      </c>
      <c r="J156" s="229">
        <f>(SUM('1.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0</v>
      </c>
    </row>
    <row r="157" spans="2:23" s="9" customFormat="1" hidden="1" outlineLevel="1">
      <c r="B157" s="66"/>
      <c r="E157" s="213">
        <v>44044</v>
      </c>
      <c r="F157" s="213" t="s">
        <v>187</v>
      </c>
      <c r="G157" s="214" t="s">
        <v>68</v>
      </c>
      <c r="H157" s="239">
        <f t="shared" ref="H157:H158" si="91">$C$53/12</f>
        <v>0</v>
      </c>
      <c r="I157" s="229">
        <f>(SUM('1.  LRAMVA Summary'!D$54:D$80)+SUM('1.  LRAMVA Summary'!D$81:D$82)*(MONTH($E157)-1)/12)*$H157</f>
        <v>0</v>
      </c>
      <c r="J157" s="229">
        <f>(SUM('1.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0</v>
      </c>
    </row>
    <row r="158" spans="2:23" s="9" customFormat="1" hidden="1" outlineLevel="1">
      <c r="B158" s="66"/>
      <c r="E158" s="213">
        <v>44075</v>
      </c>
      <c r="F158" s="213" t="s">
        <v>187</v>
      </c>
      <c r="G158" s="214" t="s">
        <v>68</v>
      </c>
      <c r="H158" s="239">
        <f t="shared" si="91"/>
        <v>0</v>
      </c>
      <c r="I158" s="229">
        <f>(SUM('1.  LRAMVA Summary'!D$54:D$80)+SUM('1.  LRAMVA Summary'!D$81:D$82)*(MONTH($E158)-1)/12)*$H158</f>
        <v>0</v>
      </c>
      <c r="J158" s="229">
        <f>(SUM('1.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0</v>
      </c>
    </row>
    <row r="159" spans="2:23" s="9" customFormat="1" hidden="1" outlineLevel="1">
      <c r="B159" s="66"/>
      <c r="E159" s="213">
        <v>44105</v>
      </c>
      <c r="F159" s="213" t="s">
        <v>187</v>
      </c>
      <c r="G159" s="214" t="s">
        <v>69</v>
      </c>
      <c r="H159" s="239">
        <f>$C$54/12</f>
        <v>0</v>
      </c>
      <c r="I159" s="229">
        <f>(SUM('1.  LRAMVA Summary'!D$54:D$80)+SUM('1.  LRAMVA Summary'!D$81:D$82)*(MONTH($E159)-1)/12)*$H159</f>
        <v>0</v>
      </c>
      <c r="J159" s="229">
        <f>(SUM('1.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0</v>
      </c>
    </row>
    <row r="160" spans="2:23" s="9" customFormat="1" hidden="1" outlineLevel="1">
      <c r="B160" s="66"/>
      <c r="E160" s="213">
        <v>44136</v>
      </c>
      <c r="F160" s="213" t="s">
        <v>187</v>
      </c>
      <c r="G160" s="214" t="s">
        <v>69</v>
      </c>
      <c r="H160" s="239">
        <f t="shared" ref="H160:H161" si="92">$C$54/12</f>
        <v>0</v>
      </c>
      <c r="I160" s="229">
        <f>(SUM('1.  LRAMVA Summary'!D$54:D$80)+SUM('1.  LRAMVA Summary'!D$81:D$82)*(MONTH($E160)-1)/12)*$H160</f>
        <v>0</v>
      </c>
      <c r="J160" s="229">
        <f>(SUM('1.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0</v>
      </c>
    </row>
    <row r="161" spans="2:23" s="9" customFormat="1" hidden="1" outlineLevel="1">
      <c r="B161" s="66"/>
      <c r="E161" s="213">
        <v>44166</v>
      </c>
      <c r="F161" s="213" t="s">
        <v>187</v>
      </c>
      <c r="G161" s="214" t="s">
        <v>69</v>
      </c>
      <c r="H161" s="239">
        <f t="shared" si="92"/>
        <v>0</v>
      </c>
      <c r="I161" s="229">
        <f>(SUM('1.  LRAMVA Summary'!D$54:D$80)+SUM('1.  LRAMVA Summary'!D$81:D$82)*(MONTH($E161)-1)/12)*$H161</f>
        <v>0</v>
      </c>
      <c r="J161" s="229">
        <f>(SUM('1.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0</v>
      </c>
    </row>
    <row r="162" spans="2:23" s="9" customFormat="1" ht="15.75" hidden="1" outlineLevel="1" thickBot="1">
      <c r="B162" s="66"/>
      <c r="E162" s="215" t="s">
        <v>470</v>
      </c>
      <c r="F162" s="215"/>
      <c r="G162" s="216"/>
      <c r="H162" s="217"/>
      <c r="I162" s="218">
        <f>SUM(I149:I161)</f>
        <v>102198.99095792962</v>
      </c>
      <c r="J162" s="218">
        <f>SUM(J149:J161)</f>
        <v>7308.3214409803595</v>
      </c>
      <c r="K162" s="218">
        <f t="shared" ref="K162:O162" si="93">SUM(K149:K161)</f>
        <v>11065.310521088288</v>
      </c>
      <c r="L162" s="218">
        <f t="shared" si="93"/>
        <v>115552.03207233311</v>
      </c>
      <c r="M162" s="218">
        <f t="shared" si="93"/>
        <v>31000.05073171344</v>
      </c>
      <c r="N162" s="218">
        <f t="shared" si="93"/>
        <v>28056.564111774063</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295181.26983581879</v>
      </c>
    </row>
    <row r="163" spans="2:23" s="9" customFormat="1" ht="15.75" hidden="1" outlineLevel="1"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ollapsed="1">
      <c r="B164" s="66"/>
      <c r="H164" s="18"/>
    </row>
    <row r="165" spans="2:23">
      <c r="E165" s="585"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rintOptions horizontalCentered="1"/>
  <pageMargins left="0.62992125984251968" right="0.62992125984251968" top="1.2598425196850394" bottom="0.74803149606299213" header="0.51181102362204722" footer="0.51181102362204722"/>
  <pageSetup scale="40" orientation="portrait" r:id="rId2"/>
  <headerFooter scaleWithDoc="0">
    <oddHeader>&amp;R&amp;7Toronto Hydro-Electric System Limited
EB-2018-0071
Tab 4
Schedule 1
UPDATED: October 20, 2018
Page &amp;P of &amp;N</oddHeader>
    <oddFooter>&amp;C&amp;7&amp;A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518"/>
  <sheetViews>
    <sheetView showFormulas="1" topLeftCell="A17" zoomScale="25" zoomScaleNormal="25" zoomScaleSheetLayoutView="10" workbookViewId="0">
      <selection activeCell="H26" sqref="H26"/>
    </sheetView>
  </sheetViews>
  <sheetFormatPr defaultColWidth="9.140625" defaultRowHeight="15" outlineLevelRow="1"/>
  <cols>
    <col min="1" max="1" width="5.85546875" style="12" customWidth="1"/>
    <col min="2" max="2" width="5.7109375" style="12" customWidth="1"/>
    <col min="3" max="3" width="7.85546875" style="12" customWidth="1"/>
    <col min="4" max="4" width="26.5703125" style="12" customWidth="1"/>
    <col min="5" max="5" width="18.7109375" style="12" customWidth="1"/>
    <col min="6" max="6" width="12.42578125" style="12" customWidth="1"/>
    <col min="7" max="7" width="10.140625" style="12" customWidth="1"/>
    <col min="8" max="8" width="6.28515625" style="12" customWidth="1"/>
    <col min="9" max="9" width="13.28515625" style="629" customWidth="1"/>
    <col min="10" max="10" width="11.7109375" style="629" customWidth="1"/>
    <col min="11" max="11" width="2" style="16" customWidth="1"/>
    <col min="12" max="41" width="4.7109375" style="12" customWidth="1"/>
    <col min="42" max="42" width="2.140625" style="12" customWidth="1"/>
    <col min="43" max="72" width="4.7109375" style="12"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7"/>
      <c r="D13" s="631" t="s">
        <v>406</v>
      </c>
      <c r="E13" s="17"/>
      <c r="F13" s="176"/>
      <c r="G13" s="177"/>
      <c r="H13" s="178"/>
      <c r="K13" s="178"/>
      <c r="L13" s="176"/>
      <c r="M13" s="176"/>
      <c r="N13" s="176"/>
      <c r="O13" s="176"/>
      <c r="P13" s="176"/>
      <c r="Q13" s="179"/>
    </row>
    <row r="14" spans="2:73" ht="30" customHeight="1" outlineLevel="1" thickBot="1">
      <c r="B14" s="90"/>
      <c r="D14" s="606" t="s">
        <v>551</v>
      </c>
      <c r="I14" s="12"/>
      <c r="J14" s="12"/>
      <c r="BU14" s="12"/>
    </row>
    <row r="15" spans="2:73" ht="26.25" customHeight="1" outlineLevel="1">
      <c r="C15" s="90"/>
      <c r="I15" s="12"/>
      <c r="J15" s="12"/>
    </row>
    <row r="16" spans="2:73" ht="46.9" customHeight="1" outlineLevel="1">
      <c r="B16" s="115" t="s">
        <v>505</v>
      </c>
      <c r="C16" s="90"/>
      <c r="D16" s="893" t="s">
        <v>621</v>
      </c>
      <c r="E16" s="893"/>
      <c r="F16" s="893"/>
      <c r="G16" s="893"/>
      <c r="H16" s="893"/>
      <c r="I16" s="601"/>
      <c r="J16" s="601"/>
      <c r="K16" s="634"/>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row>
    <row r="17" spans="2:73" ht="21" customHeight="1" outlineLevel="1">
      <c r="B17" s="684" t="s">
        <v>616</v>
      </c>
      <c r="C17" s="90"/>
      <c r="D17" s="893" t="s">
        <v>594</v>
      </c>
      <c r="E17" s="893"/>
      <c r="F17" s="893"/>
      <c r="G17" s="893"/>
      <c r="H17" s="893"/>
      <c r="I17" s="601"/>
      <c r="J17" s="601"/>
      <c r="K17" s="634"/>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row>
    <row r="18" spans="2:73" ht="49.15" customHeight="1" outlineLevel="1">
      <c r="C18" s="90"/>
      <c r="D18" s="893" t="s">
        <v>628</v>
      </c>
      <c r="E18" s="893"/>
      <c r="F18" s="893"/>
      <c r="G18" s="893"/>
      <c r="H18" s="893"/>
      <c r="I18" s="601"/>
      <c r="J18" s="601"/>
      <c r="K18" s="634"/>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row>
    <row r="19" spans="2:73" ht="49.9" customHeight="1" outlineLevel="1">
      <c r="C19" s="90"/>
      <c r="D19" s="893" t="s">
        <v>627</v>
      </c>
      <c r="E19" s="893"/>
      <c r="F19" s="893"/>
      <c r="G19" s="893"/>
      <c r="H19" s="893"/>
      <c r="I19" s="601"/>
      <c r="J19" s="601"/>
      <c r="K19" s="634"/>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row>
    <row r="20" spans="2:73" ht="22.15" customHeight="1" outlineLevel="1">
      <c r="C20" s="90"/>
      <c r="D20" s="893" t="s">
        <v>629</v>
      </c>
      <c r="E20" s="893"/>
      <c r="F20" s="893"/>
      <c r="G20" s="893"/>
      <c r="H20" s="893"/>
      <c r="I20" s="601"/>
      <c r="J20" s="601"/>
      <c r="K20" s="634"/>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row>
    <row r="21" spans="2:73" ht="57" customHeight="1" outlineLevel="1">
      <c r="C21" s="90"/>
      <c r="D21" s="891" t="s">
        <v>639</v>
      </c>
      <c r="E21" s="891"/>
      <c r="F21" s="891"/>
      <c r="G21" s="610"/>
      <c r="H21" s="601"/>
      <c r="I21" s="601"/>
      <c r="J21" s="601"/>
      <c r="K21" s="634"/>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row>
    <row r="22" spans="2:73">
      <c r="I22" s="12"/>
      <c r="J22" s="12"/>
    </row>
    <row r="23" spans="2:73" ht="15.75">
      <c r="B23" s="892" t="s">
        <v>599</v>
      </c>
      <c r="C23" s="892"/>
      <c r="D23" s="892"/>
      <c r="H23" s="10"/>
      <c r="I23" s="10"/>
      <c r="J23" s="10"/>
    </row>
    <row r="24" spans="2:73" s="664" customFormat="1" ht="21" customHeight="1">
      <c r="B24" s="694" t="s">
        <v>603</v>
      </c>
      <c r="C24" s="894" t="s">
        <v>604</v>
      </c>
      <c r="D24" s="894"/>
      <c r="E24" s="894"/>
      <c r="F24" s="894"/>
      <c r="G24" s="894"/>
      <c r="H24" s="672" t="s">
        <v>601</v>
      </c>
      <c r="I24" s="672" t="s">
        <v>600</v>
      </c>
      <c r="J24" s="672" t="s">
        <v>602</v>
      </c>
      <c r="K24" s="663"/>
      <c r="L24" s="664" t="s">
        <v>604</v>
      </c>
      <c r="AQ24" s="664" t="s">
        <v>604</v>
      </c>
      <c r="BU24" s="663"/>
    </row>
    <row r="25" spans="2:73" s="248" customFormat="1" ht="49.5" customHeight="1">
      <c r="B25" s="244" t="s">
        <v>473</v>
      </c>
      <c r="C25" s="244" t="s">
        <v>211</v>
      </c>
      <c r="D25" s="622" t="s">
        <v>474</v>
      </c>
      <c r="E25" s="244" t="s">
        <v>208</v>
      </c>
      <c r="F25" s="244" t="s">
        <v>475</v>
      </c>
      <c r="G25" s="244" t="s">
        <v>476</v>
      </c>
      <c r="H25" s="622" t="s">
        <v>477</v>
      </c>
      <c r="I25" s="630" t="s">
        <v>592</v>
      </c>
      <c r="J25" s="637" t="s">
        <v>593</v>
      </c>
      <c r="K25" s="635"/>
      <c r="L25" s="889" t="s">
        <v>478</v>
      </c>
      <c r="M25" s="890"/>
      <c r="N25" s="890"/>
      <c r="O25" s="890"/>
      <c r="P25" s="890"/>
      <c r="Q25" s="890"/>
      <c r="R25" s="890"/>
      <c r="S25" s="890"/>
      <c r="T25" s="890"/>
      <c r="U25" s="890"/>
      <c r="V25" s="890"/>
      <c r="W25" s="890"/>
      <c r="X25" s="890"/>
      <c r="Y25" s="890"/>
      <c r="Z25" s="245"/>
      <c r="AA25" s="245"/>
      <c r="AB25" s="245"/>
      <c r="AC25" s="245"/>
      <c r="AD25" s="245"/>
      <c r="AE25" s="245"/>
      <c r="AF25" s="245"/>
      <c r="AG25" s="245"/>
      <c r="AH25" s="245"/>
      <c r="AI25" s="245"/>
      <c r="AJ25" s="245"/>
      <c r="AK25" s="245"/>
      <c r="AL25" s="245"/>
      <c r="AM25" s="245"/>
      <c r="AN25" s="245"/>
      <c r="AO25" s="246"/>
      <c r="AP25" s="247"/>
      <c r="AQ25" s="889" t="s">
        <v>479</v>
      </c>
      <c r="AR25" s="890"/>
      <c r="AS25" s="890"/>
      <c r="AT25" s="890"/>
      <c r="AU25" s="890"/>
      <c r="AV25" s="890"/>
      <c r="AW25" s="890"/>
      <c r="AX25" s="890"/>
      <c r="AY25" s="890"/>
      <c r="AZ25" s="890"/>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801"/>
      <c r="I26" s="628"/>
      <c r="J26" s="628"/>
      <c r="K26" s="636"/>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747" t="s">
        <v>208</v>
      </c>
      <c r="C27" s="747" t="s">
        <v>705</v>
      </c>
      <c r="D27" s="747" t="s">
        <v>113</v>
      </c>
      <c r="E27" s="747" t="s">
        <v>706</v>
      </c>
      <c r="F27" s="747" t="s">
        <v>29</v>
      </c>
      <c r="G27" s="747" t="s">
        <v>707</v>
      </c>
      <c r="H27" s="747">
        <v>2015</v>
      </c>
      <c r="I27" s="748" t="s">
        <v>586</v>
      </c>
      <c r="J27" s="748" t="s">
        <v>598</v>
      </c>
      <c r="K27" s="627"/>
      <c r="L27" s="688"/>
      <c r="M27" s="689"/>
      <c r="N27" s="689"/>
      <c r="O27" s="689"/>
      <c r="P27" s="689">
        <v>857</v>
      </c>
      <c r="Q27" s="689">
        <v>850</v>
      </c>
      <c r="R27" s="689">
        <v>850</v>
      </c>
      <c r="S27" s="689">
        <v>850</v>
      </c>
      <c r="T27" s="689">
        <v>850</v>
      </c>
      <c r="U27" s="689">
        <v>850</v>
      </c>
      <c r="V27" s="689">
        <v>850</v>
      </c>
      <c r="W27" s="689">
        <v>849</v>
      </c>
      <c r="X27" s="689">
        <v>849</v>
      </c>
      <c r="Y27" s="689">
        <v>849</v>
      </c>
      <c r="Z27" s="689">
        <v>770</v>
      </c>
      <c r="AA27" s="689">
        <v>769</v>
      </c>
      <c r="AB27" s="689">
        <v>769</v>
      </c>
      <c r="AC27" s="689">
        <v>765</v>
      </c>
      <c r="AD27" s="689">
        <v>765</v>
      </c>
      <c r="AE27" s="689">
        <v>763</v>
      </c>
      <c r="AF27" s="689">
        <v>198</v>
      </c>
      <c r="AG27" s="689">
        <v>198</v>
      </c>
      <c r="AH27" s="689">
        <v>198</v>
      </c>
      <c r="AI27" s="689">
        <v>198</v>
      </c>
      <c r="AJ27" s="689">
        <v>0</v>
      </c>
      <c r="AK27" s="689">
        <v>0</v>
      </c>
      <c r="AL27" s="689">
        <v>0</v>
      </c>
      <c r="AM27" s="689">
        <v>0</v>
      </c>
      <c r="AN27" s="689">
        <v>0</v>
      </c>
      <c r="AO27" s="690">
        <v>0</v>
      </c>
      <c r="AP27" s="627"/>
      <c r="AQ27" s="688"/>
      <c r="AR27" s="689"/>
      <c r="AS27" s="689"/>
      <c r="AT27" s="689"/>
      <c r="AU27" s="689">
        <v>13376491</v>
      </c>
      <c r="AV27" s="689">
        <v>13269295</v>
      </c>
      <c r="AW27" s="689">
        <v>13269295</v>
      </c>
      <c r="AX27" s="689">
        <v>13269295</v>
      </c>
      <c r="AY27" s="689">
        <v>13269295</v>
      </c>
      <c r="AZ27" s="689">
        <v>13269295</v>
      </c>
      <c r="BA27" s="689">
        <v>13269295</v>
      </c>
      <c r="BB27" s="689">
        <v>13261508</v>
      </c>
      <c r="BC27" s="689">
        <v>13261508</v>
      </c>
      <c r="BD27" s="689">
        <v>13261508</v>
      </c>
      <c r="BE27" s="689">
        <v>12498637</v>
      </c>
      <c r="BF27" s="689">
        <v>12410617</v>
      </c>
      <c r="BG27" s="689">
        <v>12410617</v>
      </c>
      <c r="BH27" s="689">
        <v>12174297</v>
      </c>
      <c r="BI27" s="689">
        <v>12174297</v>
      </c>
      <c r="BJ27" s="689">
        <v>12149348</v>
      </c>
      <c r="BK27" s="689">
        <v>3156685</v>
      </c>
      <c r="BL27" s="689">
        <v>3156685</v>
      </c>
      <c r="BM27" s="689">
        <v>3156685</v>
      </c>
      <c r="BN27" s="689">
        <v>3156685</v>
      </c>
      <c r="BO27" s="689">
        <v>0</v>
      </c>
      <c r="BP27" s="689">
        <v>0</v>
      </c>
      <c r="BQ27" s="689">
        <v>0</v>
      </c>
      <c r="BR27" s="689">
        <v>0</v>
      </c>
      <c r="BS27" s="689">
        <v>0</v>
      </c>
      <c r="BT27" s="690">
        <v>0</v>
      </c>
      <c r="BU27" s="16"/>
    </row>
    <row r="28" spans="2:73" s="17" customFormat="1" ht="15.75">
      <c r="B28" s="747" t="s">
        <v>208</v>
      </c>
      <c r="C28" s="747" t="s">
        <v>705</v>
      </c>
      <c r="D28" s="747" t="s">
        <v>708</v>
      </c>
      <c r="E28" s="747" t="s">
        <v>706</v>
      </c>
      <c r="F28" s="747" t="s">
        <v>29</v>
      </c>
      <c r="G28" s="747" t="s">
        <v>707</v>
      </c>
      <c r="H28" s="747">
        <v>2015</v>
      </c>
      <c r="I28" s="748" t="s">
        <v>586</v>
      </c>
      <c r="J28" s="748" t="s">
        <v>598</v>
      </c>
      <c r="K28" s="627"/>
      <c r="L28" s="688"/>
      <c r="M28" s="689"/>
      <c r="N28" s="689"/>
      <c r="O28" s="689"/>
      <c r="P28" s="689">
        <v>0</v>
      </c>
      <c r="Q28" s="689">
        <v>0</v>
      </c>
      <c r="R28" s="689">
        <v>0</v>
      </c>
      <c r="S28" s="689">
        <v>0</v>
      </c>
      <c r="T28" s="689">
        <v>0</v>
      </c>
      <c r="U28" s="689">
        <v>0</v>
      </c>
      <c r="V28" s="689">
        <v>0</v>
      </c>
      <c r="W28" s="689">
        <v>0</v>
      </c>
      <c r="X28" s="689">
        <v>0</v>
      </c>
      <c r="Y28" s="689">
        <v>0</v>
      </c>
      <c r="Z28" s="689">
        <v>0</v>
      </c>
      <c r="AA28" s="689">
        <v>0</v>
      </c>
      <c r="AB28" s="689">
        <v>0</v>
      </c>
      <c r="AC28" s="689">
        <v>0</v>
      </c>
      <c r="AD28" s="689">
        <v>0</v>
      </c>
      <c r="AE28" s="689">
        <v>0</v>
      </c>
      <c r="AF28" s="689">
        <v>0</v>
      </c>
      <c r="AG28" s="689">
        <v>0</v>
      </c>
      <c r="AH28" s="689">
        <v>0</v>
      </c>
      <c r="AI28" s="689">
        <v>0</v>
      </c>
      <c r="AJ28" s="689">
        <v>0</v>
      </c>
      <c r="AK28" s="689">
        <v>0</v>
      </c>
      <c r="AL28" s="689">
        <v>0</v>
      </c>
      <c r="AM28" s="689">
        <v>0</v>
      </c>
      <c r="AN28" s="689">
        <v>0</v>
      </c>
      <c r="AO28" s="690">
        <v>0</v>
      </c>
      <c r="AP28" s="627"/>
      <c r="AQ28" s="688"/>
      <c r="AR28" s="689"/>
      <c r="AS28" s="689"/>
      <c r="AT28" s="689"/>
      <c r="AU28" s="689">
        <v>0</v>
      </c>
      <c r="AV28" s="689">
        <v>0</v>
      </c>
      <c r="AW28" s="689">
        <v>0</v>
      </c>
      <c r="AX28" s="689">
        <v>0</v>
      </c>
      <c r="AY28" s="689">
        <v>0</v>
      </c>
      <c r="AZ28" s="689">
        <v>0</v>
      </c>
      <c r="BA28" s="689">
        <v>0</v>
      </c>
      <c r="BB28" s="689">
        <v>0</v>
      </c>
      <c r="BC28" s="689">
        <v>0</v>
      </c>
      <c r="BD28" s="689">
        <v>0</v>
      </c>
      <c r="BE28" s="689">
        <v>0</v>
      </c>
      <c r="BF28" s="689">
        <v>0</v>
      </c>
      <c r="BG28" s="689">
        <v>0</v>
      </c>
      <c r="BH28" s="689">
        <v>0</v>
      </c>
      <c r="BI28" s="689">
        <v>0</v>
      </c>
      <c r="BJ28" s="689">
        <v>0</v>
      </c>
      <c r="BK28" s="689">
        <v>0</v>
      </c>
      <c r="BL28" s="689">
        <v>0</v>
      </c>
      <c r="BM28" s="689">
        <v>0</v>
      </c>
      <c r="BN28" s="689">
        <v>0</v>
      </c>
      <c r="BO28" s="689">
        <v>0</v>
      </c>
      <c r="BP28" s="689">
        <v>0</v>
      </c>
      <c r="BQ28" s="689">
        <v>0</v>
      </c>
      <c r="BR28" s="689">
        <v>0</v>
      </c>
      <c r="BS28" s="689">
        <v>0</v>
      </c>
      <c r="BT28" s="690">
        <v>0</v>
      </c>
      <c r="BU28" s="16"/>
    </row>
    <row r="29" spans="2:73" s="17" customFormat="1" ht="16.5" customHeight="1">
      <c r="B29" s="747" t="s">
        <v>208</v>
      </c>
      <c r="C29" s="747" t="s">
        <v>705</v>
      </c>
      <c r="D29" s="747" t="s">
        <v>709</v>
      </c>
      <c r="E29" s="747" t="s">
        <v>706</v>
      </c>
      <c r="F29" s="747" t="s">
        <v>29</v>
      </c>
      <c r="G29" s="747" t="s">
        <v>707</v>
      </c>
      <c r="H29" s="747">
        <v>2015</v>
      </c>
      <c r="I29" s="748" t="s">
        <v>586</v>
      </c>
      <c r="J29" s="748" t="s">
        <v>598</v>
      </c>
      <c r="K29" s="627"/>
      <c r="L29" s="688"/>
      <c r="M29" s="689"/>
      <c r="N29" s="689"/>
      <c r="O29" s="689"/>
      <c r="P29" s="689">
        <v>1861</v>
      </c>
      <c r="Q29" s="689">
        <v>1861</v>
      </c>
      <c r="R29" s="689">
        <v>1861</v>
      </c>
      <c r="S29" s="689">
        <v>1861</v>
      </c>
      <c r="T29" s="689">
        <v>1861</v>
      </c>
      <c r="U29" s="689">
        <v>1861</v>
      </c>
      <c r="V29" s="689">
        <v>1861</v>
      </c>
      <c r="W29" s="689">
        <v>1861</v>
      </c>
      <c r="X29" s="689">
        <v>1861</v>
      </c>
      <c r="Y29" s="689">
        <v>1861</v>
      </c>
      <c r="Z29" s="689">
        <v>1861</v>
      </c>
      <c r="AA29" s="689">
        <v>1861</v>
      </c>
      <c r="AB29" s="689">
        <v>1861</v>
      </c>
      <c r="AC29" s="689">
        <v>1861</v>
      </c>
      <c r="AD29" s="689">
        <v>1861</v>
      </c>
      <c r="AE29" s="689">
        <v>1861</v>
      </c>
      <c r="AF29" s="689">
        <v>1861</v>
      </c>
      <c r="AG29" s="689">
        <v>1861</v>
      </c>
      <c r="AH29" s="689">
        <v>1703</v>
      </c>
      <c r="AI29" s="689">
        <v>0</v>
      </c>
      <c r="AJ29" s="689">
        <v>0</v>
      </c>
      <c r="AK29" s="689">
        <v>0</v>
      </c>
      <c r="AL29" s="689">
        <v>0</v>
      </c>
      <c r="AM29" s="689">
        <v>0</v>
      </c>
      <c r="AN29" s="689">
        <v>0</v>
      </c>
      <c r="AO29" s="690">
        <v>0</v>
      </c>
      <c r="AP29" s="627"/>
      <c r="AQ29" s="688"/>
      <c r="AR29" s="689"/>
      <c r="AS29" s="689"/>
      <c r="AT29" s="689"/>
      <c r="AU29" s="689">
        <v>3565130</v>
      </c>
      <c r="AV29" s="689">
        <v>3565130</v>
      </c>
      <c r="AW29" s="689">
        <v>3565130</v>
      </c>
      <c r="AX29" s="689">
        <v>3565130</v>
      </c>
      <c r="AY29" s="689">
        <v>3565130</v>
      </c>
      <c r="AZ29" s="689">
        <v>3565130</v>
      </c>
      <c r="BA29" s="689">
        <v>3565130</v>
      </c>
      <c r="BB29" s="689">
        <v>3565130</v>
      </c>
      <c r="BC29" s="689">
        <v>3565130</v>
      </c>
      <c r="BD29" s="689">
        <v>3565130</v>
      </c>
      <c r="BE29" s="689">
        <v>3565130</v>
      </c>
      <c r="BF29" s="689">
        <v>3565130</v>
      </c>
      <c r="BG29" s="689">
        <v>3565130</v>
      </c>
      <c r="BH29" s="689">
        <v>3565130</v>
      </c>
      <c r="BI29" s="689">
        <v>3565130</v>
      </c>
      <c r="BJ29" s="689">
        <v>3565130</v>
      </c>
      <c r="BK29" s="689">
        <v>3565130</v>
      </c>
      <c r="BL29" s="689">
        <v>3565130</v>
      </c>
      <c r="BM29" s="689">
        <v>3424603</v>
      </c>
      <c r="BN29" s="689">
        <v>0</v>
      </c>
      <c r="BO29" s="689">
        <v>0</v>
      </c>
      <c r="BP29" s="689">
        <v>0</v>
      </c>
      <c r="BQ29" s="689">
        <v>0</v>
      </c>
      <c r="BR29" s="689">
        <v>0</v>
      </c>
      <c r="BS29" s="689">
        <v>0</v>
      </c>
      <c r="BT29" s="690">
        <v>0</v>
      </c>
      <c r="BU29" s="16"/>
    </row>
    <row r="30" spans="2:73" s="17" customFormat="1" ht="15.75">
      <c r="B30" s="747" t="s">
        <v>208</v>
      </c>
      <c r="C30" s="747" t="s">
        <v>705</v>
      </c>
      <c r="D30" s="747" t="s">
        <v>115</v>
      </c>
      <c r="E30" s="747" t="s">
        <v>706</v>
      </c>
      <c r="F30" s="747" t="s">
        <v>29</v>
      </c>
      <c r="G30" s="747" t="s">
        <v>707</v>
      </c>
      <c r="H30" s="747">
        <v>2015</v>
      </c>
      <c r="I30" s="748" t="s">
        <v>586</v>
      </c>
      <c r="J30" s="748" t="s">
        <v>598</v>
      </c>
      <c r="K30" s="627"/>
      <c r="L30" s="688"/>
      <c r="M30" s="689"/>
      <c r="N30" s="689"/>
      <c r="O30" s="689"/>
      <c r="P30" s="689">
        <v>0</v>
      </c>
      <c r="Q30" s="689">
        <v>0</v>
      </c>
      <c r="R30" s="689">
        <v>0</v>
      </c>
      <c r="S30" s="689">
        <v>0</v>
      </c>
      <c r="T30" s="689">
        <v>0</v>
      </c>
      <c r="U30" s="689">
        <v>0</v>
      </c>
      <c r="V30" s="689">
        <v>0</v>
      </c>
      <c r="W30" s="689">
        <v>0</v>
      </c>
      <c r="X30" s="689">
        <v>0</v>
      </c>
      <c r="Y30" s="689">
        <v>0</v>
      </c>
      <c r="Z30" s="689">
        <v>0</v>
      </c>
      <c r="AA30" s="689">
        <v>0</v>
      </c>
      <c r="AB30" s="689">
        <v>0</v>
      </c>
      <c r="AC30" s="689">
        <v>0</v>
      </c>
      <c r="AD30" s="689">
        <v>0</v>
      </c>
      <c r="AE30" s="689">
        <v>0</v>
      </c>
      <c r="AF30" s="689">
        <v>0</v>
      </c>
      <c r="AG30" s="689">
        <v>0</v>
      </c>
      <c r="AH30" s="689">
        <v>0</v>
      </c>
      <c r="AI30" s="689">
        <v>0</v>
      </c>
      <c r="AJ30" s="689">
        <v>0</v>
      </c>
      <c r="AK30" s="689">
        <v>0</v>
      </c>
      <c r="AL30" s="689">
        <v>0</v>
      </c>
      <c r="AM30" s="689">
        <v>0</v>
      </c>
      <c r="AN30" s="689">
        <v>0</v>
      </c>
      <c r="AO30" s="690">
        <v>0</v>
      </c>
      <c r="AP30" s="627"/>
      <c r="AQ30" s="688"/>
      <c r="AR30" s="689"/>
      <c r="AS30" s="689"/>
      <c r="AT30" s="689"/>
      <c r="AU30" s="689">
        <v>0</v>
      </c>
      <c r="AV30" s="689">
        <v>0</v>
      </c>
      <c r="AW30" s="689">
        <v>0</v>
      </c>
      <c r="AX30" s="689">
        <v>0</v>
      </c>
      <c r="AY30" s="689">
        <v>0</v>
      </c>
      <c r="AZ30" s="689">
        <v>0</v>
      </c>
      <c r="BA30" s="689">
        <v>0</v>
      </c>
      <c r="BB30" s="689">
        <v>0</v>
      </c>
      <c r="BC30" s="689">
        <v>0</v>
      </c>
      <c r="BD30" s="689">
        <v>0</v>
      </c>
      <c r="BE30" s="689">
        <v>0</v>
      </c>
      <c r="BF30" s="689">
        <v>0</v>
      </c>
      <c r="BG30" s="689">
        <v>0</v>
      </c>
      <c r="BH30" s="689">
        <v>0</v>
      </c>
      <c r="BI30" s="689">
        <v>0</v>
      </c>
      <c r="BJ30" s="689">
        <v>0</v>
      </c>
      <c r="BK30" s="689">
        <v>0</v>
      </c>
      <c r="BL30" s="689">
        <v>0</v>
      </c>
      <c r="BM30" s="689">
        <v>0</v>
      </c>
      <c r="BN30" s="689">
        <v>0</v>
      </c>
      <c r="BO30" s="689">
        <v>0</v>
      </c>
      <c r="BP30" s="689">
        <v>0</v>
      </c>
      <c r="BQ30" s="689">
        <v>0</v>
      </c>
      <c r="BR30" s="689">
        <v>0</v>
      </c>
      <c r="BS30" s="689">
        <v>0</v>
      </c>
      <c r="BT30" s="690">
        <v>0</v>
      </c>
      <c r="BU30" s="16"/>
    </row>
    <row r="31" spans="2:73" s="17" customFormat="1" ht="15.75">
      <c r="B31" s="747" t="s">
        <v>208</v>
      </c>
      <c r="C31" s="747" t="s">
        <v>710</v>
      </c>
      <c r="D31" s="747" t="s">
        <v>116</v>
      </c>
      <c r="E31" s="747" t="s">
        <v>706</v>
      </c>
      <c r="F31" s="747" t="s">
        <v>711</v>
      </c>
      <c r="G31" s="747" t="s">
        <v>707</v>
      </c>
      <c r="H31" s="747">
        <v>2015</v>
      </c>
      <c r="I31" s="748" t="s">
        <v>586</v>
      </c>
      <c r="J31" s="748" t="s">
        <v>598</v>
      </c>
      <c r="K31" s="627"/>
      <c r="L31" s="688"/>
      <c r="M31" s="689"/>
      <c r="N31" s="689"/>
      <c r="O31" s="689"/>
      <c r="P31" s="689">
        <v>0</v>
      </c>
      <c r="Q31" s="689">
        <v>0</v>
      </c>
      <c r="R31" s="689">
        <v>0</v>
      </c>
      <c r="S31" s="689">
        <v>0</v>
      </c>
      <c r="T31" s="689">
        <v>0</v>
      </c>
      <c r="U31" s="689">
        <v>0</v>
      </c>
      <c r="V31" s="689">
        <v>0</v>
      </c>
      <c r="W31" s="689">
        <v>0</v>
      </c>
      <c r="X31" s="689">
        <v>0</v>
      </c>
      <c r="Y31" s="689">
        <v>0</v>
      </c>
      <c r="Z31" s="689">
        <v>0</v>
      </c>
      <c r="AA31" s="689">
        <v>0</v>
      </c>
      <c r="AB31" s="689">
        <v>0</v>
      </c>
      <c r="AC31" s="689">
        <v>0</v>
      </c>
      <c r="AD31" s="689">
        <v>0</v>
      </c>
      <c r="AE31" s="689">
        <v>0</v>
      </c>
      <c r="AF31" s="689">
        <v>0</v>
      </c>
      <c r="AG31" s="689">
        <v>0</v>
      </c>
      <c r="AH31" s="689">
        <v>0</v>
      </c>
      <c r="AI31" s="689">
        <v>0</v>
      </c>
      <c r="AJ31" s="689">
        <v>0</v>
      </c>
      <c r="AK31" s="689">
        <v>0</v>
      </c>
      <c r="AL31" s="689">
        <v>0</v>
      </c>
      <c r="AM31" s="689">
        <v>0</v>
      </c>
      <c r="AN31" s="689">
        <v>0</v>
      </c>
      <c r="AO31" s="690">
        <v>0</v>
      </c>
      <c r="AP31" s="627"/>
      <c r="AQ31" s="688"/>
      <c r="AR31" s="689"/>
      <c r="AS31" s="689"/>
      <c r="AT31" s="689"/>
      <c r="AU31" s="689">
        <v>0</v>
      </c>
      <c r="AV31" s="689">
        <v>0</v>
      </c>
      <c r="AW31" s="689">
        <v>0</v>
      </c>
      <c r="AX31" s="689">
        <v>0</v>
      </c>
      <c r="AY31" s="689">
        <v>0</v>
      </c>
      <c r="AZ31" s="689">
        <v>0</v>
      </c>
      <c r="BA31" s="689">
        <v>0</v>
      </c>
      <c r="BB31" s="689">
        <v>0</v>
      </c>
      <c r="BC31" s="689">
        <v>0</v>
      </c>
      <c r="BD31" s="689">
        <v>0</v>
      </c>
      <c r="BE31" s="689">
        <v>0</v>
      </c>
      <c r="BF31" s="689">
        <v>0</v>
      </c>
      <c r="BG31" s="689">
        <v>0</v>
      </c>
      <c r="BH31" s="689">
        <v>0</v>
      </c>
      <c r="BI31" s="689">
        <v>0</v>
      </c>
      <c r="BJ31" s="689">
        <v>0</v>
      </c>
      <c r="BK31" s="689">
        <v>0</v>
      </c>
      <c r="BL31" s="689">
        <v>0</v>
      </c>
      <c r="BM31" s="689">
        <v>0</v>
      </c>
      <c r="BN31" s="689">
        <v>0</v>
      </c>
      <c r="BO31" s="689">
        <v>0</v>
      </c>
      <c r="BP31" s="689">
        <v>0</v>
      </c>
      <c r="BQ31" s="689">
        <v>0</v>
      </c>
      <c r="BR31" s="689">
        <v>0</v>
      </c>
      <c r="BS31" s="689">
        <v>0</v>
      </c>
      <c r="BT31" s="690">
        <v>0</v>
      </c>
      <c r="BU31" s="16"/>
    </row>
    <row r="32" spans="2:73" s="17" customFormat="1" ht="15.75">
      <c r="B32" s="747" t="s">
        <v>208</v>
      </c>
      <c r="C32" s="747" t="s">
        <v>710</v>
      </c>
      <c r="D32" s="747" t="s">
        <v>117</v>
      </c>
      <c r="E32" s="747" t="s">
        <v>706</v>
      </c>
      <c r="F32" s="747" t="s">
        <v>711</v>
      </c>
      <c r="G32" s="747" t="s">
        <v>707</v>
      </c>
      <c r="H32" s="747">
        <v>2015</v>
      </c>
      <c r="I32" s="748" t="s">
        <v>586</v>
      </c>
      <c r="J32" s="748" t="s">
        <v>598</v>
      </c>
      <c r="K32" s="627"/>
      <c r="L32" s="688"/>
      <c r="M32" s="689"/>
      <c r="N32" s="689"/>
      <c r="O32" s="689"/>
      <c r="P32" s="689">
        <v>0</v>
      </c>
      <c r="Q32" s="689">
        <v>0</v>
      </c>
      <c r="R32" s="689">
        <v>0</v>
      </c>
      <c r="S32" s="689">
        <v>0</v>
      </c>
      <c r="T32" s="689">
        <v>0</v>
      </c>
      <c r="U32" s="689">
        <v>0</v>
      </c>
      <c r="V32" s="689">
        <v>0</v>
      </c>
      <c r="W32" s="689">
        <v>0</v>
      </c>
      <c r="X32" s="689">
        <v>0</v>
      </c>
      <c r="Y32" s="689">
        <v>0</v>
      </c>
      <c r="Z32" s="689">
        <v>0</v>
      </c>
      <c r="AA32" s="689">
        <v>0</v>
      </c>
      <c r="AB32" s="689">
        <v>0</v>
      </c>
      <c r="AC32" s="689">
        <v>0</v>
      </c>
      <c r="AD32" s="689">
        <v>0</v>
      </c>
      <c r="AE32" s="689">
        <v>0</v>
      </c>
      <c r="AF32" s="689">
        <v>0</v>
      </c>
      <c r="AG32" s="689">
        <v>0</v>
      </c>
      <c r="AH32" s="689">
        <v>0</v>
      </c>
      <c r="AI32" s="689">
        <v>0</v>
      </c>
      <c r="AJ32" s="689">
        <v>0</v>
      </c>
      <c r="AK32" s="689">
        <v>0</v>
      </c>
      <c r="AL32" s="689">
        <v>0</v>
      </c>
      <c r="AM32" s="689">
        <v>0</v>
      </c>
      <c r="AN32" s="689">
        <v>0</v>
      </c>
      <c r="AO32" s="690">
        <v>0</v>
      </c>
      <c r="AP32" s="627"/>
      <c r="AQ32" s="688"/>
      <c r="AR32" s="689"/>
      <c r="AS32" s="689"/>
      <c r="AT32" s="689"/>
      <c r="AU32" s="689">
        <v>0</v>
      </c>
      <c r="AV32" s="689">
        <v>0</v>
      </c>
      <c r="AW32" s="689">
        <v>0</v>
      </c>
      <c r="AX32" s="689">
        <v>0</v>
      </c>
      <c r="AY32" s="689">
        <v>0</v>
      </c>
      <c r="AZ32" s="689">
        <v>0</v>
      </c>
      <c r="BA32" s="689">
        <v>0</v>
      </c>
      <c r="BB32" s="689">
        <v>0</v>
      </c>
      <c r="BC32" s="689">
        <v>0</v>
      </c>
      <c r="BD32" s="689">
        <v>0</v>
      </c>
      <c r="BE32" s="689">
        <v>0</v>
      </c>
      <c r="BF32" s="689">
        <v>0</v>
      </c>
      <c r="BG32" s="689">
        <v>0</v>
      </c>
      <c r="BH32" s="689">
        <v>0</v>
      </c>
      <c r="BI32" s="689">
        <v>0</v>
      </c>
      <c r="BJ32" s="689">
        <v>0</v>
      </c>
      <c r="BK32" s="689">
        <v>0</v>
      </c>
      <c r="BL32" s="689">
        <v>0</v>
      </c>
      <c r="BM32" s="689">
        <v>0</v>
      </c>
      <c r="BN32" s="689">
        <v>0</v>
      </c>
      <c r="BO32" s="689">
        <v>0</v>
      </c>
      <c r="BP32" s="689">
        <v>0</v>
      </c>
      <c r="BQ32" s="689">
        <v>0</v>
      </c>
      <c r="BR32" s="689">
        <v>0</v>
      </c>
      <c r="BS32" s="689">
        <v>0</v>
      </c>
      <c r="BT32" s="690">
        <v>0</v>
      </c>
      <c r="BU32" s="16"/>
    </row>
    <row r="33" spans="2:73" s="17" customFormat="1" ht="15.75">
      <c r="B33" s="747" t="s">
        <v>208</v>
      </c>
      <c r="C33" s="747" t="s">
        <v>710</v>
      </c>
      <c r="D33" s="747" t="s">
        <v>118</v>
      </c>
      <c r="E33" s="747" t="s">
        <v>706</v>
      </c>
      <c r="F33" s="747" t="s">
        <v>711</v>
      </c>
      <c r="G33" s="747" t="s">
        <v>707</v>
      </c>
      <c r="H33" s="747">
        <v>2015</v>
      </c>
      <c r="I33" s="748" t="s">
        <v>586</v>
      </c>
      <c r="J33" s="748" t="s">
        <v>598</v>
      </c>
      <c r="K33" s="627"/>
      <c r="L33" s="688"/>
      <c r="M33" s="689"/>
      <c r="N33" s="689"/>
      <c r="O33" s="689"/>
      <c r="P33" s="689">
        <v>995</v>
      </c>
      <c r="Q33" s="689">
        <v>995</v>
      </c>
      <c r="R33" s="689">
        <v>992</v>
      </c>
      <c r="S33" s="689">
        <v>992</v>
      </c>
      <c r="T33" s="689">
        <v>992</v>
      </c>
      <c r="U33" s="689">
        <v>992</v>
      </c>
      <c r="V33" s="689">
        <v>936</v>
      </c>
      <c r="W33" s="689">
        <v>936</v>
      </c>
      <c r="X33" s="689">
        <v>914</v>
      </c>
      <c r="Y33" s="689">
        <v>731</v>
      </c>
      <c r="Z33" s="689">
        <v>293</v>
      </c>
      <c r="AA33" s="689">
        <v>293</v>
      </c>
      <c r="AB33" s="689">
        <v>214</v>
      </c>
      <c r="AC33" s="689">
        <v>214</v>
      </c>
      <c r="AD33" s="689">
        <v>214</v>
      </c>
      <c r="AE33" s="689">
        <v>175</v>
      </c>
      <c r="AF33" s="689">
        <v>103</v>
      </c>
      <c r="AG33" s="689">
        <v>103</v>
      </c>
      <c r="AH33" s="689">
        <v>103</v>
      </c>
      <c r="AI33" s="689">
        <v>103</v>
      </c>
      <c r="AJ33" s="689">
        <v>0</v>
      </c>
      <c r="AK33" s="689">
        <v>0</v>
      </c>
      <c r="AL33" s="689">
        <v>0</v>
      </c>
      <c r="AM33" s="689">
        <v>0</v>
      </c>
      <c r="AN33" s="689">
        <v>0</v>
      </c>
      <c r="AO33" s="690">
        <v>0</v>
      </c>
      <c r="AP33" s="627"/>
      <c r="AQ33" s="688"/>
      <c r="AR33" s="689"/>
      <c r="AS33" s="689"/>
      <c r="AT33" s="689"/>
      <c r="AU33" s="689">
        <v>5964477</v>
      </c>
      <c r="AV33" s="689">
        <v>5964477</v>
      </c>
      <c r="AW33" s="689">
        <v>5954738</v>
      </c>
      <c r="AX33" s="689">
        <v>5954738</v>
      </c>
      <c r="AY33" s="689">
        <v>5954738</v>
      </c>
      <c r="AZ33" s="689">
        <v>5954738</v>
      </c>
      <c r="BA33" s="689">
        <v>5635224</v>
      </c>
      <c r="BB33" s="689">
        <v>5635224</v>
      </c>
      <c r="BC33" s="689">
        <v>5560764</v>
      </c>
      <c r="BD33" s="689">
        <v>4517589</v>
      </c>
      <c r="BE33" s="689">
        <v>2010258</v>
      </c>
      <c r="BF33" s="689">
        <v>1998272</v>
      </c>
      <c r="BG33" s="689">
        <v>1195922</v>
      </c>
      <c r="BH33" s="689">
        <v>1195922</v>
      </c>
      <c r="BI33" s="689">
        <v>1195922</v>
      </c>
      <c r="BJ33" s="689">
        <v>883917</v>
      </c>
      <c r="BK33" s="689">
        <v>305843</v>
      </c>
      <c r="BL33" s="689">
        <v>305843</v>
      </c>
      <c r="BM33" s="689">
        <v>305843</v>
      </c>
      <c r="BN33" s="689">
        <v>305843</v>
      </c>
      <c r="BO33" s="689">
        <v>0</v>
      </c>
      <c r="BP33" s="689">
        <v>0</v>
      </c>
      <c r="BQ33" s="689">
        <v>0</v>
      </c>
      <c r="BR33" s="689">
        <v>0</v>
      </c>
      <c r="BS33" s="689">
        <v>0</v>
      </c>
      <c r="BT33" s="690">
        <v>0</v>
      </c>
      <c r="BU33" s="16"/>
    </row>
    <row r="34" spans="2:73" s="17" customFormat="1" ht="15.75">
      <c r="B34" s="747" t="s">
        <v>208</v>
      </c>
      <c r="C34" s="747" t="s">
        <v>710</v>
      </c>
      <c r="D34" s="747" t="s">
        <v>119</v>
      </c>
      <c r="E34" s="747" t="s">
        <v>706</v>
      </c>
      <c r="F34" s="747" t="s">
        <v>711</v>
      </c>
      <c r="G34" s="747" t="s">
        <v>707</v>
      </c>
      <c r="H34" s="747">
        <v>2015</v>
      </c>
      <c r="I34" s="748" t="s">
        <v>586</v>
      </c>
      <c r="J34" s="748" t="s">
        <v>598</v>
      </c>
      <c r="K34" s="627"/>
      <c r="L34" s="688"/>
      <c r="M34" s="689"/>
      <c r="N34" s="689"/>
      <c r="O34" s="689"/>
      <c r="P34" s="689">
        <v>0</v>
      </c>
      <c r="Q34" s="689">
        <v>0</v>
      </c>
      <c r="R34" s="689">
        <v>0</v>
      </c>
      <c r="S34" s="689">
        <v>0</v>
      </c>
      <c r="T34" s="689">
        <v>0</v>
      </c>
      <c r="U34" s="689">
        <v>0</v>
      </c>
      <c r="V34" s="689">
        <v>0</v>
      </c>
      <c r="W34" s="689">
        <v>0</v>
      </c>
      <c r="X34" s="689">
        <v>0</v>
      </c>
      <c r="Y34" s="689">
        <v>0</v>
      </c>
      <c r="Z34" s="689">
        <v>0</v>
      </c>
      <c r="AA34" s="689">
        <v>0</v>
      </c>
      <c r="AB34" s="689">
        <v>0</v>
      </c>
      <c r="AC34" s="689">
        <v>0</v>
      </c>
      <c r="AD34" s="689">
        <v>0</v>
      </c>
      <c r="AE34" s="689">
        <v>0</v>
      </c>
      <c r="AF34" s="689">
        <v>0</v>
      </c>
      <c r="AG34" s="689">
        <v>0</v>
      </c>
      <c r="AH34" s="689">
        <v>0</v>
      </c>
      <c r="AI34" s="689">
        <v>0</v>
      </c>
      <c r="AJ34" s="689">
        <v>0</v>
      </c>
      <c r="AK34" s="689">
        <v>0</v>
      </c>
      <c r="AL34" s="689">
        <v>0</v>
      </c>
      <c r="AM34" s="689">
        <v>0</v>
      </c>
      <c r="AN34" s="689">
        <v>0</v>
      </c>
      <c r="AO34" s="690">
        <v>0</v>
      </c>
      <c r="AP34" s="627"/>
      <c r="AQ34" s="688"/>
      <c r="AR34" s="689"/>
      <c r="AS34" s="689"/>
      <c r="AT34" s="689"/>
      <c r="AU34" s="689">
        <v>0</v>
      </c>
      <c r="AV34" s="689">
        <v>0</v>
      </c>
      <c r="AW34" s="689">
        <v>0</v>
      </c>
      <c r="AX34" s="689">
        <v>0</v>
      </c>
      <c r="AY34" s="689">
        <v>0</v>
      </c>
      <c r="AZ34" s="689">
        <v>0</v>
      </c>
      <c r="BA34" s="689">
        <v>0</v>
      </c>
      <c r="BB34" s="689">
        <v>0</v>
      </c>
      <c r="BC34" s="689">
        <v>0</v>
      </c>
      <c r="BD34" s="689">
        <v>0</v>
      </c>
      <c r="BE34" s="689">
        <v>0</v>
      </c>
      <c r="BF34" s="689">
        <v>0</v>
      </c>
      <c r="BG34" s="689">
        <v>0</v>
      </c>
      <c r="BH34" s="689">
        <v>0</v>
      </c>
      <c r="BI34" s="689">
        <v>0</v>
      </c>
      <c r="BJ34" s="689">
        <v>0</v>
      </c>
      <c r="BK34" s="689">
        <v>0</v>
      </c>
      <c r="BL34" s="689">
        <v>0</v>
      </c>
      <c r="BM34" s="689">
        <v>0</v>
      </c>
      <c r="BN34" s="689">
        <v>0</v>
      </c>
      <c r="BO34" s="689">
        <v>0</v>
      </c>
      <c r="BP34" s="689">
        <v>0</v>
      </c>
      <c r="BQ34" s="689">
        <v>0</v>
      </c>
      <c r="BR34" s="689">
        <v>0</v>
      </c>
      <c r="BS34" s="689">
        <v>0</v>
      </c>
      <c r="BT34" s="690">
        <v>0</v>
      </c>
      <c r="BU34" s="16"/>
    </row>
    <row r="35" spans="2:73" s="17" customFormat="1" ht="15.75">
      <c r="B35" s="747" t="s">
        <v>208</v>
      </c>
      <c r="C35" s="747" t="s">
        <v>710</v>
      </c>
      <c r="D35" s="747" t="s">
        <v>120</v>
      </c>
      <c r="E35" s="747" t="s">
        <v>706</v>
      </c>
      <c r="F35" s="747" t="s">
        <v>711</v>
      </c>
      <c r="G35" s="747" t="s">
        <v>707</v>
      </c>
      <c r="H35" s="747">
        <v>2015</v>
      </c>
      <c r="I35" s="748" t="s">
        <v>586</v>
      </c>
      <c r="J35" s="748" t="s">
        <v>598</v>
      </c>
      <c r="K35" s="627"/>
      <c r="L35" s="688"/>
      <c r="M35" s="689"/>
      <c r="N35" s="689"/>
      <c r="O35" s="689"/>
      <c r="P35" s="689">
        <v>0</v>
      </c>
      <c r="Q35" s="689">
        <v>0</v>
      </c>
      <c r="R35" s="689">
        <v>0</v>
      </c>
      <c r="S35" s="689">
        <v>0</v>
      </c>
      <c r="T35" s="689">
        <v>0</v>
      </c>
      <c r="U35" s="689">
        <v>0</v>
      </c>
      <c r="V35" s="689">
        <v>0</v>
      </c>
      <c r="W35" s="689">
        <v>0</v>
      </c>
      <c r="X35" s="689">
        <v>0</v>
      </c>
      <c r="Y35" s="689">
        <v>0</v>
      </c>
      <c r="Z35" s="689">
        <v>0</v>
      </c>
      <c r="AA35" s="689">
        <v>0</v>
      </c>
      <c r="AB35" s="689">
        <v>0</v>
      </c>
      <c r="AC35" s="689">
        <v>0</v>
      </c>
      <c r="AD35" s="689">
        <v>0</v>
      </c>
      <c r="AE35" s="689">
        <v>0</v>
      </c>
      <c r="AF35" s="689">
        <v>0</v>
      </c>
      <c r="AG35" s="689">
        <v>0</v>
      </c>
      <c r="AH35" s="689">
        <v>0</v>
      </c>
      <c r="AI35" s="689">
        <v>0</v>
      </c>
      <c r="AJ35" s="689">
        <v>0</v>
      </c>
      <c r="AK35" s="689">
        <v>0</v>
      </c>
      <c r="AL35" s="689">
        <v>0</v>
      </c>
      <c r="AM35" s="689">
        <v>0</v>
      </c>
      <c r="AN35" s="689">
        <v>0</v>
      </c>
      <c r="AO35" s="690">
        <v>0</v>
      </c>
      <c r="AP35" s="627"/>
      <c r="AQ35" s="688"/>
      <c r="AR35" s="689"/>
      <c r="AS35" s="689"/>
      <c r="AT35" s="689"/>
      <c r="AU35" s="689">
        <v>0</v>
      </c>
      <c r="AV35" s="689">
        <v>0</v>
      </c>
      <c r="AW35" s="689">
        <v>0</v>
      </c>
      <c r="AX35" s="689">
        <v>0</v>
      </c>
      <c r="AY35" s="689">
        <v>0</v>
      </c>
      <c r="AZ35" s="689">
        <v>0</v>
      </c>
      <c r="BA35" s="689">
        <v>0</v>
      </c>
      <c r="BB35" s="689">
        <v>0</v>
      </c>
      <c r="BC35" s="689">
        <v>0</v>
      </c>
      <c r="BD35" s="689">
        <v>0</v>
      </c>
      <c r="BE35" s="689">
        <v>0</v>
      </c>
      <c r="BF35" s="689">
        <v>0</v>
      </c>
      <c r="BG35" s="689">
        <v>0</v>
      </c>
      <c r="BH35" s="689">
        <v>0</v>
      </c>
      <c r="BI35" s="689">
        <v>0</v>
      </c>
      <c r="BJ35" s="689">
        <v>0</v>
      </c>
      <c r="BK35" s="689">
        <v>0</v>
      </c>
      <c r="BL35" s="689">
        <v>0</v>
      </c>
      <c r="BM35" s="689">
        <v>0</v>
      </c>
      <c r="BN35" s="689">
        <v>0</v>
      </c>
      <c r="BO35" s="689">
        <v>0</v>
      </c>
      <c r="BP35" s="689">
        <v>0</v>
      </c>
      <c r="BQ35" s="689">
        <v>0</v>
      </c>
      <c r="BR35" s="689">
        <v>0</v>
      </c>
      <c r="BS35" s="689">
        <v>0</v>
      </c>
      <c r="BT35" s="690">
        <v>0</v>
      </c>
      <c r="BU35" s="16"/>
    </row>
    <row r="36" spans="2:73" s="17" customFormat="1" ht="15.75">
      <c r="B36" s="747" t="s">
        <v>208</v>
      </c>
      <c r="C36" s="747" t="s">
        <v>710</v>
      </c>
      <c r="D36" s="747" t="s">
        <v>121</v>
      </c>
      <c r="E36" s="747" t="s">
        <v>706</v>
      </c>
      <c r="F36" s="747" t="s">
        <v>712</v>
      </c>
      <c r="G36" s="747" t="s">
        <v>707</v>
      </c>
      <c r="H36" s="747">
        <v>2015</v>
      </c>
      <c r="I36" s="748" t="s">
        <v>586</v>
      </c>
      <c r="J36" s="748" t="s">
        <v>598</v>
      </c>
      <c r="K36" s="627"/>
      <c r="L36" s="688"/>
      <c r="M36" s="689"/>
      <c r="N36" s="689"/>
      <c r="O36" s="689"/>
      <c r="P36" s="689">
        <v>0</v>
      </c>
      <c r="Q36" s="689">
        <v>0</v>
      </c>
      <c r="R36" s="689">
        <v>0</v>
      </c>
      <c r="S36" s="689">
        <v>0</v>
      </c>
      <c r="T36" s="689">
        <v>0</v>
      </c>
      <c r="U36" s="689">
        <v>0</v>
      </c>
      <c r="V36" s="689">
        <v>0</v>
      </c>
      <c r="W36" s="689">
        <v>0</v>
      </c>
      <c r="X36" s="689">
        <v>0</v>
      </c>
      <c r="Y36" s="689">
        <v>0</v>
      </c>
      <c r="Z36" s="689">
        <v>0</v>
      </c>
      <c r="AA36" s="689">
        <v>0</v>
      </c>
      <c r="AB36" s="689">
        <v>0</v>
      </c>
      <c r="AC36" s="689">
        <v>0</v>
      </c>
      <c r="AD36" s="689">
        <v>0</v>
      </c>
      <c r="AE36" s="689">
        <v>0</v>
      </c>
      <c r="AF36" s="689">
        <v>0</v>
      </c>
      <c r="AG36" s="689">
        <v>0</v>
      </c>
      <c r="AH36" s="689">
        <v>0</v>
      </c>
      <c r="AI36" s="689">
        <v>0</v>
      </c>
      <c r="AJ36" s="689">
        <v>0</v>
      </c>
      <c r="AK36" s="689">
        <v>0</v>
      </c>
      <c r="AL36" s="689">
        <v>0</v>
      </c>
      <c r="AM36" s="689">
        <v>0</v>
      </c>
      <c r="AN36" s="689">
        <v>0</v>
      </c>
      <c r="AO36" s="690">
        <v>0</v>
      </c>
      <c r="AP36" s="627"/>
      <c r="AQ36" s="688"/>
      <c r="AR36" s="689"/>
      <c r="AS36" s="689"/>
      <c r="AT36" s="689"/>
      <c r="AU36" s="689">
        <v>0</v>
      </c>
      <c r="AV36" s="689">
        <v>0</v>
      </c>
      <c r="AW36" s="689">
        <v>0</v>
      </c>
      <c r="AX36" s="689">
        <v>0</v>
      </c>
      <c r="AY36" s="689">
        <v>0</v>
      </c>
      <c r="AZ36" s="689">
        <v>0</v>
      </c>
      <c r="BA36" s="689">
        <v>0</v>
      </c>
      <c r="BB36" s="689">
        <v>0</v>
      </c>
      <c r="BC36" s="689">
        <v>0</v>
      </c>
      <c r="BD36" s="689">
        <v>0</v>
      </c>
      <c r="BE36" s="689">
        <v>0</v>
      </c>
      <c r="BF36" s="689">
        <v>0</v>
      </c>
      <c r="BG36" s="689">
        <v>0</v>
      </c>
      <c r="BH36" s="689">
        <v>0</v>
      </c>
      <c r="BI36" s="689">
        <v>0</v>
      </c>
      <c r="BJ36" s="689">
        <v>0</v>
      </c>
      <c r="BK36" s="689">
        <v>0</v>
      </c>
      <c r="BL36" s="689">
        <v>0</v>
      </c>
      <c r="BM36" s="689">
        <v>0</v>
      </c>
      <c r="BN36" s="689">
        <v>0</v>
      </c>
      <c r="BO36" s="689">
        <v>0</v>
      </c>
      <c r="BP36" s="689">
        <v>0</v>
      </c>
      <c r="BQ36" s="689">
        <v>0</v>
      </c>
      <c r="BR36" s="689">
        <v>0</v>
      </c>
      <c r="BS36" s="689">
        <v>0</v>
      </c>
      <c r="BT36" s="690">
        <v>0</v>
      </c>
      <c r="BU36" s="16"/>
    </row>
    <row r="37" spans="2:73" s="17" customFormat="1" ht="15.75">
      <c r="B37" s="747" t="s">
        <v>208</v>
      </c>
      <c r="C37" s="747" t="s">
        <v>710</v>
      </c>
      <c r="D37" s="747" t="s">
        <v>713</v>
      </c>
      <c r="E37" s="747" t="s">
        <v>706</v>
      </c>
      <c r="F37" s="747" t="s">
        <v>712</v>
      </c>
      <c r="G37" s="747" t="s">
        <v>707</v>
      </c>
      <c r="H37" s="747">
        <v>2015</v>
      </c>
      <c r="I37" s="748" t="s">
        <v>586</v>
      </c>
      <c r="J37" s="748" t="s">
        <v>598</v>
      </c>
      <c r="K37" s="627"/>
      <c r="L37" s="688"/>
      <c r="M37" s="689"/>
      <c r="N37" s="689"/>
      <c r="O37" s="689"/>
      <c r="P37" s="689">
        <v>0</v>
      </c>
      <c r="Q37" s="689">
        <v>0</v>
      </c>
      <c r="R37" s="689">
        <v>0</v>
      </c>
      <c r="S37" s="689">
        <v>0</v>
      </c>
      <c r="T37" s="689">
        <v>0</v>
      </c>
      <c r="U37" s="689">
        <v>0</v>
      </c>
      <c r="V37" s="689">
        <v>0</v>
      </c>
      <c r="W37" s="689">
        <v>0</v>
      </c>
      <c r="X37" s="689">
        <v>0</v>
      </c>
      <c r="Y37" s="689">
        <v>0</v>
      </c>
      <c r="Z37" s="689">
        <v>0</v>
      </c>
      <c r="AA37" s="689">
        <v>0</v>
      </c>
      <c r="AB37" s="689">
        <v>0</v>
      </c>
      <c r="AC37" s="689">
        <v>0</v>
      </c>
      <c r="AD37" s="689">
        <v>0</v>
      </c>
      <c r="AE37" s="689">
        <v>0</v>
      </c>
      <c r="AF37" s="689">
        <v>0</v>
      </c>
      <c r="AG37" s="689">
        <v>0</v>
      </c>
      <c r="AH37" s="689">
        <v>0</v>
      </c>
      <c r="AI37" s="689">
        <v>0</v>
      </c>
      <c r="AJ37" s="689">
        <v>0</v>
      </c>
      <c r="AK37" s="689">
        <v>0</v>
      </c>
      <c r="AL37" s="689">
        <v>0</v>
      </c>
      <c r="AM37" s="689">
        <v>0</v>
      </c>
      <c r="AN37" s="689">
        <v>0</v>
      </c>
      <c r="AO37" s="690">
        <v>0</v>
      </c>
      <c r="AP37" s="627"/>
      <c r="AQ37" s="688"/>
      <c r="AR37" s="689"/>
      <c r="AS37" s="689"/>
      <c r="AT37" s="689"/>
      <c r="AU37" s="689">
        <v>0</v>
      </c>
      <c r="AV37" s="689">
        <v>0</v>
      </c>
      <c r="AW37" s="689">
        <v>0</v>
      </c>
      <c r="AX37" s="689">
        <v>0</v>
      </c>
      <c r="AY37" s="689">
        <v>0</v>
      </c>
      <c r="AZ37" s="689">
        <v>0</v>
      </c>
      <c r="BA37" s="689">
        <v>0</v>
      </c>
      <c r="BB37" s="689">
        <v>0</v>
      </c>
      <c r="BC37" s="689">
        <v>0</v>
      </c>
      <c r="BD37" s="689">
        <v>0</v>
      </c>
      <c r="BE37" s="689">
        <v>0</v>
      </c>
      <c r="BF37" s="689">
        <v>0</v>
      </c>
      <c r="BG37" s="689">
        <v>0</v>
      </c>
      <c r="BH37" s="689">
        <v>0</v>
      </c>
      <c r="BI37" s="689">
        <v>0</v>
      </c>
      <c r="BJ37" s="689">
        <v>0</v>
      </c>
      <c r="BK37" s="689">
        <v>0</v>
      </c>
      <c r="BL37" s="689">
        <v>0</v>
      </c>
      <c r="BM37" s="689">
        <v>0</v>
      </c>
      <c r="BN37" s="689">
        <v>0</v>
      </c>
      <c r="BO37" s="689">
        <v>0</v>
      </c>
      <c r="BP37" s="689">
        <v>0</v>
      </c>
      <c r="BQ37" s="689">
        <v>0</v>
      </c>
      <c r="BR37" s="689">
        <v>0</v>
      </c>
      <c r="BS37" s="689">
        <v>0</v>
      </c>
      <c r="BT37" s="690">
        <v>0</v>
      </c>
      <c r="BU37" s="16"/>
    </row>
    <row r="38" spans="2:73" s="17" customFormat="1" ht="15.75">
      <c r="B38" s="747" t="s">
        <v>208</v>
      </c>
      <c r="C38" s="747" t="s">
        <v>710</v>
      </c>
      <c r="D38" s="747" t="s">
        <v>122</v>
      </c>
      <c r="E38" s="747" t="s">
        <v>706</v>
      </c>
      <c r="F38" s="747" t="s">
        <v>712</v>
      </c>
      <c r="G38" s="747" t="s">
        <v>707</v>
      </c>
      <c r="H38" s="747">
        <v>2015</v>
      </c>
      <c r="I38" s="748" t="s">
        <v>586</v>
      </c>
      <c r="J38" s="748" t="s">
        <v>598</v>
      </c>
      <c r="K38" s="627"/>
      <c r="L38" s="688"/>
      <c r="M38" s="689"/>
      <c r="N38" s="689"/>
      <c r="O38" s="689"/>
      <c r="P38" s="689">
        <v>0</v>
      </c>
      <c r="Q38" s="689">
        <v>0</v>
      </c>
      <c r="R38" s="689">
        <v>0</v>
      </c>
      <c r="S38" s="689">
        <v>0</v>
      </c>
      <c r="T38" s="689">
        <v>0</v>
      </c>
      <c r="U38" s="689">
        <v>0</v>
      </c>
      <c r="V38" s="689">
        <v>0</v>
      </c>
      <c r="W38" s="689">
        <v>0</v>
      </c>
      <c r="X38" s="689">
        <v>0</v>
      </c>
      <c r="Y38" s="689">
        <v>0</v>
      </c>
      <c r="Z38" s="689">
        <v>0</v>
      </c>
      <c r="AA38" s="689">
        <v>0</v>
      </c>
      <c r="AB38" s="689">
        <v>0</v>
      </c>
      <c r="AC38" s="689">
        <v>0</v>
      </c>
      <c r="AD38" s="689">
        <v>0</v>
      </c>
      <c r="AE38" s="689">
        <v>0</v>
      </c>
      <c r="AF38" s="689">
        <v>0</v>
      </c>
      <c r="AG38" s="689">
        <v>0</v>
      </c>
      <c r="AH38" s="689">
        <v>0</v>
      </c>
      <c r="AI38" s="689">
        <v>0</v>
      </c>
      <c r="AJ38" s="689">
        <v>0</v>
      </c>
      <c r="AK38" s="689">
        <v>0</v>
      </c>
      <c r="AL38" s="689">
        <v>0</v>
      </c>
      <c r="AM38" s="689">
        <v>0</v>
      </c>
      <c r="AN38" s="689">
        <v>0</v>
      </c>
      <c r="AO38" s="690">
        <v>0</v>
      </c>
      <c r="AP38" s="627"/>
      <c r="AQ38" s="688"/>
      <c r="AR38" s="689"/>
      <c r="AS38" s="689"/>
      <c r="AT38" s="689"/>
      <c r="AU38" s="689">
        <v>0</v>
      </c>
      <c r="AV38" s="689">
        <v>0</v>
      </c>
      <c r="AW38" s="689">
        <v>0</v>
      </c>
      <c r="AX38" s="689">
        <v>0</v>
      </c>
      <c r="AY38" s="689">
        <v>0</v>
      </c>
      <c r="AZ38" s="689">
        <v>0</v>
      </c>
      <c r="BA38" s="689">
        <v>0</v>
      </c>
      <c r="BB38" s="689">
        <v>0</v>
      </c>
      <c r="BC38" s="689">
        <v>0</v>
      </c>
      <c r="BD38" s="689">
        <v>0</v>
      </c>
      <c r="BE38" s="689">
        <v>0</v>
      </c>
      <c r="BF38" s="689">
        <v>0</v>
      </c>
      <c r="BG38" s="689">
        <v>0</v>
      </c>
      <c r="BH38" s="689">
        <v>0</v>
      </c>
      <c r="BI38" s="689">
        <v>0</v>
      </c>
      <c r="BJ38" s="689">
        <v>0</v>
      </c>
      <c r="BK38" s="689">
        <v>0</v>
      </c>
      <c r="BL38" s="689">
        <v>0</v>
      </c>
      <c r="BM38" s="689">
        <v>0</v>
      </c>
      <c r="BN38" s="689">
        <v>0</v>
      </c>
      <c r="BO38" s="689">
        <v>0</v>
      </c>
      <c r="BP38" s="689">
        <v>0</v>
      </c>
      <c r="BQ38" s="689">
        <v>0</v>
      </c>
      <c r="BR38" s="689">
        <v>0</v>
      </c>
      <c r="BS38" s="689">
        <v>0</v>
      </c>
      <c r="BT38" s="690">
        <v>0</v>
      </c>
      <c r="BU38" s="16"/>
    </row>
    <row r="39" spans="2:73" s="17" customFormat="1" ht="15.75">
      <c r="B39" s="747" t="s">
        <v>208</v>
      </c>
      <c r="C39" s="747" t="s">
        <v>710</v>
      </c>
      <c r="D39" s="747" t="s">
        <v>124</v>
      </c>
      <c r="E39" s="747" t="s">
        <v>706</v>
      </c>
      <c r="F39" s="747" t="s">
        <v>711</v>
      </c>
      <c r="G39" s="747" t="s">
        <v>707</v>
      </c>
      <c r="H39" s="747">
        <v>2015</v>
      </c>
      <c r="I39" s="748" t="s">
        <v>586</v>
      </c>
      <c r="J39" s="748" t="s">
        <v>598</v>
      </c>
      <c r="K39" s="627"/>
      <c r="L39" s="688"/>
      <c r="M39" s="689"/>
      <c r="N39" s="689"/>
      <c r="O39" s="689"/>
      <c r="P39" s="689">
        <v>0</v>
      </c>
      <c r="Q39" s="689">
        <v>0</v>
      </c>
      <c r="R39" s="689">
        <v>0</v>
      </c>
      <c r="S39" s="689">
        <v>0</v>
      </c>
      <c r="T39" s="689">
        <v>0</v>
      </c>
      <c r="U39" s="689">
        <v>0</v>
      </c>
      <c r="V39" s="689">
        <v>0</v>
      </c>
      <c r="W39" s="689">
        <v>0</v>
      </c>
      <c r="X39" s="689">
        <v>0</v>
      </c>
      <c r="Y39" s="689">
        <v>0</v>
      </c>
      <c r="Z39" s="689">
        <v>0</v>
      </c>
      <c r="AA39" s="689">
        <v>0</v>
      </c>
      <c r="AB39" s="689">
        <v>0</v>
      </c>
      <c r="AC39" s="689">
        <v>0</v>
      </c>
      <c r="AD39" s="689">
        <v>0</v>
      </c>
      <c r="AE39" s="689">
        <v>0</v>
      </c>
      <c r="AF39" s="689">
        <v>0</v>
      </c>
      <c r="AG39" s="689">
        <v>0</v>
      </c>
      <c r="AH39" s="689">
        <v>0</v>
      </c>
      <c r="AI39" s="689">
        <v>0</v>
      </c>
      <c r="AJ39" s="689">
        <v>0</v>
      </c>
      <c r="AK39" s="689">
        <v>0</v>
      </c>
      <c r="AL39" s="689">
        <v>0</v>
      </c>
      <c r="AM39" s="689">
        <v>0</v>
      </c>
      <c r="AN39" s="689">
        <v>0</v>
      </c>
      <c r="AO39" s="690">
        <v>0</v>
      </c>
      <c r="AP39" s="627"/>
      <c r="AQ39" s="688"/>
      <c r="AR39" s="689"/>
      <c r="AS39" s="689"/>
      <c r="AT39" s="689"/>
      <c r="AU39" s="689">
        <v>0</v>
      </c>
      <c r="AV39" s="689">
        <v>0</v>
      </c>
      <c r="AW39" s="689">
        <v>0</v>
      </c>
      <c r="AX39" s="689">
        <v>0</v>
      </c>
      <c r="AY39" s="689">
        <v>0</v>
      </c>
      <c r="AZ39" s="689">
        <v>0</v>
      </c>
      <c r="BA39" s="689">
        <v>0</v>
      </c>
      <c r="BB39" s="689">
        <v>0</v>
      </c>
      <c r="BC39" s="689">
        <v>0</v>
      </c>
      <c r="BD39" s="689">
        <v>0</v>
      </c>
      <c r="BE39" s="689">
        <v>0</v>
      </c>
      <c r="BF39" s="689">
        <v>0</v>
      </c>
      <c r="BG39" s="689">
        <v>0</v>
      </c>
      <c r="BH39" s="689">
        <v>0</v>
      </c>
      <c r="BI39" s="689">
        <v>0</v>
      </c>
      <c r="BJ39" s="689">
        <v>0</v>
      </c>
      <c r="BK39" s="689">
        <v>0</v>
      </c>
      <c r="BL39" s="689">
        <v>0</v>
      </c>
      <c r="BM39" s="689">
        <v>0</v>
      </c>
      <c r="BN39" s="689">
        <v>0</v>
      </c>
      <c r="BO39" s="689">
        <v>0</v>
      </c>
      <c r="BP39" s="689">
        <v>0</v>
      </c>
      <c r="BQ39" s="689">
        <v>0</v>
      </c>
      <c r="BR39" s="689">
        <v>0</v>
      </c>
      <c r="BS39" s="689">
        <v>0</v>
      </c>
      <c r="BT39" s="690">
        <v>0</v>
      </c>
      <c r="BU39" s="16"/>
    </row>
    <row r="40" spans="2:73" s="17" customFormat="1" ht="15.75">
      <c r="B40" s="747" t="s">
        <v>208</v>
      </c>
      <c r="C40" s="747" t="s">
        <v>710</v>
      </c>
      <c r="D40" s="747" t="s">
        <v>123</v>
      </c>
      <c r="E40" s="747" t="s">
        <v>706</v>
      </c>
      <c r="F40" s="747" t="s">
        <v>712</v>
      </c>
      <c r="G40" s="747" t="s">
        <v>707</v>
      </c>
      <c r="H40" s="747">
        <v>2015</v>
      </c>
      <c r="I40" s="748" t="s">
        <v>586</v>
      </c>
      <c r="J40" s="748" t="s">
        <v>598</v>
      </c>
      <c r="K40" s="627"/>
      <c r="L40" s="688"/>
      <c r="M40" s="689"/>
      <c r="N40" s="689"/>
      <c r="O40" s="689"/>
      <c r="P40" s="689">
        <v>0</v>
      </c>
      <c r="Q40" s="689">
        <v>0</v>
      </c>
      <c r="R40" s="689">
        <v>0</v>
      </c>
      <c r="S40" s="689">
        <v>0</v>
      </c>
      <c r="T40" s="689">
        <v>0</v>
      </c>
      <c r="U40" s="689">
        <v>0</v>
      </c>
      <c r="V40" s="689">
        <v>0</v>
      </c>
      <c r="W40" s="689">
        <v>0</v>
      </c>
      <c r="X40" s="689">
        <v>0</v>
      </c>
      <c r="Y40" s="689">
        <v>0</v>
      </c>
      <c r="Z40" s="689">
        <v>0</v>
      </c>
      <c r="AA40" s="689">
        <v>0</v>
      </c>
      <c r="AB40" s="689">
        <v>0</v>
      </c>
      <c r="AC40" s="689">
        <v>0</v>
      </c>
      <c r="AD40" s="689">
        <v>0</v>
      </c>
      <c r="AE40" s="689">
        <v>0</v>
      </c>
      <c r="AF40" s="689">
        <v>0</v>
      </c>
      <c r="AG40" s="689">
        <v>0</v>
      </c>
      <c r="AH40" s="689">
        <v>0</v>
      </c>
      <c r="AI40" s="689">
        <v>0</v>
      </c>
      <c r="AJ40" s="689">
        <v>0</v>
      </c>
      <c r="AK40" s="689">
        <v>0</v>
      </c>
      <c r="AL40" s="689">
        <v>0</v>
      </c>
      <c r="AM40" s="689">
        <v>0</v>
      </c>
      <c r="AN40" s="689">
        <v>0</v>
      </c>
      <c r="AO40" s="690">
        <v>0</v>
      </c>
      <c r="AP40" s="627"/>
      <c r="AQ40" s="688"/>
      <c r="AR40" s="689"/>
      <c r="AS40" s="689"/>
      <c r="AT40" s="689"/>
      <c r="AU40" s="689">
        <v>0</v>
      </c>
      <c r="AV40" s="689">
        <v>0</v>
      </c>
      <c r="AW40" s="689">
        <v>0</v>
      </c>
      <c r="AX40" s="689">
        <v>0</v>
      </c>
      <c r="AY40" s="689">
        <v>0</v>
      </c>
      <c r="AZ40" s="689">
        <v>0</v>
      </c>
      <c r="BA40" s="689">
        <v>0</v>
      </c>
      <c r="BB40" s="689">
        <v>0</v>
      </c>
      <c r="BC40" s="689">
        <v>0</v>
      </c>
      <c r="BD40" s="689">
        <v>0</v>
      </c>
      <c r="BE40" s="689">
        <v>0</v>
      </c>
      <c r="BF40" s="689">
        <v>0</v>
      </c>
      <c r="BG40" s="689">
        <v>0</v>
      </c>
      <c r="BH40" s="689">
        <v>0</v>
      </c>
      <c r="BI40" s="689">
        <v>0</v>
      </c>
      <c r="BJ40" s="689">
        <v>0</v>
      </c>
      <c r="BK40" s="689">
        <v>0</v>
      </c>
      <c r="BL40" s="689">
        <v>0</v>
      </c>
      <c r="BM40" s="689">
        <v>0</v>
      </c>
      <c r="BN40" s="689">
        <v>0</v>
      </c>
      <c r="BO40" s="689">
        <v>0</v>
      </c>
      <c r="BP40" s="689">
        <v>0</v>
      </c>
      <c r="BQ40" s="689">
        <v>0</v>
      </c>
      <c r="BR40" s="689">
        <v>0</v>
      </c>
      <c r="BS40" s="689">
        <v>0</v>
      </c>
      <c r="BT40" s="690">
        <v>0</v>
      </c>
      <c r="BU40" s="16"/>
    </row>
    <row r="41" spans="2:73" s="17" customFormat="1" ht="15.75">
      <c r="B41" s="747" t="s">
        <v>208</v>
      </c>
      <c r="C41" s="747" t="s">
        <v>705</v>
      </c>
      <c r="D41" s="747" t="s">
        <v>714</v>
      </c>
      <c r="E41" s="747" t="s">
        <v>706</v>
      </c>
      <c r="F41" s="747" t="s">
        <v>29</v>
      </c>
      <c r="G41" s="747" t="s">
        <v>707</v>
      </c>
      <c r="H41" s="747">
        <v>2015</v>
      </c>
      <c r="I41" s="748" t="s">
        <v>586</v>
      </c>
      <c r="J41" s="748" t="s">
        <v>598</v>
      </c>
      <c r="K41" s="627"/>
      <c r="L41" s="688"/>
      <c r="M41" s="689"/>
      <c r="N41" s="689"/>
      <c r="O41" s="689"/>
      <c r="P41" s="689">
        <v>0</v>
      </c>
      <c r="Q41" s="689">
        <v>0</v>
      </c>
      <c r="R41" s="689">
        <v>0</v>
      </c>
      <c r="S41" s="689">
        <v>0</v>
      </c>
      <c r="T41" s="689">
        <v>0</v>
      </c>
      <c r="U41" s="689">
        <v>0</v>
      </c>
      <c r="V41" s="689">
        <v>0</v>
      </c>
      <c r="W41" s="689">
        <v>0</v>
      </c>
      <c r="X41" s="689">
        <v>0</v>
      </c>
      <c r="Y41" s="689">
        <v>0</v>
      </c>
      <c r="Z41" s="689">
        <v>0</v>
      </c>
      <c r="AA41" s="689">
        <v>0</v>
      </c>
      <c r="AB41" s="689">
        <v>0</v>
      </c>
      <c r="AC41" s="689">
        <v>0</v>
      </c>
      <c r="AD41" s="689">
        <v>0</v>
      </c>
      <c r="AE41" s="689">
        <v>0</v>
      </c>
      <c r="AF41" s="689">
        <v>0</v>
      </c>
      <c r="AG41" s="689">
        <v>0</v>
      </c>
      <c r="AH41" s="689">
        <v>0</v>
      </c>
      <c r="AI41" s="689">
        <v>0</v>
      </c>
      <c r="AJ41" s="689">
        <v>0</v>
      </c>
      <c r="AK41" s="689">
        <v>0</v>
      </c>
      <c r="AL41" s="689">
        <v>0</v>
      </c>
      <c r="AM41" s="689">
        <v>0</v>
      </c>
      <c r="AN41" s="689">
        <v>0</v>
      </c>
      <c r="AO41" s="690">
        <v>0</v>
      </c>
      <c r="AP41" s="627"/>
      <c r="AQ41" s="688"/>
      <c r="AR41" s="689"/>
      <c r="AS41" s="689"/>
      <c r="AT41" s="689"/>
      <c r="AU41" s="689">
        <v>0</v>
      </c>
      <c r="AV41" s="689">
        <v>0</v>
      </c>
      <c r="AW41" s="689">
        <v>0</v>
      </c>
      <c r="AX41" s="689">
        <v>0</v>
      </c>
      <c r="AY41" s="689">
        <v>0</v>
      </c>
      <c r="AZ41" s="689">
        <v>0</v>
      </c>
      <c r="BA41" s="689">
        <v>0</v>
      </c>
      <c r="BB41" s="689">
        <v>0</v>
      </c>
      <c r="BC41" s="689">
        <v>0</v>
      </c>
      <c r="BD41" s="689">
        <v>0</v>
      </c>
      <c r="BE41" s="689">
        <v>0</v>
      </c>
      <c r="BF41" s="689">
        <v>0</v>
      </c>
      <c r="BG41" s="689">
        <v>0</v>
      </c>
      <c r="BH41" s="689">
        <v>0</v>
      </c>
      <c r="BI41" s="689">
        <v>0</v>
      </c>
      <c r="BJ41" s="689">
        <v>0</v>
      </c>
      <c r="BK41" s="689">
        <v>0</v>
      </c>
      <c r="BL41" s="689">
        <v>0</v>
      </c>
      <c r="BM41" s="689">
        <v>0</v>
      </c>
      <c r="BN41" s="689">
        <v>0</v>
      </c>
      <c r="BO41" s="689">
        <v>0</v>
      </c>
      <c r="BP41" s="689">
        <v>0</v>
      </c>
      <c r="BQ41" s="689">
        <v>0</v>
      </c>
      <c r="BR41" s="689">
        <v>0</v>
      </c>
      <c r="BS41" s="689">
        <v>0</v>
      </c>
      <c r="BT41" s="690">
        <v>0</v>
      </c>
      <c r="BU41" s="16"/>
    </row>
    <row r="42" spans="2:73" s="17" customFormat="1" ht="15.75">
      <c r="B42" s="747" t="s">
        <v>208</v>
      </c>
      <c r="C42" s="747" t="s">
        <v>710</v>
      </c>
      <c r="D42" s="747" t="s">
        <v>715</v>
      </c>
      <c r="E42" s="747" t="s">
        <v>706</v>
      </c>
      <c r="F42" s="747" t="s">
        <v>711</v>
      </c>
      <c r="G42" s="747" t="s">
        <v>707</v>
      </c>
      <c r="H42" s="747">
        <v>2015</v>
      </c>
      <c r="I42" s="748" t="s">
        <v>586</v>
      </c>
      <c r="J42" s="748" t="s">
        <v>598</v>
      </c>
      <c r="K42" s="627"/>
      <c r="L42" s="688"/>
      <c r="M42" s="689"/>
      <c r="N42" s="689"/>
      <c r="O42" s="689"/>
      <c r="P42" s="689">
        <v>0</v>
      </c>
      <c r="Q42" s="689">
        <v>0</v>
      </c>
      <c r="R42" s="689">
        <v>0</v>
      </c>
      <c r="S42" s="689">
        <v>0</v>
      </c>
      <c r="T42" s="689">
        <v>0</v>
      </c>
      <c r="U42" s="689">
        <v>0</v>
      </c>
      <c r="V42" s="689">
        <v>0</v>
      </c>
      <c r="W42" s="689">
        <v>0</v>
      </c>
      <c r="X42" s="689">
        <v>0</v>
      </c>
      <c r="Y42" s="689">
        <v>0</v>
      </c>
      <c r="Z42" s="689">
        <v>0</v>
      </c>
      <c r="AA42" s="689">
        <v>0</v>
      </c>
      <c r="AB42" s="689">
        <v>0</v>
      </c>
      <c r="AC42" s="689">
        <v>0</v>
      </c>
      <c r="AD42" s="689">
        <v>0</v>
      </c>
      <c r="AE42" s="689">
        <v>0</v>
      </c>
      <c r="AF42" s="689">
        <v>0</v>
      </c>
      <c r="AG42" s="689">
        <v>0</v>
      </c>
      <c r="AH42" s="689">
        <v>0</v>
      </c>
      <c r="AI42" s="689">
        <v>0</v>
      </c>
      <c r="AJ42" s="689">
        <v>0</v>
      </c>
      <c r="AK42" s="689">
        <v>0</v>
      </c>
      <c r="AL42" s="689">
        <v>0</v>
      </c>
      <c r="AM42" s="689">
        <v>0</v>
      </c>
      <c r="AN42" s="689">
        <v>0</v>
      </c>
      <c r="AO42" s="690">
        <v>0</v>
      </c>
      <c r="AP42" s="627"/>
      <c r="AQ42" s="688"/>
      <c r="AR42" s="689"/>
      <c r="AS42" s="689"/>
      <c r="AT42" s="689"/>
      <c r="AU42" s="689">
        <v>0</v>
      </c>
      <c r="AV42" s="689">
        <v>0</v>
      </c>
      <c r="AW42" s="689">
        <v>0</v>
      </c>
      <c r="AX42" s="689">
        <v>0</v>
      </c>
      <c r="AY42" s="689">
        <v>0</v>
      </c>
      <c r="AZ42" s="689">
        <v>0</v>
      </c>
      <c r="BA42" s="689">
        <v>0</v>
      </c>
      <c r="BB42" s="689">
        <v>0</v>
      </c>
      <c r="BC42" s="689">
        <v>0</v>
      </c>
      <c r="BD42" s="689">
        <v>0</v>
      </c>
      <c r="BE42" s="689">
        <v>0</v>
      </c>
      <c r="BF42" s="689">
        <v>0</v>
      </c>
      <c r="BG42" s="689">
        <v>0</v>
      </c>
      <c r="BH42" s="689">
        <v>0</v>
      </c>
      <c r="BI42" s="689">
        <v>0</v>
      </c>
      <c r="BJ42" s="689">
        <v>0</v>
      </c>
      <c r="BK42" s="689">
        <v>0</v>
      </c>
      <c r="BL42" s="689">
        <v>0</v>
      </c>
      <c r="BM42" s="689">
        <v>0</v>
      </c>
      <c r="BN42" s="689">
        <v>0</v>
      </c>
      <c r="BO42" s="689">
        <v>0</v>
      </c>
      <c r="BP42" s="689">
        <v>0</v>
      </c>
      <c r="BQ42" s="689">
        <v>0</v>
      </c>
      <c r="BR42" s="689">
        <v>0</v>
      </c>
      <c r="BS42" s="689">
        <v>0</v>
      </c>
      <c r="BT42" s="690">
        <v>0</v>
      </c>
      <c r="BU42" s="16"/>
    </row>
    <row r="43" spans="2:73" s="17" customFormat="1" ht="15.75">
      <c r="B43" s="747" t="s">
        <v>208</v>
      </c>
      <c r="C43" s="747" t="s">
        <v>705</v>
      </c>
      <c r="D43" s="747" t="s">
        <v>716</v>
      </c>
      <c r="E43" s="747" t="s">
        <v>706</v>
      </c>
      <c r="F43" s="747" t="s">
        <v>29</v>
      </c>
      <c r="G43" s="747" t="s">
        <v>707</v>
      </c>
      <c r="H43" s="747">
        <v>2015</v>
      </c>
      <c r="I43" s="748" t="s">
        <v>586</v>
      </c>
      <c r="J43" s="748" t="s">
        <v>598</v>
      </c>
      <c r="K43" s="627"/>
      <c r="L43" s="688"/>
      <c r="M43" s="689"/>
      <c r="N43" s="689"/>
      <c r="O43" s="689"/>
      <c r="P43" s="689">
        <v>0</v>
      </c>
      <c r="Q43" s="689">
        <v>0</v>
      </c>
      <c r="R43" s="689">
        <v>0</v>
      </c>
      <c r="S43" s="689">
        <v>0</v>
      </c>
      <c r="T43" s="689">
        <v>0</v>
      </c>
      <c r="U43" s="689">
        <v>0</v>
      </c>
      <c r="V43" s="689">
        <v>0</v>
      </c>
      <c r="W43" s="689">
        <v>0</v>
      </c>
      <c r="X43" s="689">
        <v>0</v>
      </c>
      <c r="Y43" s="689">
        <v>0</v>
      </c>
      <c r="Z43" s="689">
        <v>0</v>
      </c>
      <c r="AA43" s="689">
        <v>0</v>
      </c>
      <c r="AB43" s="689">
        <v>0</v>
      </c>
      <c r="AC43" s="689">
        <v>0</v>
      </c>
      <c r="AD43" s="689">
        <v>0</v>
      </c>
      <c r="AE43" s="689">
        <v>0</v>
      </c>
      <c r="AF43" s="689">
        <v>0</v>
      </c>
      <c r="AG43" s="689">
        <v>0</v>
      </c>
      <c r="AH43" s="689">
        <v>0</v>
      </c>
      <c r="AI43" s="689">
        <v>0</v>
      </c>
      <c r="AJ43" s="689">
        <v>0</v>
      </c>
      <c r="AK43" s="689">
        <v>0</v>
      </c>
      <c r="AL43" s="689">
        <v>0</v>
      </c>
      <c r="AM43" s="689">
        <v>0</v>
      </c>
      <c r="AN43" s="689">
        <v>0</v>
      </c>
      <c r="AO43" s="690">
        <v>0</v>
      </c>
      <c r="AP43" s="627"/>
      <c r="AQ43" s="688"/>
      <c r="AR43" s="689"/>
      <c r="AS43" s="689"/>
      <c r="AT43" s="689"/>
      <c r="AU43" s="689">
        <v>0</v>
      </c>
      <c r="AV43" s="689">
        <v>0</v>
      </c>
      <c r="AW43" s="689">
        <v>0</v>
      </c>
      <c r="AX43" s="689">
        <v>0</v>
      </c>
      <c r="AY43" s="689">
        <v>0</v>
      </c>
      <c r="AZ43" s="689">
        <v>0</v>
      </c>
      <c r="BA43" s="689">
        <v>0</v>
      </c>
      <c r="BB43" s="689">
        <v>0</v>
      </c>
      <c r="BC43" s="689">
        <v>0</v>
      </c>
      <c r="BD43" s="689">
        <v>0</v>
      </c>
      <c r="BE43" s="689">
        <v>0</v>
      </c>
      <c r="BF43" s="689">
        <v>0</v>
      </c>
      <c r="BG43" s="689">
        <v>0</v>
      </c>
      <c r="BH43" s="689">
        <v>0</v>
      </c>
      <c r="BI43" s="689">
        <v>0</v>
      </c>
      <c r="BJ43" s="689">
        <v>0</v>
      </c>
      <c r="BK43" s="689">
        <v>0</v>
      </c>
      <c r="BL43" s="689">
        <v>0</v>
      </c>
      <c r="BM43" s="689">
        <v>0</v>
      </c>
      <c r="BN43" s="689">
        <v>0</v>
      </c>
      <c r="BO43" s="689">
        <v>0</v>
      </c>
      <c r="BP43" s="689">
        <v>0</v>
      </c>
      <c r="BQ43" s="689">
        <v>0</v>
      </c>
      <c r="BR43" s="689">
        <v>0</v>
      </c>
      <c r="BS43" s="689">
        <v>0</v>
      </c>
      <c r="BT43" s="690">
        <v>0</v>
      </c>
      <c r="BU43" s="16"/>
    </row>
    <row r="44" spans="2:73" s="17" customFormat="1" ht="15.75">
      <c r="B44" s="747" t="s">
        <v>208</v>
      </c>
      <c r="C44" s="747" t="s">
        <v>710</v>
      </c>
      <c r="D44" s="747" t="s">
        <v>717</v>
      </c>
      <c r="E44" s="747" t="s">
        <v>706</v>
      </c>
      <c r="F44" s="747" t="s">
        <v>711</v>
      </c>
      <c r="G44" s="747" t="s">
        <v>707</v>
      </c>
      <c r="H44" s="747">
        <v>2015</v>
      </c>
      <c r="I44" s="748" t="s">
        <v>586</v>
      </c>
      <c r="J44" s="748" t="s">
        <v>598</v>
      </c>
      <c r="K44" s="627"/>
      <c r="L44" s="688"/>
      <c r="M44" s="689"/>
      <c r="N44" s="689"/>
      <c r="O44" s="689"/>
      <c r="P44" s="689">
        <v>0</v>
      </c>
      <c r="Q44" s="689">
        <v>0</v>
      </c>
      <c r="R44" s="689">
        <v>0</v>
      </c>
      <c r="S44" s="689">
        <v>0</v>
      </c>
      <c r="T44" s="689">
        <v>0</v>
      </c>
      <c r="U44" s="689">
        <v>0</v>
      </c>
      <c r="V44" s="689">
        <v>0</v>
      </c>
      <c r="W44" s="689">
        <v>0</v>
      </c>
      <c r="X44" s="689">
        <v>0</v>
      </c>
      <c r="Y44" s="689">
        <v>0</v>
      </c>
      <c r="Z44" s="689">
        <v>0</v>
      </c>
      <c r="AA44" s="689">
        <v>0</v>
      </c>
      <c r="AB44" s="689">
        <v>0</v>
      </c>
      <c r="AC44" s="689">
        <v>0</v>
      </c>
      <c r="AD44" s="689">
        <v>0</v>
      </c>
      <c r="AE44" s="689">
        <v>0</v>
      </c>
      <c r="AF44" s="689">
        <v>0</v>
      </c>
      <c r="AG44" s="689">
        <v>0</v>
      </c>
      <c r="AH44" s="689">
        <v>0</v>
      </c>
      <c r="AI44" s="689">
        <v>0</v>
      </c>
      <c r="AJ44" s="689">
        <v>0</v>
      </c>
      <c r="AK44" s="689">
        <v>0</v>
      </c>
      <c r="AL44" s="689">
        <v>0</v>
      </c>
      <c r="AM44" s="689">
        <v>0</v>
      </c>
      <c r="AN44" s="689">
        <v>0</v>
      </c>
      <c r="AO44" s="690">
        <v>0</v>
      </c>
      <c r="AP44" s="627"/>
      <c r="AQ44" s="688"/>
      <c r="AR44" s="689"/>
      <c r="AS44" s="689"/>
      <c r="AT44" s="689"/>
      <c r="AU44" s="689">
        <v>0</v>
      </c>
      <c r="AV44" s="689">
        <v>0</v>
      </c>
      <c r="AW44" s="689">
        <v>0</v>
      </c>
      <c r="AX44" s="689">
        <v>0</v>
      </c>
      <c r="AY44" s="689">
        <v>0</v>
      </c>
      <c r="AZ44" s="689">
        <v>0</v>
      </c>
      <c r="BA44" s="689">
        <v>0</v>
      </c>
      <c r="BB44" s="689">
        <v>0</v>
      </c>
      <c r="BC44" s="689">
        <v>0</v>
      </c>
      <c r="BD44" s="689">
        <v>0</v>
      </c>
      <c r="BE44" s="689">
        <v>0</v>
      </c>
      <c r="BF44" s="689">
        <v>0</v>
      </c>
      <c r="BG44" s="689">
        <v>0</v>
      </c>
      <c r="BH44" s="689">
        <v>0</v>
      </c>
      <c r="BI44" s="689">
        <v>0</v>
      </c>
      <c r="BJ44" s="689">
        <v>0</v>
      </c>
      <c r="BK44" s="689">
        <v>0</v>
      </c>
      <c r="BL44" s="689">
        <v>0</v>
      </c>
      <c r="BM44" s="689">
        <v>0</v>
      </c>
      <c r="BN44" s="689">
        <v>0</v>
      </c>
      <c r="BO44" s="689">
        <v>0</v>
      </c>
      <c r="BP44" s="689">
        <v>0</v>
      </c>
      <c r="BQ44" s="689">
        <v>0</v>
      </c>
      <c r="BR44" s="689">
        <v>0</v>
      </c>
      <c r="BS44" s="689">
        <v>0</v>
      </c>
      <c r="BT44" s="690">
        <v>0</v>
      </c>
      <c r="BU44" s="16"/>
    </row>
    <row r="45" spans="2:73" s="17" customFormat="1" ht="15.75">
      <c r="B45" s="747" t="s">
        <v>208</v>
      </c>
      <c r="C45" s="747" t="s">
        <v>705</v>
      </c>
      <c r="D45" s="747" t="s">
        <v>718</v>
      </c>
      <c r="E45" s="747" t="s">
        <v>706</v>
      </c>
      <c r="F45" s="747" t="s">
        <v>29</v>
      </c>
      <c r="G45" s="747" t="s">
        <v>707</v>
      </c>
      <c r="H45" s="747">
        <v>2015</v>
      </c>
      <c r="I45" s="748" t="s">
        <v>586</v>
      </c>
      <c r="J45" s="748" t="s">
        <v>598</v>
      </c>
      <c r="K45" s="627"/>
      <c r="L45" s="688"/>
      <c r="M45" s="689"/>
      <c r="N45" s="689"/>
      <c r="O45" s="689"/>
      <c r="P45" s="689">
        <v>0</v>
      </c>
      <c r="Q45" s="689">
        <v>0</v>
      </c>
      <c r="R45" s="689">
        <v>0</v>
      </c>
      <c r="S45" s="689">
        <v>0</v>
      </c>
      <c r="T45" s="689">
        <v>0</v>
      </c>
      <c r="U45" s="689">
        <v>0</v>
      </c>
      <c r="V45" s="689">
        <v>0</v>
      </c>
      <c r="W45" s="689">
        <v>0</v>
      </c>
      <c r="X45" s="689">
        <v>0</v>
      </c>
      <c r="Y45" s="689">
        <v>0</v>
      </c>
      <c r="Z45" s="689">
        <v>0</v>
      </c>
      <c r="AA45" s="689">
        <v>0</v>
      </c>
      <c r="AB45" s="689">
        <v>0</v>
      </c>
      <c r="AC45" s="689">
        <v>0</v>
      </c>
      <c r="AD45" s="689">
        <v>0</v>
      </c>
      <c r="AE45" s="689">
        <v>0</v>
      </c>
      <c r="AF45" s="689">
        <v>0</v>
      </c>
      <c r="AG45" s="689">
        <v>0</v>
      </c>
      <c r="AH45" s="689">
        <v>0</v>
      </c>
      <c r="AI45" s="689">
        <v>0</v>
      </c>
      <c r="AJ45" s="689">
        <v>0</v>
      </c>
      <c r="AK45" s="689">
        <v>0</v>
      </c>
      <c r="AL45" s="689">
        <v>0</v>
      </c>
      <c r="AM45" s="689">
        <v>0</v>
      </c>
      <c r="AN45" s="689">
        <v>0</v>
      </c>
      <c r="AO45" s="690">
        <v>0</v>
      </c>
      <c r="AP45" s="627"/>
      <c r="AQ45" s="688"/>
      <c r="AR45" s="689"/>
      <c r="AS45" s="689"/>
      <c r="AT45" s="689"/>
      <c r="AU45" s="689">
        <v>0</v>
      </c>
      <c r="AV45" s="689">
        <v>0</v>
      </c>
      <c r="AW45" s="689">
        <v>0</v>
      </c>
      <c r="AX45" s="689">
        <v>0</v>
      </c>
      <c r="AY45" s="689">
        <v>0</v>
      </c>
      <c r="AZ45" s="689">
        <v>0</v>
      </c>
      <c r="BA45" s="689">
        <v>0</v>
      </c>
      <c r="BB45" s="689">
        <v>0</v>
      </c>
      <c r="BC45" s="689">
        <v>0</v>
      </c>
      <c r="BD45" s="689">
        <v>0</v>
      </c>
      <c r="BE45" s="689">
        <v>0</v>
      </c>
      <c r="BF45" s="689">
        <v>0</v>
      </c>
      <c r="BG45" s="689">
        <v>0</v>
      </c>
      <c r="BH45" s="689">
        <v>0</v>
      </c>
      <c r="BI45" s="689">
        <v>0</v>
      </c>
      <c r="BJ45" s="689">
        <v>0</v>
      </c>
      <c r="BK45" s="689">
        <v>0</v>
      </c>
      <c r="BL45" s="689">
        <v>0</v>
      </c>
      <c r="BM45" s="689">
        <v>0</v>
      </c>
      <c r="BN45" s="689">
        <v>0</v>
      </c>
      <c r="BO45" s="689">
        <v>0</v>
      </c>
      <c r="BP45" s="689">
        <v>0</v>
      </c>
      <c r="BQ45" s="689">
        <v>0</v>
      </c>
      <c r="BR45" s="689">
        <v>0</v>
      </c>
      <c r="BS45" s="689">
        <v>0</v>
      </c>
      <c r="BT45" s="690">
        <v>0</v>
      </c>
      <c r="BU45" s="16"/>
    </row>
    <row r="46" spans="2:73" s="17" customFormat="1" ht="15.75">
      <c r="B46" s="747" t="s">
        <v>208</v>
      </c>
      <c r="C46" s="747" t="s">
        <v>710</v>
      </c>
      <c r="D46" s="747" t="s">
        <v>719</v>
      </c>
      <c r="E46" s="747" t="s">
        <v>706</v>
      </c>
      <c r="F46" s="747" t="s">
        <v>711</v>
      </c>
      <c r="G46" s="747" t="s">
        <v>707</v>
      </c>
      <c r="H46" s="747">
        <v>2015</v>
      </c>
      <c r="I46" s="748" t="s">
        <v>586</v>
      </c>
      <c r="J46" s="748" t="s">
        <v>598</v>
      </c>
      <c r="K46" s="627"/>
      <c r="L46" s="688"/>
      <c r="M46" s="689"/>
      <c r="N46" s="689"/>
      <c r="O46" s="689"/>
      <c r="P46" s="689">
        <v>0</v>
      </c>
      <c r="Q46" s="689">
        <v>0</v>
      </c>
      <c r="R46" s="689">
        <v>0</v>
      </c>
      <c r="S46" s="689">
        <v>0</v>
      </c>
      <c r="T46" s="689">
        <v>0</v>
      </c>
      <c r="U46" s="689">
        <v>0</v>
      </c>
      <c r="V46" s="689">
        <v>0</v>
      </c>
      <c r="W46" s="689">
        <v>0</v>
      </c>
      <c r="X46" s="689">
        <v>0</v>
      </c>
      <c r="Y46" s="689">
        <v>0</v>
      </c>
      <c r="Z46" s="689">
        <v>0</v>
      </c>
      <c r="AA46" s="689">
        <v>0</v>
      </c>
      <c r="AB46" s="689">
        <v>0</v>
      </c>
      <c r="AC46" s="689">
        <v>0</v>
      </c>
      <c r="AD46" s="689">
        <v>0</v>
      </c>
      <c r="AE46" s="689">
        <v>0</v>
      </c>
      <c r="AF46" s="689">
        <v>0</v>
      </c>
      <c r="AG46" s="689">
        <v>0</v>
      </c>
      <c r="AH46" s="689">
        <v>0</v>
      </c>
      <c r="AI46" s="689">
        <v>0</v>
      </c>
      <c r="AJ46" s="689">
        <v>0</v>
      </c>
      <c r="AK46" s="689">
        <v>0</v>
      </c>
      <c r="AL46" s="689">
        <v>0</v>
      </c>
      <c r="AM46" s="689">
        <v>0</v>
      </c>
      <c r="AN46" s="689">
        <v>0</v>
      </c>
      <c r="AO46" s="690">
        <v>0</v>
      </c>
      <c r="AP46" s="627"/>
      <c r="AQ46" s="688"/>
      <c r="AR46" s="689"/>
      <c r="AS46" s="689"/>
      <c r="AT46" s="689"/>
      <c r="AU46" s="689">
        <v>0</v>
      </c>
      <c r="AV46" s="689">
        <v>0</v>
      </c>
      <c r="AW46" s="689">
        <v>0</v>
      </c>
      <c r="AX46" s="689">
        <v>0</v>
      </c>
      <c r="AY46" s="689">
        <v>0</v>
      </c>
      <c r="AZ46" s="689">
        <v>0</v>
      </c>
      <c r="BA46" s="689">
        <v>0</v>
      </c>
      <c r="BB46" s="689">
        <v>0</v>
      </c>
      <c r="BC46" s="689">
        <v>0</v>
      </c>
      <c r="BD46" s="689">
        <v>0</v>
      </c>
      <c r="BE46" s="689">
        <v>0</v>
      </c>
      <c r="BF46" s="689">
        <v>0</v>
      </c>
      <c r="BG46" s="689">
        <v>0</v>
      </c>
      <c r="BH46" s="689">
        <v>0</v>
      </c>
      <c r="BI46" s="689">
        <v>0</v>
      </c>
      <c r="BJ46" s="689">
        <v>0</v>
      </c>
      <c r="BK46" s="689">
        <v>0</v>
      </c>
      <c r="BL46" s="689">
        <v>0</v>
      </c>
      <c r="BM46" s="689">
        <v>0</v>
      </c>
      <c r="BN46" s="689">
        <v>0</v>
      </c>
      <c r="BO46" s="689">
        <v>0</v>
      </c>
      <c r="BP46" s="689">
        <v>0</v>
      </c>
      <c r="BQ46" s="689">
        <v>0</v>
      </c>
      <c r="BR46" s="689">
        <v>0</v>
      </c>
      <c r="BS46" s="689">
        <v>0</v>
      </c>
      <c r="BT46" s="690">
        <v>0</v>
      </c>
      <c r="BU46" s="16"/>
    </row>
    <row r="47" spans="2:73" s="17" customFormat="1" ht="15.75">
      <c r="B47" s="747" t="s">
        <v>208</v>
      </c>
      <c r="C47" s="747" t="s">
        <v>710</v>
      </c>
      <c r="D47" s="747" t="s">
        <v>720</v>
      </c>
      <c r="E47" s="747" t="s">
        <v>706</v>
      </c>
      <c r="F47" s="747" t="s">
        <v>711</v>
      </c>
      <c r="G47" s="747" t="s">
        <v>707</v>
      </c>
      <c r="H47" s="747">
        <v>2015</v>
      </c>
      <c r="I47" s="748" t="s">
        <v>586</v>
      </c>
      <c r="J47" s="748" t="s">
        <v>598</v>
      </c>
      <c r="K47" s="627"/>
      <c r="L47" s="688"/>
      <c r="M47" s="689"/>
      <c r="N47" s="689"/>
      <c r="O47" s="689"/>
      <c r="P47" s="689">
        <v>0</v>
      </c>
      <c r="Q47" s="689">
        <v>0</v>
      </c>
      <c r="R47" s="689">
        <v>0</v>
      </c>
      <c r="S47" s="689">
        <v>0</v>
      </c>
      <c r="T47" s="689">
        <v>0</v>
      </c>
      <c r="U47" s="689">
        <v>0</v>
      </c>
      <c r="V47" s="689">
        <v>0</v>
      </c>
      <c r="W47" s="689">
        <v>0</v>
      </c>
      <c r="X47" s="689">
        <v>0</v>
      </c>
      <c r="Y47" s="689">
        <v>0</v>
      </c>
      <c r="Z47" s="689">
        <v>0</v>
      </c>
      <c r="AA47" s="689">
        <v>0</v>
      </c>
      <c r="AB47" s="689">
        <v>0</v>
      </c>
      <c r="AC47" s="689">
        <v>0</v>
      </c>
      <c r="AD47" s="689">
        <v>0</v>
      </c>
      <c r="AE47" s="689">
        <v>0</v>
      </c>
      <c r="AF47" s="689">
        <v>0</v>
      </c>
      <c r="AG47" s="689">
        <v>0</v>
      </c>
      <c r="AH47" s="689">
        <v>0</v>
      </c>
      <c r="AI47" s="689">
        <v>0</v>
      </c>
      <c r="AJ47" s="689">
        <v>0</v>
      </c>
      <c r="AK47" s="689">
        <v>0</v>
      </c>
      <c r="AL47" s="689">
        <v>0</v>
      </c>
      <c r="AM47" s="689">
        <v>0</v>
      </c>
      <c r="AN47" s="689">
        <v>0</v>
      </c>
      <c r="AO47" s="690">
        <v>0</v>
      </c>
      <c r="AP47" s="627"/>
      <c r="AQ47" s="688"/>
      <c r="AR47" s="689"/>
      <c r="AS47" s="689"/>
      <c r="AT47" s="689"/>
      <c r="AU47" s="689">
        <v>0</v>
      </c>
      <c r="AV47" s="689">
        <v>0</v>
      </c>
      <c r="AW47" s="689">
        <v>0</v>
      </c>
      <c r="AX47" s="689">
        <v>0</v>
      </c>
      <c r="AY47" s="689">
        <v>0</v>
      </c>
      <c r="AZ47" s="689">
        <v>0</v>
      </c>
      <c r="BA47" s="689">
        <v>0</v>
      </c>
      <c r="BB47" s="689">
        <v>0</v>
      </c>
      <c r="BC47" s="689">
        <v>0</v>
      </c>
      <c r="BD47" s="689">
        <v>0</v>
      </c>
      <c r="BE47" s="689">
        <v>0</v>
      </c>
      <c r="BF47" s="689">
        <v>0</v>
      </c>
      <c r="BG47" s="689">
        <v>0</v>
      </c>
      <c r="BH47" s="689">
        <v>0</v>
      </c>
      <c r="BI47" s="689">
        <v>0</v>
      </c>
      <c r="BJ47" s="689">
        <v>0</v>
      </c>
      <c r="BK47" s="689">
        <v>0</v>
      </c>
      <c r="BL47" s="689">
        <v>0</v>
      </c>
      <c r="BM47" s="689">
        <v>0</v>
      </c>
      <c r="BN47" s="689">
        <v>0</v>
      </c>
      <c r="BO47" s="689">
        <v>0</v>
      </c>
      <c r="BP47" s="689">
        <v>0</v>
      </c>
      <c r="BQ47" s="689">
        <v>0</v>
      </c>
      <c r="BR47" s="689">
        <v>0</v>
      </c>
      <c r="BS47" s="689">
        <v>0</v>
      </c>
      <c r="BT47" s="690">
        <v>0</v>
      </c>
      <c r="BU47" s="16"/>
    </row>
    <row r="48" spans="2:73" s="17" customFormat="1" ht="15.75">
      <c r="B48" s="747" t="s">
        <v>208</v>
      </c>
      <c r="C48" s="747" t="s">
        <v>710</v>
      </c>
      <c r="D48" s="747" t="s">
        <v>721</v>
      </c>
      <c r="E48" s="747" t="s">
        <v>706</v>
      </c>
      <c r="F48" s="747" t="s">
        <v>711</v>
      </c>
      <c r="G48" s="747" t="s">
        <v>707</v>
      </c>
      <c r="H48" s="747">
        <v>2015</v>
      </c>
      <c r="I48" s="748" t="s">
        <v>586</v>
      </c>
      <c r="J48" s="748" t="s">
        <v>598</v>
      </c>
      <c r="K48" s="627"/>
      <c r="L48" s="688"/>
      <c r="M48" s="689"/>
      <c r="N48" s="689"/>
      <c r="O48" s="689"/>
      <c r="P48" s="689">
        <v>0</v>
      </c>
      <c r="Q48" s="689">
        <v>0</v>
      </c>
      <c r="R48" s="689">
        <v>0</v>
      </c>
      <c r="S48" s="689">
        <v>0</v>
      </c>
      <c r="T48" s="689">
        <v>0</v>
      </c>
      <c r="U48" s="689">
        <v>0</v>
      </c>
      <c r="V48" s="689">
        <v>0</v>
      </c>
      <c r="W48" s="689">
        <v>0</v>
      </c>
      <c r="X48" s="689">
        <v>0</v>
      </c>
      <c r="Y48" s="689">
        <v>0</v>
      </c>
      <c r="Z48" s="689">
        <v>0</v>
      </c>
      <c r="AA48" s="689">
        <v>0</v>
      </c>
      <c r="AB48" s="689">
        <v>0</v>
      </c>
      <c r="AC48" s="689">
        <v>0</v>
      </c>
      <c r="AD48" s="689">
        <v>0</v>
      </c>
      <c r="AE48" s="689">
        <v>0</v>
      </c>
      <c r="AF48" s="689">
        <v>0</v>
      </c>
      <c r="AG48" s="689">
        <v>0</v>
      </c>
      <c r="AH48" s="689">
        <v>0</v>
      </c>
      <c r="AI48" s="689">
        <v>0</v>
      </c>
      <c r="AJ48" s="689">
        <v>0</v>
      </c>
      <c r="AK48" s="689">
        <v>0</v>
      </c>
      <c r="AL48" s="689">
        <v>0</v>
      </c>
      <c r="AM48" s="689">
        <v>0</v>
      </c>
      <c r="AN48" s="689">
        <v>0</v>
      </c>
      <c r="AO48" s="690">
        <v>0</v>
      </c>
      <c r="AP48" s="627"/>
      <c r="AQ48" s="688"/>
      <c r="AR48" s="689"/>
      <c r="AS48" s="689"/>
      <c r="AT48" s="689"/>
      <c r="AU48" s="689">
        <v>0</v>
      </c>
      <c r="AV48" s="689">
        <v>0</v>
      </c>
      <c r="AW48" s="689">
        <v>0</v>
      </c>
      <c r="AX48" s="689">
        <v>0</v>
      </c>
      <c r="AY48" s="689">
        <v>0</v>
      </c>
      <c r="AZ48" s="689">
        <v>0</v>
      </c>
      <c r="BA48" s="689">
        <v>0</v>
      </c>
      <c r="BB48" s="689">
        <v>0</v>
      </c>
      <c r="BC48" s="689">
        <v>0</v>
      </c>
      <c r="BD48" s="689">
        <v>0</v>
      </c>
      <c r="BE48" s="689">
        <v>0</v>
      </c>
      <c r="BF48" s="689">
        <v>0</v>
      </c>
      <c r="BG48" s="689">
        <v>0</v>
      </c>
      <c r="BH48" s="689">
        <v>0</v>
      </c>
      <c r="BI48" s="689">
        <v>0</v>
      </c>
      <c r="BJ48" s="689">
        <v>0</v>
      </c>
      <c r="BK48" s="689">
        <v>0</v>
      </c>
      <c r="BL48" s="689">
        <v>0</v>
      </c>
      <c r="BM48" s="689">
        <v>0</v>
      </c>
      <c r="BN48" s="689">
        <v>0</v>
      </c>
      <c r="BO48" s="689">
        <v>0</v>
      </c>
      <c r="BP48" s="689">
        <v>0</v>
      </c>
      <c r="BQ48" s="689">
        <v>0</v>
      </c>
      <c r="BR48" s="689">
        <v>0</v>
      </c>
      <c r="BS48" s="689">
        <v>0</v>
      </c>
      <c r="BT48" s="690">
        <v>0</v>
      </c>
      <c r="BU48" s="16"/>
    </row>
    <row r="49" spans="2:73" s="17" customFormat="1" ht="15.75">
      <c r="B49" s="747" t="s">
        <v>208</v>
      </c>
      <c r="C49" s="747" t="s">
        <v>710</v>
      </c>
      <c r="D49" s="747" t="s">
        <v>722</v>
      </c>
      <c r="E49" s="747" t="s">
        <v>706</v>
      </c>
      <c r="F49" s="747" t="s">
        <v>711</v>
      </c>
      <c r="G49" s="747" t="s">
        <v>707</v>
      </c>
      <c r="H49" s="747">
        <v>2015</v>
      </c>
      <c r="I49" s="748" t="s">
        <v>586</v>
      </c>
      <c r="J49" s="748" t="s">
        <v>598</v>
      </c>
      <c r="K49" s="627"/>
      <c r="L49" s="688"/>
      <c r="M49" s="689"/>
      <c r="N49" s="689"/>
      <c r="O49" s="689"/>
      <c r="P49" s="689">
        <v>0</v>
      </c>
      <c r="Q49" s="689">
        <v>0</v>
      </c>
      <c r="R49" s="689">
        <v>0</v>
      </c>
      <c r="S49" s="689">
        <v>0</v>
      </c>
      <c r="T49" s="689">
        <v>0</v>
      </c>
      <c r="U49" s="689">
        <v>0</v>
      </c>
      <c r="V49" s="689">
        <v>0</v>
      </c>
      <c r="W49" s="689">
        <v>0</v>
      </c>
      <c r="X49" s="689">
        <v>0</v>
      </c>
      <c r="Y49" s="689">
        <v>0</v>
      </c>
      <c r="Z49" s="689">
        <v>0</v>
      </c>
      <c r="AA49" s="689">
        <v>0</v>
      </c>
      <c r="AB49" s="689">
        <v>0</v>
      </c>
      <c r="AC49" s="689">
        <v>0</v>
      </c>
      <c r="AD49" s="689">
        <v>0</v>
      </c>
      <c r="AE49" s="689">
        <v>0</v>
      </c>
      <c r="AF49" s="689">
        <v>0</v>
      </c>
      <c r="AG49" s="689">
        <v>0</v>
      </c>
      <c r="AH49" s="689">
        <v>0</v>
      </c>
      <c r="AI49" s="689">
        <v>0</v>
      </c>
      <c r="AJ49" s="689">
        <v>0</v>
      </c>
      <c r="AK49" s="689">
        <v>0</v>
      </c>
      <c r="AL49" s="689">
        <v>0</v>
      </c>
      <c r="AM49" s="689">
        <v>0</v>
      </c>
      <c r="AN49" s="689">
        <v>0</v>
      </c>
      <c r="AO49" s="690">
        <v>0</v>
      </c>
      <c r="AP49" s="627"/>
      <c r="AQ49" s="688"/>
      <c r="AR49" s="689"/>
      <c r="AS49" s="689"/>
      <c r="AT49" s="689"/>
      <c r="AU49" s="689">
        <v>0</v>
      </c>
      <c r="AV49" s="689">
        <v>0</v>
      </c>
      <c r="AW49" s="689">
        <v>0</v>
      </c>
      <c r="AX49" s="689">
        <v>0</v>
      </c>
      <c r="AY49" s="689">
        <v>0</v>
      </c>
      <c r="AZ49" s="689">
        <v>0</v>
      </c>
      <c r="BA49" s="689">
        <v>0</v>
      </c>
      <c r="BB49" s="689">
        <v>0</v>
      </c>
      <c r="BC49" s="689">
        <v>0</v>
      </c>
      <c r="BD49" s="689">
        <v>0</v>
      </c>
      <c r="BE49" s="689">
        <v>0</v>
      </c>
      <c r="BF49" s="689">
        <v>0</v>
      </c>
      <c r="BG49" s="689">
        <v>0</v>
      </c>
      <c r="BH49" s="689">
        <v>0</v>
      </c>
      <c r="BI49" s="689">
        <v>0</v>
      </c>
      <c r="BJ49" s="689">
        <v>0</v>
      </c>
      <c r="BK49" s="689">
        <v>0</v>
      </c>
      <c r="BL49" s="689">
        <v>0</v>
      </c>
      <c r="BM49" s="689">
        <v>0</v>
      </c>
      <c r="BN49" s="689">
        <v>0</v>
      </c>
      <c r="BO49" s="689">
        <v>0</v>
      </c>
      <c r="BP49" s="689">
        <v>0</v>
      </c>
      <c r="BQ49" s="689">
        <v>0</v>
      </c>
      <c r="BR49" s="689">
        <v>0</v>
      </c>
      <c r="BS49" s="689">
        <v>0</v>
      </c>
      <c r="BT49" s="690">
        <v>0</v>
      </c>
      <c r="BU49" s="16"/>
    </row>
    <row r="50" spans="2:73" s="17" customFormat="1" ht="15.75">
      <c r="B50" s="747" t="s">
        <v>208</v>
      </c>
      <c r="C50" s="747" t="s">
        <v>710</v>
      </c>
      <c r="D50" s="747" t="s">
        <v>723</v>
      </c>
      <c r="E50" s="747" t="s">
        <v>706</v>
      </c>
      <c r="F50" s="747" t="s">
        <v>711</v>
      </c>
      <c r="G50" s="747" t="s">
        <v>707</v>
      </c>
      <c r="H50" s="747">
        <v>2015</v>
      </c>
      <c r="I50" s="748" t="s">
        <v>586</v>
      </c>
      <c r="J50" s="748" t="s">
        <v>598</v>
      </c>
      <c r="K50" s="627"/>
      <c r="L50" s="688"/>
      <c r="M50" s="689"/>
      <c r="N50" s="689"/>
      <c r="O50" s="689"/>
      <c r="P50" s="689">
        <v>0</v>
      </c>
      <c r="Q50" s="689">
        <v>0</v>
      </c>
      <c r="R50" s="689">
        <v>0</v>
      </c>
      <c r="S50" s="689">
        <v>0</v>
      </c>
      <c r="T50" s="689">
        <v>0</v>
      </c>
      <c r="U50" s="689">
        <v>0</v>
      </c>
      <c r="V50" s="689">
        <v>0</v>
      </c>
      <c r="W50" s="689">
        <v>0</v>
      </c>
      <c r="X50" s="689">
        <v>0</v>
      </c>
      <c r="Y50" s="689">
        <v>0</v>
      </c>
      <c r="Z50" s="689">
        <v>0</v>
      </c>
      <c r="AA50" s="689">
        <v>0</v>
      </c>
      <c r="AB50" s="689">
        <v>0</v>
      </c>
      <c r="AC50" s="689">
        <v>0</v>
      </c>
      <c r="AD50" s="689">
        <v>0</v>
      </c>
      <c r="AE50" s="689">
        <v>0</v>
      </c>
      <c r="AF50" s="689">
        <v>0</v>
      </c>
      <c r="AG50" s="689">
        <v>0</v>
      </c>
      <c r="AH50" s="689">
        <v>0</v>
      </c>
      <c r="AI50" s="689">
        <v>0</v>
      </c>
      <c r="AJ50" s="689">
        <v>0</v>
      </c>
      <c r="AK50" s="689">
        <v>0</v>
      </c>
      <c r="AL50" s="689">
        <v>0</v>
      </c>
      <c r="AM50" s="689">
        <v>0</v>
      </c>
      <c r="AN50" s="689">
        <v>0</v>
      </c>
      <c r="AO50" s="690">
        <v>0</v>
      </c>
      <c r="AP50" s="627"/>
      <c r="AQ50" s="688"/>
      <c r="AR50" s="689"/>
      <c r="AS50" s="689"/>
      <c r="AT50" s="689"/>
      <c r="AU50" s="689">
        <v>0</v>
      </c>
      <c r="AV50" s="689">
        <v>0</v>
      </c>
      <c r="AW50" s="689">
        <v>0</v>
      </c>
      <c r="AX50" s="689">
        <v>0</v>
      </c>
      <c r="AY50" s="689">
        <v>0</v>
      </c>
      <c r="AZ50" s="689">
        <v>0</v>
      </c>
      <c r="BA50" s="689">
        <v>0</v>
      </c>
      <c r="BB50" s="689">
        <v>0</v>
      </c>
      <c r="BC50" s="689">
        <v>0</v>
      </c>
      <c r="BD50" s="689">
        <v>0</v>
      </c>
      <c r="BE50" s="689">
        <v>0</v>
      </c>
      <c r="BF50" s="689">
        <v>0</v>
      </c>
      <c r="BG50" s="689">
        <v>0</v>
      </c>
      <c r="BH50" s="689">
        <v>0</v>
      </c>
      <c r="BI50" s="689">
        <v>0</v>
      </c>
      <c r="BJ50" s="689">
        <v>0</v>
      </c>
      <c r="BK50" s="689">
        <v>0</v>
      </c>
      <c r="BL50" s="689">
        <v>0</v>
      </c>
      <c r="BM50" s="689">
        <v>0</v>
      </c>
      <c r="BN50" s="689">
        <v>0</v>
      </c>
      <c r="BO50" s="689">
        <v>0</v>
      </c>
      <c r="BP50" s="689">
        <v>0</v>
      </c>
      <c r="BQ50" s="689">
        <v>0</v>
      </c>
      <c r="BR50" s="689">
        <v>0</v>
      </c>
      <c r="BS50" s="689">
        <v>0</v>
      </c>
      <c r="BT50" s="690">
        <v>0</v>
      </c>
      <c r="BU50" s="16"/>
    </row>
    <row r="51" spans="2:73" s="17" customFormat="1" ht="15.75">
      <c r="B51" s="747" t="s">
        <v>208</v>
      </c>
      <c r="C51" s="747" t="s">
        <v>705</v>
      </c>
      <c r="D51" s="747" t="s">
        <v>724</v>
      </c>
      <c r="E51" s="747" t="s">
        <v>706</v>
      </c>
      <c r="F51" s="747" t="s">
        <v>29</v>
      </c>
      <c r="G51" s="747" t="s">
        <v>707</v>
      </c>
      <c r="H51" s="747">
        <v>2015</v>
      </c>
      <c r="I51" s="748" t="s">
        <v>586</v>
      </c>
      <c r="J51" s="748" t="s">
        <v>598</v>
      </c>
      <c r="K51" s="627"/>
      <c r="L51" s="688"/>
      <c r="M51" s="689"/>
      <c r="N51" s="689"/>
      <c r="O51" s="689"/>
      <c r="P51" s="689">
        <v>0</v>
      </c>
      <c r="Q51" s="689">
        <v>0</v>
      </c>
      <c r="R51" s="689">
        <v>0</v>
      </c>
      <c r="S51" s="689">
        <v>0</v>
      </c>
      <c r="T51" s="689">
        <v>0</v>
      </c>
      <c r="U51" s="689">
        <v>0</v>
      </c>
      <c r="V51" s="689">
        <v>0</v>
      </c>
      <c r="W51" s="689">
        <v>0</v>
      </c>
      <c r="X51" s="689">
        <v>0</v>
      </c>
      <c r="Y51" s="689">
        <v>0</v>
      </c>
      <c r="Z51" s="689">
        <v>0</v>
      </c>
      <c r="AA51" s="689">
        <v>0</v>
      </c>
      <c r="AB51" s="689">
        <v>0</v>
      </c>
      <c r="AC51" s="689">
        <v>0</v>
      </c>
      <c r="AD51" s="689">
        <v>0</v>
      </c>
      <c r="AE51" s="689">
        <v>0</v>
      </c>
      <c r="AF51" s="689">
        <v>0</v>
      </c>
      <c r="AG51" s="689">
        <v>0</v>
      </c>
      <c r="AH51" s="689">
        <v>0</v>
      </c>
      <c r="AI51" s="689">
        <v>0</v>
      </c>
      <c r="AJ51" s="689">
        <v>0</v>
      </c>
      <c r="AK51" s="689">
        <v>0</v>
      </c>
      <c r="AL51" s="689">
        <v>0</v>
      </c>
      <c r="AM51" s="689">
        <v>0</v>
      </c>
      <c r="AN51" s="689">
        <v>0</v>
      </c>
      <c r="AO51" s="690">
        <v>0</v>
      </c>
      <c r="AP51" s="627"/>
      <c r="AQ51" s="688"/>
      <c r="AR51" s="689"/>
      <c r="AS51" s="689"/>
      <c r="AT51" s="689"/>
      <c r="AU51" s="689">
        <v>0</v>
      </c>
      <c r="AV51" s="689">
        <v>0</v>
      </c>
      <c r="AW51" s="689">
        <v>0</v>
      </c>
      <c r="AX51" s="689">
        <v>0</v>
      </c>
      <c r="AY51" s="689">
        <v>0</v>
      </c>
      <c r="AZ51" s="689">
        <v>0</v>
      </c>
      <c r="BA51" s="689">
        <v>0</v>
      </c>
      <c r="BB51" s="689">
        <v>0</v>
      </c>
      <c r="BC51" s="689">
        <v>0</v>
      </c>
      <c r="BD51" s="689">
        <v>0</v>
      </c>
      <c r="BE51" s="689">
        <v>0</v>
      </c>
      <c r="BF51" s="689">
        <v>0</v>
      </c>
      <c r="BG51" s="689">
        <v>0</v>
      </c>
      <c r="BH51" s="689">
        <v>0</v>
      </c>
      <c r="BI51" s="689">
        <v>0</v>
      </c>
      <c r="BJ51" s="689">
        <v>0</v>
      </c>
      <c r="BK51" s="689">
        <v>0</v>
      </c>
      <c r="BL51" s="689">
        <v>0</v>
      </c>
      <c r="BM51" s="689">
        <v>0</v>
      </c>
      <c r="BN51" s="689">
        <v>0</v>
      </c>
      <c r="BO51" s="689">
        <v>0</v>
      </c>
      <c r="BP51" s="689">
        <v>0</v>
      </c>
      <c r="BQ51" s="689">
        <v>0</v>
      </c>
      <c r="BR51" s="689">
        <v>0</v>
      </c>
      <c r="BS51" s="689">
        <v>0</v>
      </c>
      <c r="BT51" s="690">
        <v>0</v>
      </c>
      <c r="BU51" s="16"/>
    </row>
    <row r="52" spans="2:73" s="17" customFormat="1" ht="15.75">
      <c r="B52" s="747" t="s">
        <v>208</v>
      </c>
      <c r="C52" s="747" t="s">
        <v>705</v>
      </c>
      <c r="D52" s="747" t="s">
        <v>725</v>
      </c>
      <c r="E52" s="747" t="s">
        <v>706</v>
      </c>
      <c r="F52" s="747" t="s">
        <v>29</v>
      </c>
      <c r="G52" s="747" t="s">
        <v>707</v>
      </c>
      <c r="H52" s="747">
        <v>2015</v>
      </c>
      <c r="I52" s="748" t="s">
        <v>586</v>
      </c>
      <c r="J52" s="748" t="s">
        <v>598</v>
      </c>
      <c r="K52" s="627"/>
      <c r="L52" s="688"/>
      <c r="M52" s="689"/>
      <c r="N52" s="689"/>
      <c r="O52" s="689"/>
      <c r="P52" s="689">
        <v>0</v>
      </c>
      <c r="Q52" s="689">
        <v>0</v>
      </c>
      <c r="R52" s="689">
        <v>0</v>
      </c>
      <c r="S52" s="689">
        <v>0</v>
      </c>
      <c r="T52" s="689">
        <v>0</v>
      </c>
      <c r="U52" s="689">
        <v>0</v>
      </c>
      <c r="V52" s="689">
        <v>0</v>
      </c>
      <c r="W52" s="689">
        <v>0</v>
      </c>
      <c r="X52" s="689">
        <v>0</v>
      </c>
      <c r="Y52" s="689">
        <v>0</v>
      </c>
      <c r="Z52" s="689">
        <v>0</v>
      </c>
      <c r="AA52" s="689">
        <v>0</v>
      </c>
      <c r="AB52" s="689">
        <v>0</v>
      </c>
      <c r="AC52" s="689">
        <v>0</v>
      </c>
      <c r="AD52" s="689">
        <v>0</v>
      </c>
      <c r="AE52" s="689">
        <v>0</v>
      </c>
      <c r="AF52" s="689">
        <v>0</v>
      </c>
      <c r="AG52" s="689">
        <v>0</v>
      </c>
      <c r="AH52" s="689">
        <v>0</v>
      </c>
      <c r="AI52" s="689">
        <v>0</v>
      </c>
      <c r="AJ52" s="689">
        <v>0</v>
      </c>
      <c r="AK52" s="689">
        <v>0</v>
      </c>
      <c r="AL52" s="689">
        <v>0</v>
      </c>
      <c r="AM52" s="689">
        <v>0</v>
      </c>
      <c r="AN52" s="689">
        <v>0</v>
      </c>
      <c r="AO52" s="690">
        <v>0</v>
      </c>
      <c r="AP52" s="627"/>
      <c r="AQ52" s="688"/>
      <c r="AR52" s="689"/>
      <c r="AS52" s="689"/>
      <c r="AT52" s="689"/>
      <c r="AU52" s="689">
        <v>0</v>
      </c>
      <c r="AV52" s="689">
        <v>0</v>
      </c>
      <c r="AW52" s="689">
        <v>0</v>
      </c>
      <c r="AX52" s="689">
        <v>0</v>
      </c>
      <c r="AY52" s="689">
        <v>0</v>
      </c>
      <c r="AZ52" s="689">
        <v>0</v>
      </c>
      <c r="BA52" s="689">
        <v>0</v>
      </c>
      <c r="BB52" s="689">
        <v>0</v>
      </c>
      <c r="BC52" s="689">
        <v>0</v>
      </c>
      <c r="BD52" s="689">
        <v>0</v>
      </c>
      <c r="BE52" s="689">
        <v>0</v>
      </c>
      <c r="BF52" s="689">
        <v>0</v>
      </c>
      <c r="BG52" s="689">
        <v>0</v>
      </c>
      <c r="BH52" s="689">
        <v>0</v>
      </c>
      <c r="BI52" s="689">
        <v>0</v>
      </c>
      <c r="BJ52" s="689">
        <v>0</v>
      </c>
      <c r="BK52" s="689">
        <v>0</v>
      </c>
      <c r="BL52" s="689">
        <v>0</v>
      </c>
      <c r="BM52" s="689">
        <v>0</v>
      </c>
      <c r="BN52" s="689">
        <v>0</v>
      </c>
      <c r="BO52" s="689">
        <v>0</v>
      </c>
      <c r="BP52" s="689">
        <v>0</v>
      </c>
      <c r="BQ52" s="689">
        <v>0</v>
      </c>
      <c r="BR52" s="689">
        <v>0</v>
      </c>
      <c r="BS52" s="689">
        <v>0</v>
      </c>
      <c r="BT52" s="690">
        <v>0</v>
      </c>
      <c r="BU52" s="16"/>
    </row>
    <row r="53" spans="2:73">
      <c r="B53" s="747" t="s">
        <v>208</v>
      </c>
      <c r="C53" s="747" t="s">
        <v>710</v>
      </c>
      <c r="D53" s="747" t="s">
        <v>726</v>
      </c>
      <c r="E53" s="747" t="s">
        <v>706</v>
      </c>
      <c r="F53" s="747" t="s">
        <v>711</v>
      </c>
      <c r="G53" s="747" t="s">
        <v>707</v>
      </c>
      <c r="H53" s="747">
        <v>2015</v>
      </c>
      <c r="I53" s="748" t="s">
        <v>586</v>
      </c>
      <c r="J53" s="748" t="s">
        <v>598</v>
      </c>
      <c r="K53" s="627"/>
      <c r="L53" s="688"/>
      <c r="M53" s="689"/>
      <c r="N53" s="689"/>
      <c r="O53" s="689"/>
      <c r="P53" s="689">
        <v>0</v>
      </c>
      <c r="Q53" s="689">
        <v>0</v>
      </c>
      <c r="R53" s="689">
        <v>0</v>
      </c>
      <c r="S53" s="689">
        <v>0</v>
      </c>
      <c r="T53" s="689">
        <v>0</v>
      </c>
      <c r="U53" s="689">
        <v>0</v>
      </c>
      <c r="V53" s="689">
        <v>0</v>
      </c>
      <c r="W53" s="689">
        <v>0</v>
      </c>
      <c r="X53" s="689">
        <v>0</v>
      </c>
      <c r="Y53" s="689">
        <v>0</v>
      </c>
      <c r="Z53" s="689">
        <v>0</v>
      </c>
      <c r="AA53" s="689">
        <v>0</v>
      </c>
      <c r="AB53" s="689">
        <v>0</v>
      </c>
      <c r="AC53" s="689">
        <v>0</v>
      </c>
      <c r="AD53" s="689">
        <v>0</v>
      </c>
      <c r="AE53" s="689">
        <v>0</v>
      </c>
      <c r="AF53" s="689">
        <v>0</v>
      </c>
      <c r="AG53" s="689">
        <v>0</v>
      </c>
      <c r="AH53" s="689">
        <v>0</v>
      </c>
      <c r="AI53" s="689">
        <v>0</v>
      </c>
      <c r="AJ53" s="689">
        <v>0</v>
      </c>
      <c r="AK53" s="689">
        <v>0</v>
      </c>
      <c r="AL53" s="689">
        <v>0</v>
      </c>
      <c r="AM53" s="689">
        <v>0</v>
      </c>
      <c r="AN53" s="689">
        <v>0</v>
      </c>
      <c r="AO53" s="690">
        <v>0</v>
      </c>
      <c r="AP53" s="627"/>
      <c r="AQ53" s="688"/>
      <c r="AR53" s="689"/>
      <c r="AS53" s="689"/>
      <c r="AT53" s="689"/>
      <c r="AU53" s="689">
        <v>0</v>
      </c>
      <c r="AV53" s="689">
        <v>0</v>
      </c>
      <c r="AW53" s="689">
        <v>0</v>
      </c>
      <c r="AX53" s="689">
        <v>0</v>
      </c>
      <c r="AY53" s="689">
        <v>0</v>
      </c>
      <c r="AZ53" s="689">
        <v>0</v>
      </c>
      <c r="BA53" s="689">
        <v>0</v>
      </c>
      <c r="BB53" s="689">
        <v>0</v>
      </c>
      <c r="BC53" s="689">
        <v>0</v>
      </c>
      <c r="BD53" s="689">
        <v>0</v>
      </c>
      <c r="BE53" s="689">
        <v>0</v>
      </c>
      <c r="BF53" s="689">
        <v>0</v>
      </c>
      <c r="BG53" s="689">
        <v>0</v>
      </c>
      <c r="BH53" s="689">
        <v>0</v>
      </c>
      <c r="BI53" s="689">
        <v>0</v>
      </c>
      <c r="BJ53" s="689">
        <v>0</v>
      </c>
      <c r="BK53" s="689">
        <v>0</v>
      </c>
      <c r="BL53" s="689">
        <v>0</v>
      </c>
      <c r="BM53" s="689">
        <v>0</v>
      </c>
      <c r="BN53" s="689">
        <v>0</v>
      </c>
      <c r="BO53" s="689">
        <v>0</v>
      </c>
      <c r="BP53" s="689">
        <v>0</v>
      </c>
      <c r="BQ53" s="689">
        <v>0</v>
      </c>
      <c r="BR53" s="689">
        <v>0</v>
      </c>
      <c r="BS53" s="689">
        <v>0</v>
      </c>
      <c r="BT53" s="690">
        <v>0</v>
      </c>
    </row>
    <row r="54" spans="2:73">
      <c r="B54" s="747" t="s">
        <v>208</v>
      </c>
      <c r="C54" s="747" t="s">
        <v>710</v>
      </c>
      <c r="D54" s="747" t="s">
        <v>127</v>
      </c>
      <c r="E54" s="747" t="s">
        <v>706</v>
      </c>
      <c r="F54" s="747" t="s">
        <v>711</v>
      </c>
      <c r="G54" s="747" t="s">
        <v>707</v>
      </c>
      <c r="H54" s="747">
        <v>2015</v>
      </c>
      <c r="I54" s="748" t="s">
        <v>586</v>
      </c>
      <c r="J54" s="748" t="s">
        <v>598</v>
      </c>
      <c r="K54" s="627"/>
      <c r="L54" s="688"/>
      <c r="M54" s="689"/>
      <c r="N54" s="689"/>
      <c r="O54" s="689"/>
      <c r="P54" s="689">
        <v>0</v>
      </c>
      <c r="Q54" s="689">
        <v>0</v>
      </c>
      <c r="R54" s="689">
        <v>0</v>
      </c>
      <c r="S54" s="689">
        <v>0</v>
      </c>
      <c r="T54" s="689">
        <v>0</v>
      </c>
      <c r="U54" s="689">
        <v>0</v>
      </c>
      <c r="V54" s="689">
        <v>0</v>
      </c>
      <c r="W54" s="689">
        <v>0</v>
      </c>
      <c r="X54" s="689">
        <v>0</v>
      </c>
      <c r="Y54" s="689">
        <v>0</v>
      </c>
      <c r="Z54" s="689">
        <v>0</v>
      </c>
      <c r="AA54" s="689">
        <v>0</v>
      </c>
      <c r="AB54" s="689">
        <v>0</v>
      </c>
      <c r="AC54" s="689">
        <v>0</v>
      </c>
      <c r="AD54" s="689">
        <v>0</v>
      </c>
      <c r="AE54" s="689">
        <v>0</v>
      </c>
      <c r="AF54" s="689">
        <v>0</v>
      </c>
      <c r="AG54" s="689">
        <v>0</v>
      </c>
      <c r="AH54" s="689">
        <v>0</v>
      </c>
      <c r="AI54" s="689">
        <v>0</v>
      </c>
      <c r="AJ54" s="689">
        <v>0</v>
      </c>
      <c r="AK54" s="689">
        <v>0</v>
      </c>
      <c r="AL54" s="689">
        <v>0</v>
      </c>
      <c r="AM54" s="689">
        <v>0</v>
      </c>
      <c r="AN54" s="689">
        <v>0</v>
      </c>
      <c r="AO54" s="690">
        <v>0</v>
      </c>
      <c r="AP54" s="627"/>
      <c r="AQ54" s="688"/>
      <c r="AR54" s="689"/>
      <c r="AS54" s="689"/>
      <c r="AT54" s="689"/>
      <c r="AU54" s="689">
        <v>0</v>
      </c>
      <c r="AV54" s="689">
        <v>0</v>
      </c>
      <c r="AW54" s="689">
        <v>0</v>
      </c>
      <c r="AX54" s="689">
        <v>0</v>
      </c>
      <c r="AY54" s="689">
        <v>0</v>
      </c>
      <c r="AZ54" s="689">
        <v>0</v>
      </c>
      <c r="BA54" s="689">
        <v>0</v>
      </c>
      <c r="BB54" s="689">
        <v>0</v>
      </c>
      <c r="BC54" s="689">
        <v>0</v>
      </c>
      <c r="BD54" s="689">
        <v>0</v>
      </c>
      <c r="BE54" s="689">
        <v>0</v>
      </c>
      <c r="BF54" s="689">
        <v>0</v>
      </c>
      <c r="BG54" s="689">
        <v>0</v>
      </c>
      <c r="BH54" s="689">
        <v>0</v>
      </c>
      <c r="BI54" s="689">
        <v>0</v>
      </c>
      <c r="BJ54" s="689">
        <v>0</v>
      </c>
      <c r="BK54" s="689">
        <v>0</v>
      </c>
      <c r="BL54" s="689">
        <v>0</v>
      </c>
      <c r="BM54" s="689">
        <v>0</v>
      </c>
      <c r="BN54" s="689">
        <v>0</v>
      </c>
      <c r="BO54" s="689">
        <v>0</v>
      </c>
      <c r="BP54" s="689">
        <v>0</v>
      </c>
      <c r="BQ54" s="689">
        <v>0</v>
      </c>
      <c r="BR54" s="689">
        <v>0</v>
      </c>
      <c r="BS54" s="689">
        <v>0</v>
      </c>
      <c r="BT54" s="690">
        <v>0</v>
      </c>
    </row>
    <row r="55" spans="2:73">
      <c r="B55" s="747" t="s">
        <v>208</v>
      </c>
      <c r="C55" s="747" t="s">
        <v>710</v>
      </c>
      <c r="D55" s="747" t="s">
        <v>727</v>
      </c>
      <c r="E55" s="747" t="s">
        <v>706</v>
      </c>
      <c r="F55" s="747" t="s">
        <v>711</v>
      </c>
      <c r="G55" s="747" t="s">
        <v>707</v>
      </c>
      <c r="H55" s="747">
        <v>2015</v>
      </c>
      <c r="I55" s="748" t="s">
        <v>586</v>
      </c>
      <c r="J55" s="748" t="s">
        <v>598</v>
      </c>
      <c r="K55" s="627"/>
      <c r="L55" s="688"/>
      <c r="M55" s="689"/>
      <c r="N55" s="689"/>
      <c r="O55" s="689"/>
      <c r="P55" s="689">
        <v>0</v>
      </c>
      <c r="Q55" s="689">
        <v>0</v>
      </c>
      <c r="R55" s="689">
        <v>0</v>
      </c>
      <c r="S55" s="689">
        <v>0</v>
      </c>
      <c r="T55" s="689">
        <v>0</v>
      </c>
      <c r="U55" s="689">
        <v>0</v>
      </c>
      <c r="V55" s="689">
        <v>0</v>
      </c>
      <c r="W55" s="689">
        <v>0</v>
      </c>
      <c r="X55" s="689">
        <v>0</v>
      </c>
      <c r="Y55" s="689">
        <v>0</v>
      </c>
      <c r="Z55" s="689">
        <v>0</v>
      </c>
      <c r="AA55" s="689">
        <v>0</v>
      </c>
      <c r="AB55" s="689">
        <v>0</v>
      </c>
      <c r="AC55" s="689">
        <v>0</v>
      </c>
      <c r="AD55" s="689">
        <v>0</v>
      </c>
      <c r="AE55" s="689">
        <v>0</v>
      </c>
      <c r="AF55" s="689">
        <v>0</v>
      </c>
      <c r="AG55" s="689">
        <v>0</v>
      </c>
      <c r="AH55" s="689">
        <v>0</v>
      </c>
      <c r="AI55" s="689">
        <v>0</v>
      </c>
      <c r="AJ55" s="689">
        <v>0</v>
      </c>
      <c r="AK55" s="689">
        <v>0</v>
      </c>
      <c r="AL55" s="689">
        <v>0</v>
      </c>
      <c r="AM55" s="689">
        <v>0</v>
      </c>
      <c r="AN55" s="689">
        <v>0</v>
      </c>
      <c r="AO55" s="690">
        <v>0</v>
      </c>
      <c r="AP55" s="627"/>
      <c r="AQ55" s="688"/>
      <c r="AR55" s="689"/>
      <c r="AS55" s="689"/>
      <c r="AT55" s="689"/>
      <c r="AU55" s="689">
        <v>0</v>
      </c>
      <c r="AV55" s="689">
        <v>0</v>
      </c>
      <c r="AW55" s="689">
        <v>0</v>
      </c>
      <c r="AX55" s="689">
        <v>0</v>
      </c>
      <c r="AY55" s="689">
        <v>0</v>
      </c>
      <c r="AZ55" s="689">
        <v>0</v>
      </c>
      <c r="BA55" s="689">
        <v>0</v>
      </c>
      <c r="BB55" s="689">
        <v>0</v>
      </c>
      <c r="BC55" s="689">
        <v>0</v>
      </c>
      <c r="BD55" s="689">
        <v>0</v>
      </c>
      <c r="BE55" s="689">
        <v>0</v>
      </c>
      <c r="BF55" s="689">
        <v>0</v>
      </c>
      <c r="BG55" s="689">
        <v>0</v>
      </c>
      <c r="BH55" s="689">
        <v>0</v>
      </c>
      <c r="BI55" s="689">
        <v>0</v>
      </c>
      <c r="BJ55" s="689">
        <v>0</v>
      </c>
      <c r="BK55" s="689">
        <v>0</v>
      </c>
      <c r="BL55" s="689">
        <v>0</v>
      </c>
      <c r="BM55" s="689">
        <v>0</v>
      </c>
      <c r="BN55" s="689">
        <v>0</v>
      </c>
      <c r="BO55" s="689">
        <v>0</v>
      </c>
      <c r="BP55" s="689">
        <v>0</v>
      </c>
      <c r="BQ55" s="689">
        <v>0</v>
      </c>
      <c r="BR55" s="689">
        <v>0</v>
      </c>
      <c r="BS55" s="689">
        <v>0</v>
      </c>
      <c r="BT55" s="690">
        <v>0</v>
      </c>
    </row>
    <row r="56" spans="2:73">
      <c r="B56" s="747" t="s">
        <v>208</v>
      </c>
      <c r="C56" s="747" t="s">
        <v>710</v>
      </c>
      <c r="D56" s="747" t="s">
        <v>728</v>
      </c>
      <c r="E56" s="747" t="s">
        <v>706</v>
      </c>
      <c r="F56" s="747" t="s">
        <v>711</v>
      </c>
      <c r="G56" s="747" t="s">
        <v>707</v>
      </c>
      <c r="H56" s="747">
        <v>2015</v>
      </c>
      <c r="I56" s="748" t="s">
        <v>586</v>
      </c>
      <c r="J56" s="748" t="s">
        <v>598</v>
      </c>
      <c r="K56" s="627"/>
      <c r="L56" s="688"/>
      <c r="M56" s="689"/>
      <c r="N56" s="689"/>
      <c r="O56" s="689"/>
      <c r="P56" s="689">
        <v>0</v>
      </c>
      <c r="Q56" s="689">
        <v>0</v>
      </c>
      <c r="R56" s="689">
        <v>0</v>
      </c>
      <c r="S56" s="689">
        <v>0</v>
      </c>
      <c r="T56" s="689">
        <v>0</v>
      </c>
      <c r="U56" s="689">
        <v>0</v>
      </c>
      <c r="V56" s="689">
        <v>0</v>
      </c>
      <c r="W56" s="689">
        <v>0</v>
      </c>
      <c r="X56" s="689">
        <v>0</v>
      </c>
      <c r="Y56" s="689">
        <v>0</v>
      </c>
      <c r="Z56" s="689">
        <v>0</v>
      </c>
      <c r="AA56" s="689">
        <v>0</v>
      </c>
      <c r="AB56" s="689">
        <v>0</v>
      </c>
      <c r="AC56" s="689">
        <v>0</v>
      </c>
      <c r="AD56" s="689">
        <v>0</v>
      </c>
      <c r="AE56" s="689">
        <v>0</v>
      </c>
      <c r="AF56" s="689">
        <v>0</v>
      </c>
      <c r="AG56" s="689">
        <v>0</v>
      </c>
      <c r="AH56" s="689">
        <v>0</v>
      </c>
      <c r="AI56" s="689">
        <v>0</v>
      </c>
      <c r="AJ56" s="689">
        <v>0</v>
      </c>
      <c r="AK56" s="689">
        <v>0</v>
      </c>
      <c r="AL56" s="689">
        <v>0</v>
      </c>
      <c r="AM56" s="689">
        <v>0</v>
      </c>
      <c r="AN56" s="689">
        <v>0</v>
      </c>
      <c r="AO56" s="690">
        <v>0</v>
      </c>
      <c r="AP56" s="627"/>
      <c r="AQ56" s="688"/>
      <c r="AR56" s="689"/>
      <c r="AS56" s="689"/>
      <c r="AT56" s="689"/>
      <c r="AU56" s="689">
        <v>0</v>
      </c>
      <c r="AV56" s="689">
        <v>0</v>
      </c>
      <c r="AW56" s="689">
        <v>0</v>
      </c>
      <c r="AX56" s="689">
        <v>0</v>
      </c>
      <c r="AY56" s="689">
        <v>0</v>
      </c>
      <c r="AZ56" s="689">
        <v>0</v>
      </c>
      <c r="BA56" s="689">
        <v>0</v>
      </c>
      <c r="BB56" s="689">
        <v>0</v>
      </c>
      <c r="BC56" s="689">
        <v>0</v>
      </c>
      <c r="BD56" s="689">
        <v>0</v>
      </c>
      <c r="BE56" s="689">
        <v>0</v>
      </c>
      <c r="BF56" s="689">
        <v>0</v>
      </c>
      <c r="BG56" s="689">
        <v>0</v>
      </c>
      <c r="BH56" s="689">
        <v>0</v>
      </c>
      <c r="BI56" s="689">
        <v>0</v>
      </c>
      <c r="BJ56" s="689">
        <v>0</v>
      </c>
      <c r="BK56" s="689">
        <v>0</v>
      </c>
      <c r="BL56" s="689">
        <v>0</v>
      </c>
      <c r="BM56" s="689">
        <v>0</v>
      </c>
      <c r="BN56" s="689">
        <v>0</v>
      </c>
      <c r="BO56" s="689">
        <v>0</v>
      </c>
      <c r="BP56" s="689">
        <v>0</v>
      </c>
      <c r="BQ56" s="689">
        <v>0</v>
      </c>
      <c r="BR56" s="689">
        <v>0</v>
      </c>
      <c r="BS56" s="689">
        <v>0</v>
      </c>
      <c r="BT56" s="690">
        <v>0</v>
      </c>
    </row>
    <row r="57" spans="2:73">
      <c r="B57" s="747" t="s">
        <v>208</v>
      </c>
      <c r="C57" s="747" t="s">
        <v>710</v>
      </c>
      <c r="D57" s="747" t="s">
        <v>729</v>
      </c>
      <c r="E57" s="747" t="s">
        <v>706</v>
      </c>
      <c r="F57" s="747" t="s">
        <v>711</v>
      </c>
      <c r="G57" s="747" t="s">
        <v>707</v>
      </c>
      <c r="H57" s="747">
        <v>2015</v>
      </c>
      <c r="I57" s="748" t="s">
        <v>586</v>
      </c>
      <c r="J57" s="748" t="s">
        <v>598</v>
      </c>
      <c r="K57" s="627"/>
      <c r="L57" s="688"/>
      <c r="M57" s="689"/>
      <c r="N57" s="689"/>
      <c r="O57" s="689"/>
      <c r="P57" s="689">
        <v>0</v>
      </c>
      <c r="Q57" s="689">
        <v>0</v>
      </c>
      <c r="R57" s="689">
        <v>0</v>
      </c>
      <c r="S57" s="689">
        <v>0</v>
      </c>
      <c r="T57" s="689">
        <v>0</v>
      </c>
      <c r="U57" s="689">
        <v>0</v>
      </c>
      <c r="V57" s="689">
        <v>0</v>
      </c>
      <c r="W57" s="689">
        <v>0</v>
      </c>
      <c r="X57" s="689">
        <v>0</v>
      </c>
      <c r="Y57" s="689">
        <v>0</v>
      </c>
      <c r="Z57" s="689">
        <v>0</v>
      </c>
      <c r="AA57" s="689">
        <v>0</v>
      </c>
      <c r="AB57" s="689">
        <v>0</v>
      </c>
      <c r="AC57" s="689">
        <v>0</v>
      </c>
      <c r="AD57" s="689">
        <v>0</v>
      </c>
      <c r="AE57" s="689">
        <v>0</v>
      </c>
      <c r="AF57" s="689">
        <v>0</v>
      </c>
      <c r="AG57" s="689">
        <v>0</v>
      </c>
      <c r="AH57" s="689">
        <v>0</v>
      </c>
      <c r="AI57" s="689">
        <v>0</v>
      </c>
      <c r="AJ57" s="689">
        <v>0</v>
      </c>
      <c r="AK57" s="689">
        <v>0</v>
      </c>
      <c r="AL57" s="689">
        <v>0</v>
      </c>
      <c r="AM57" s="689">
        <v>0</v>
      </c>
      <c r="AN57" s="689">
        <v>0</v>
      </c>
      <c r="AO57" s="690">
        <v>0</v>
      </c>
      <c r="AP57" s="627"/>
      <c r="AQ57" s="688"/>
      <c r="AR57" s="689"/>
      <c r="AS57" s="689"/>
      <c r="AT57" s="689"/>
      <c r="AU57" s="689">
        <v>0</v>
      </c>
      <c r="AV57" s="689">
        <v>0</v>
      </c>
      <c r="AW57" s="689">
        <v>0</v>
      </c>
      <c r="AX57" s="689">
        <v>0</v>
      </c>
      <c r="AY57" s="689">
        <v>0</v>
      </c>
      <c r="AZ57" s="689">
        <v>0</v>
      </c>
      <c r="BA57" s="689">
        <v>0</v>
      </c>
      <c r="BB57" s="689">
        <v>0</v>
      </c>
      <c r="BC57" s="689">
        <v>0</v>
      </c>
      <c r="BD57" s="689">
        <v>0</v>
      </c>
      <c r="BE57" s="689">
        <v>0</v>
      </c>
      <c r="BF57" s="689">
        <v>0</v>
      </c>
      <c r="BG57" s="689">
        <v>0</v>
      </c>
      <c r="BH57" s="689">
        <v>0</v>
      </c>
      <c r="BI57" s="689">
        <v>0</v>
      </c>
      <c r="BJ57" s="689">
        <v>0</v>
      </c>
      <c r="BK57" s="689">
        <v>0</v>
      </c>
      <c r="BL57" s="689">
        <v>0</v>
      </c>
      <c r="BM57" s="689">
        <v>0</v>
      </c>
      <c r="BN57" s="689">
        <v>0</v>
      </c>
      <c r="BO57" s="689">
        <v>0</v>
      </c>
      <c r="BP57" s="689">
        <v>0</v>
      </c>
      <c r="BQ57" s="689">
        <v>0</v>
      </c>
      <c r="BR57" s="689">
        <v>0</v>
      </c>
      <c r="BS57" s="689">
        <v>0</v>
      </c>
      <c r="BT57" s="690">
        <v>0</v>
      </c>
    </row>
    <row r="58" spans="2:73">
      <c r="B58" s="747" t="s">
        <v>208</v>
      </c>
      <c r="C58" s="747" t="s">
        <v>705</v>
      </c>
      <c r="D58" s="747" t="s">
        <v>730</v>
      </c>
      <c r="E58" s="747" t="s">
        <v>706</v>
      </c>
      <c r="F58" s="747" t="s">
        <v>29</v>
      </c>
      <c r="G58" s="747" t="s">
        <v>707</v>
      </c>
      <c r="H58" s="747">
        <v>2015</v>
      </c>
      <c r="I58" s="748" t="s">
        <v>586</v>
      </c>
      <c r="J58" s="748" t="s">
        <v>598</v>
      </c>
      <c r="K58" s="627"/>
      <c r="L58" s="688"/>
      <c r="M58" s="689"/>
      <c r="N58" s="689"/>
      <c r="O58" s="689"/>
      <c r="P58" s="689">
        <v>0</v>
      </c>
      <c r="Q58" s="689">
        <v>0</v>
      </c>
      <c r="R58" s="689">
        <v>0</v>
      </c>
      <c r="S58" s="689">
        <v>0</v>
      </c>
      <c r="T58" s="689">
        <v>0</v>
      </c>
      <c r="U58" s="689">
        <v>0</v>
      </c>
      <c r="V58" s="689">
        <v>0</v>
      </c>
      <c r="W58" s="689">
        <v>0</v>
      </c>
      <c r="X58" s="689">
        <v>0</v>
      </c>
      <c r="Y58" s="689">
        <v>0</v>
      </c>
      <c r="Z58" s="689">
        <v>0</v>
      </c>
      <c r="AA58" s="689">
        <v>0</v>
      </c>
      <c r="AB58" s="689">
        <v>0</v>
      </c>
      <c r="AC58" s="689">
        <v>0</v>
      </c>
      <c r="AD58" s="689">
        <v>0</v>
      </c>
      <c r="AE58" s="689">
        <v>0</v>
      </c>
      <c r="AF58" s="689">
        <v>0</v>
      </c>
      <c r="AG58" s="689">
        <v>0</v>
      </c>
      <c r="AH58" s="689">
        <v>0</v>
      </c>
      <c r="AI58" s="689">
        <v>0</v>
      </c>
      <c r="AJ58" s="689">
        <v>0</v>
      </c>
      <c r="AK58" s="689">
        <v>0</v>
      </c>
      <c r="AL58" s="689">
        <v>0</v>
      </c>
      <c r="AM58" s="689">
        <v>0</v>
      </c>
      <c r="AN58" s="689">
        <v>0</v>
      </c>
      <c r="AO58" s="690">
        <v>0</v>
      </c>
      <c r="AP58" s="627"/>
      <c r="AQ58" s="688"/>
      <c r="AR58" s="689"/>
      <c r="AS58" s="689"/>
      <c r="AT58" s="689"/>
      <c r="AU58" s="689">
        <v>0</v>
      </c>
      <c r="AV58" s="689">
        <v>0</v>
      </c>
      <c r="AW58" s="689">
        <v>0</v>
      </c>
      <c r="AX58" s="689">
        <v>0</v>
      </c>
      <c r="AY58" s="689">
        <v>0</v>
      </c>
      <c r="AZ58" s="689">
        <v>0</v>
      </c>
      <c r="BA58" s="689">
        <v>0</v>
      </c>
      <c r="BB58" s="689">
        <v>0</v>
      </c>
      <c r="BC58" s="689">
        <v>0</v>
      </c>
      <c r="BD58" s="689">
        <v>0</v>
      </c>
      <c r="BE58" s="689">
        <v>0</v>
      </c>
      <c r="BF58" s="689">
        <v>0</v>
      </c>
      <c r="BG58" s="689">
        <v>0</v>
      </c>
      <c r="BH58" s="689">
        <v>0</v>
      </c>
      <c r="BI58" s="689">
        <v>0</v>
      </c>
      <c r="BJ58" s="689">
        <v>0</v>
      </c>
      <c r="BK58" s="689">
        <v>0</v>
      </c>
      <c r="BL58" s="689">
        <v>0</v>
      </c>
      <c r="BM58" s="689">
        <v>0</v>
      </c>
      <c r="BN58" s="689">
        <v>0</v>
      </c>
      <c r="BO58" s="689">
        <v>0</v>
      </c>
      <c r="BP58" s="689">
        <v>0</v>
      </c>
      <c r="BQ58" s="689">
        <v>0</v>
      </c>
      <c r="BR58" s="689">
        <v>0</v>
      </c>
      <c r="BS58" s="689">
        <v>0</v>
      </c>
      <c r="BT58" s="690">
        <v>0</v>
      </c>
    </row>
    <row r="59" spans="2:73">
      <c r="B59" s="747" t="s">
        <v>208</v>
      </c>
      <c r="C59" s="747" t="s">
        <v>705</v>
      </c>
      <c r="D59" s="747" t="s">
        <v>731</v>
      </c>
      <c r="E59" s="747" t="s">
        <v>706</v>
      </c>
      <c r="F59" s="747" t="s">
        <v>29</v>
      </c>
      <c r="G59" s="747" t="s">
        <v>707</v>
      </c>
      <c r="H59" s="747">
        <v>2015</v>
      </c>
      <c r="I59" s="748" t="s">
        <v>586</v>
      </c>
      <c r="J59" s="748" t="s">
        <v>598</v>
      </c>
      <c r="K59" s="627"/>
      <c r="L59" s="688"/>
      <c r="M59" s="689"/>
      <c r="N59" s="689"/>
      <c r="O59" s="689"/>
      <c r="P59" s="689">
        <v>0</v>
      </c>
      <c r="Q59" s="689">
        <v>0</v>
      </c>
      <c r="R59" s="689">
        <v>0</v>
      </c>
      <c r="S59" s="689">
        <v>0</v>
      </c>
      <c r="T59" s="689">
        <v>0</v>
      </c>
      <c r="U59" s="689">
        <v>0</v>
      </c>
      <c r="V59" s="689">
        <v>0</v>
      </c>
      <c r="W59" s="689">
        <v>0</v>
      </c>
      <c r="X59" s="689">
        <v>0</v>
      </c>
      <c r="Y59" s="689">
        <v>0</v>
      </c>
      <c r="Z59" s="689">
        <v>0</v>
      </c>
      <c r="AA59" s="689">
        <v>0</v>
      </c>
      <c r="AB59" s="689">
        <v>0</v>
      </c>
      <c r="AC59" s="689">
        <v>0</v>
      </c>
      <c r="AD59" s="689">
        <v>0</v>
      </c>
      <c r="AE59" s="689">
        <v>0</v>
      </c>
      <c r="AF59" s="689">
        <v>0</v>
      </c>
      <c r="AG59" s="689">
        <v>0</v>
      </c>
      <c r="AH59" s="689">
        <v>0</v>
      </c>
      <c r="AI59" s="689">
        <v>0</v>
      </c>
      <c r="AJ59" s="689">
        <v>0</v>
      </c>
      <c r="AK59" s="689">
        <v>0</v>
      </c>
      <c r="AL59" s="689">
        <v>0</v>
      </c>
      <c r="AM59" s="689">
        <v>0</v>
      </c>
      <c r="AN59" s="689">
        <v>0</v>
      </c>
      <c r="AO59" s="690">
        <v>0</v>
      </c>
      <c r="AP59" s="627"/>
      <c r="AQ59" s="688"/>
      <c r="AR59" s="689"/>
      <c r="AS59" s="689"/>
      <c r="AT59" s="689"/>
      <c r="AU59" s="689">
        <v>0</v>
      </c>
      <c r="AV59" s="689">
        <v>0</v>
      </c>
      <c r="AW59" s="689">
        <v>0</v>
      </c>
      <c r="AX59" s="689">
        <v>0</v>
      </c>
      <c r="AY59" s="689">
        <v>0</v>
      </c>
      <c r="AZ59" s="689">
        <v>0</v>
      </c>
      <c r="BA59" s="689">
        <v>0</v>
      </c>
      <c r="BB59" s="689">
        <v>0</v>
      </c>
      <c r="BC59" s="689">
        <v>0</v>
      </c>
      <c r="BD59" s="689">
        <v>0</v>
      </c>
      <c r="BE59" s="689">
        <v>0</v>
      </c>
      <c r="BF59" s="689">
        <v>0</v>
      </c>
      <c r="BG59" s="689">
        <v>0</v>
      </c>
      <c r="BH59" s="689">
        <v>0</v>
      </c>
      <c r="BI59" s="689">
        <v>0</v>
      </c>
      <c r="BJ59" s="689">
        <v>0</v>
      </c>
      <c r="BK59" s="689">
        <v>0</v>
      </c>
      <c r="BL59" s="689">
        <v>0</v>
      </c>
      <c r="BM59" s="689">
        <v>0</v>
      </c>
      <c r="BN59" s="689">
        <v>0</v>
      </c>
      <c r="BO59" s="689">
        <v>0</v>
      </c>
      <c r="BP59" s="689">
        <v>0</v>
      </c>
      <c r="BQ59" s="689">
        <v>0</v>
      </c>
      <c r="BR59" s="689">
        <v>0</v>
      </c>
      <c r="BS59" s="689">
        <v>0</v>
      </c>
      <c r="BT59" s="690">
        <v>0</v>
      </c>
    </row>
    <row r="60" spans="2:73" ht="15.75">
      <c r="B60" s="747" t="s">
        <v>208</v>
      </c>
      <c r="C60" s="747" t="s">
        <v>705</v>
      </c>
      <c r="D60" s="747" t="s">
        <v>732</v>
      </c>
      <c r="E60" s="747" t="s">
        <v>706</v>
      </c>
      <c r="F60" s="747" t="s">
        <v>29</v>
      </c>
      <c r="G60" s="747" t="s">
        <v>707</v>
      </c>
      <c r="H60" s="747">
        <v>2015</v>
      </c>
      <c r="I60" s="748" t="s">
        <v>586</v>
      </c>
      <c r="J60" s="748" t="s">
        <v>598</v>
      </c>
      <c r="K60" s="627"/>
      <c r="L60" s="688"/>
      <c r="M60" s="689"/>
      <c r="N60" s="689"/>
      <c r="O60" s="689"/>
      <c r="P60" s="689">
        <v>0</v>
      </c>
      <c r="Q60" s="689">
        <v>0</v>
      </c>
      <c r="R60" s="689">
        <v>0</v>
      </c>
      <c r="S60" s="689">
        <v>0</v>
      </c>
      <c r="T60" s="689">
        <v>0</v>
      </c>
      <c r="U60" s="689">
        <v>0</v>
      </c>
      <c r="V60" s="689">
        <v>0</v>
      </c>
      <c r="W60" s="689">
        <v>0</v>
      </c>
      <c r="X60" s="689">
        <v>0</v>
      </c>
      <c r="Y60" s="689">
        <v>0</v>
      </c>
      <c r="Z60" s="689">
        <v>0</v>
      </c>
      <c r="AA60" s="689">
        <v>0</v>
      </c>
      <c r="AB60" s="689">
        <v>0</v>
      </c>
      <c r="AC60" s="689">
        <v>0</v>
      </c>
      <c r="AD60" s="689">
        <v>0</v>
      </c>
      <c r="AE60" s="689">
        <v>0</v>
      </c>
      <c r="AF60" s="689">
        <v>0</v>
      </c>
      <c r="AG60" s="689">
        <v>0</v>
      </c>
      <c r="AH60" s="689">
        <v>0</v>
      </c>
      <c r="AI60" s="689">
        <v>0</v>
      </c>
      <c r="AJ60" s="689">
        <v>0</v>
      </c>
      <c r="AK60" s="689">
        <v>0</v>
      </c>
      <c r="AL60" s="689">
        <v>0</v>
      </c>
      <c r="AM60" s="689">
        <v>0</v>
      </c>
      <c r="AN60" s="689">
        <v>0</v>
      </c>
      <c r="AO60" s="690">
        <v>0</v>
      </c>
      <c r="AP60" s="627"/>
      <c r="AQ60" s="688"/>
      <c r="AR60" s="689"/>
      <c r="AS60" s="689"/>
      <c r="AT60" s="689"/>
      <c r="AU60" s="689">
        <v>0</v>
      </c>
      <c r="AV60" s="689">
        <v>0</v>
      </c>
      <c r="AW60" s="689">
        <v>0</v>
      </c>
      <c r="AX60" s="689">
        <v>0</v>
      </c>
      <c r="AY60" s="689">
        <v>0</v>
      </c>
      <c r="AZ60" s="689">
        <v>0</v>
      </c>
      <c r="BA60" s="689">
        <v>0</v>
      </c>
      <c r="BB60" s="689">
        <v>0</v>
      </c>
      <c r="BC60" s="689">
        <v>0</v>
      </c>
      <c r="BD60" s="689">
        <v>0</v>
      </c>
      <c r="BE60" s="689">
        <v>0</v>
      </c>
      <c r="BF60" s="689">
        <v>0</v>
      </c>
      <c r="BG60" s="689">
        <v>0</v>
      </c>
      <c r="BH60" s="689">
        <v>0</v>
      </c>
      <c r="BI60" s="689">
        <v>0</v>
      </c>
      <c r="BJ60" s="689">
        <v>0</v>
      </c>
      <c r="BK60" s="689">
        <v>0</v>
      </c>
      <c r="BL60" s="689">
        <v>0</v>
      </c>
      <c r="BM60" s="689">
        <v>0</v>
      </c>
      <c r="BN60" s="689">
        <v>0</v>
      </c>
      <c r="BO60" s="689">
        <v>0</v>
      </c>
      <c r="BP60" s="689">
        <v>0</v>
      </c>
      <c r="BQ60" s="689">
        <v>0</v>
      </c>
      <c r="BR60" s="689">
        <v>0</v>
      </c>
      <c r="BS60" s="689">
        <v>0</v>
      </c>
      <c r="BT60" s="690">
        <v>0</v>
      </c>
      <c r="BU60" s="162"/>
    </row>
    <row r="61" spans="2:73">
      <c r="B61" s="747" t="s">
        <v>208</v>
      </c>
      <c r="C61" s="747" t="s">
        <v>710</v>
      </c>
      <c r="D61" s="747" t="s">
        <v>733</v>
      </c>
      <c r="E61" s="747" t="s">
        <v>706</v>
      </c>
      <c r="F61" s="747" t="s">
        <v>711</v>
      </c>
      <c r="G61" s="747" t="s">
        <v>707</v>
      </c>
      <c r="H61" s="747">
        <v>2015</v>
      </c>
      <c r="I61" s="748" t="s">
        <v>586</v>
      </c>
      <c r="J61" s="748" t="s">
        <v>598</v>
      </c>
      <c r="K61" s="627"/>
      <c r="L61" s="688"/>
      <c r="M61" s="689"/>
      <c r="N61" s="689"/>
      <c r="O61" s="689"/>
      <c r="P61" s="689">
        <v>0</v>
      </c>
      <c r="Q61" s="689">
        <v>0</v>
      </c>
      <c r="R61" s="689">
        <v>0</v>
      </c>
      <c r="S61" s="689">
        <v>0</v>
      </c>
      <c r="T61" s="689">
        <v>0</v>
      </c>
      <c r="U61" s="689">
        <v>0</v>
      </c>
      <c r="V61" s="689">
        <v>0</v>
      </c>
      <c r="W61" s="689">
        <v>0</v>
      </c>
      <c r="X61" s="689">
        <v>0</v>
      </c>
      <c r="Y61" s="689">
        <v>0</v>
      </c>
      <c r="Z61" s="689">
        <v>0</v>
      </c>
      <c r="AA61" s="689">
        <v>0</v>
      </c>
      <c r="AB61" s="689">
        <v>0</v>
      </c>
      <c r="AC61" s="689">
        <v>0</v>
      </c>
      <c r="AD61" s="689">
        <v>0</v>
      </c>
      <c r="AE61" s="689">
        <v>0</v>
      </c>
      <c r="AF61" s="689">
        <v>0</v>
      </c>
      <c r="AG61" s="689">
        <v>0</v>
      </c>
      <c r="AH61" s="689">
        <v>0</v>
      </c>
      <c r="AI61" s="689">
        <v>0</v>
      </c>
      <c r="AJ61" s="689">
        <v>0</v>
      </c>
      <c r="AK61" s="689">
        <v>0</v>
      </c>
      <c r="AL61" s="689">
        <v>0</v>
      </c>
      <c r="AM61" s="689">
        <v>0</v>
      </c>
      <c r="AN61" s="689">
        <v>0</v>
      </c>
      <c r="AO61" s="690">
        <v>0</v>
      </c>
      <c r="AP61" s="627"/>
      <c r="AQ61" s="688"/>
      <c r="AR61" s="689"/>
      <c r="AS61" s="689"/>
      <c r="AT61" s="689"/>
      <c r="AU61" s="689">
        <v>0</v>
      </c>
      <c r="AV61" s="689">
        <v>0</v>
      </c>
      <c r="AW61" s="689">
        <v>0</v>
      </c>
      <c r="AX61" s="689">
        <v>0</v>
      </c>
      <c r="AY61" s="689">
        <v>0</v>
      </c>
      <c r="AZ61" s="689">
        <v>0</v>
      </c>
      <c r="BA61" s="689">
        <v>0</v>
      </c>
      <c r="BB61" s="689">
        <v>0</v>
      </c>
      <c r="BC61" s="689">
        <v>0</v>
      </c>
      <c r="BD61" s="689">
        <v>0</v>
      </c>
      <c r="BE61" s="689">
        <v>0</v>
      </c>
      <c r="BF61" s="689">
        <v>0</v>
      </c>
      <c r="BG61" s="689">
        <v>0</v>
      </c>
      <c r="BH61" s="689">
        <v>0</v>
      </c>
      <c r="BI61" s="689">
        <v>0</v>
      </c>
      <c r="BJ61" s="689">
        <v>0</v>
      </c>
      <c r="BK61" s="689">
        <v>0</v>
      </c>
      <c r="BL61" s="689">
        <v>0</v>
      </c>
      <c r="BM61" s="689">
        <v>0</v>
      </c>
      <c r="BN61" s="689">
        <v>0</v>
      </c>
      <c r="BO61" s="689">
        <v>0</v>
      </c>
      <c r="BP61" s="689">
        <v>0</v>
      </c>
      <c r="BQ61" s="689">
        <v>0</v>
      </c>
      <c r="BR61" s="689">
        <v>0</v>
      </c>
      <c r="BS61" s="689">
        <v>0</v>
      </c>
      <c r="BT61" s="690">
        <v>0</v>
      </c>
    </row>
    <row r="62" spans="2:73">
      <c r="B62" s="747" t="s">
        <v>208</v>
      </c>
      <c r="C62" s="747" t="s">
        <v>710</v>
      </c>
      <c r="D62" s="747" t="s">
        <v>734</v>
      </c>
      <c r="E62" s="747" t="s">
        <v>706</v>
      </c>
      <c r="F62" s="747" t="s">
        <v>711</v>
      </c>
      <c r="G62" s="747" t="s">
        <v>707</v>
      </c>
      <c r="H62" s="747">
        <v>2015</v>
      </c>
      <c r="I62" s="748" t="s">
        <v>586</v>
      </c>
      <c r="J62" s="748" t="s">
        <v>598</v>
      </c>
      <c r="K62" s="627"/>
      <c r="L62" s="688"/>
      <c r="M62" s="689"/>
      <c r="N62" s="689"/>
      <c r="O62" s="689"/>
      <c r="P62" s="689">
        <v>0</v>
      </c>
      <c r="Q62" s="689">
        <v>0</v>
      </c>
      <c r="R62" s="689">
        <v>0</v>
      </c>
      <c r="S62" s="689">
        <v>0</v>
      </c>
      <c r="T62" s="689">
        <v>0</v>
      </c>
      <c r="U62" s="689">
        <v>0</v>
      </c>
      <c r="V62" s="689">
        <v>0</v>
      </c>
      <c r="W62" s="689">
        <v>0</v>
      </c>
      <c r="X62" s="689">
        <v>0</v>
      </c>
      <c r="Y62" s="689">
        <v>0</v>
      </c>
      <c r="Z62" s="689">
        <v>0</v>
      </c>
      <c r="AA62" s="689">
        <v>0</v>
      </c>
      <c r="AB62" s="689">
        <v>0</v>
      </c>
      <c r="AC62" s="689">
        <v>0</v>
      </c>
      <c r="AD62" s="689">
        <v>0</v>
      </c>
      <c r="AE62" s="689">
        <v>0</v>
      </c>
      <c r="AF62" s="689">
        <v>0</v>
      </c>
      <c r="AG62" s="689">
        <v>0</v>
      </c>
      <c r="AH62" s="689">
        <v>0</v>
      </c>
      <c r="AI62" s="689">
        <v>0</v>
      </c>
      <c r="AJ62" s="689">
        <v>0</v>
      </c>
      <c r="AK62" s="689">
        <v>0</v>
      </c>
      <c r="AL62" s="689">
        <v>0</v>
      </c>
      <c r="AM62" s="689">
        <v>0</v>
      </c>
      <c r="AN62" s="689">
        <v>0</v>
      </c>
      <c r="AO62" s="690">
        <v>0</v>
      </c>
      <c r="AP62" s="627"/>
      <c r="AQ62" s="688"/>
      <c r="AR62" s="689"/>
      <c r="AS62" s="689"/>
      <c r="AT62" s="689"/>
      <c r="AU62" s="689">
        <v>0</v>
      </c>
      <c r="AV62" s="689">
        <v>0</v>
      </c>
      <c r="AW62" s="689">
        <v>0</v>
      </c>
      <c r="AX62" s="689">
        <v>0</v>
      </c>
      <c r="AY62" s="689">
        <v>0</v>
      </c>
      <c r="AZ62" s="689">
        <v>0</v>
      </c>
      <c r="BA62" s="689">
        <v>0</v>
      </c>
      <c r="BB62" s="689">
        <v>0</v>
      </c>
      <c r="BC62" s="689">
        <v>0</v>
      </c>
      <c r="BD62" s="689">
        <v>0</v>
      </c>
      <c r="BE62" s="689">
        <v>0</v>
      </c>
      <c r="BF62" s="689">
        <v>0</v>
      </c>
      <c r="BG62" s="689">
        <v>0</v>
      </c>
      <c r="BH62" s="689">
        <v>0</v>
      </c>
      <c r="BI62" s="689">
        <v>0</v>
      </c>
      <c r="BJ62" s="689">
        <v>0</v>
      </c>
      <c r="BK62" s="689">
        <v>0</v>
      </c>
      <c r="BL62" s="689">
        <v>0</v>
      </c>
      <c r="BM62" s="689">
        <v>0</v>
      </c>
      <c r="BN62" s="689">
        <v>0</v>
      </c>
      <c r="BO62" s="689">
        <v>0</v>
      </c>
      <c r="BP62" s="689">
        <v>0</v>
      </c>
      <c r="BQ62" s="689">
        <v>0</v>
      </c>
      <c r="BR62" s="689">
        <v>0</v>
      </c>
      <c r="BS62" s="689">
        <v>0</v>
      </c>
      <c r="BT62" s="690">
        <v>0</v>
      </c>
    </row>
    <row r="63" spans="2:73">
      <c r="B63" s="747" t="s">
        <v>208</v>
      </c>
      <c r="C63" s="747" t="s">
        <v>710</v>
      </c>
      <c r="D63" s="747" t="s">
        <v>735</v>
      </c>
      <c r="E63" s="747" t="s">
        <v>706</v>
      </c>
      <c r="F63" s="747" t="s">
        <v>711</v>
      </c>
      <c r="G63" s="747" t="s">
        <v>707</v>
      </c>
      <c r="H63" s="747">
        <v>2015</v>
      </c>
      <c r="I63" s="748" t="s">
        <v>586</v>
      </c>
      <c r="J63" s="748" t="s">
        <v>598</v>
      </c>
      <c r="K63" s="627"/>
      <c r="L63" s="688"/>
      <c r="M63" s="689"/>
      <c r="N63" s="689"/>
      <c r="O63" s="689"/>
      <c r="P63" s="689">
        <v>0</v>
      </c>
      <c r="Q63" s="689">
        <v>0</v>
      </c>
      <c r="R63" s="689">
        <v>0</v>
      </c>
      <c r="S63" s="689">
        <v>0</v>
      </c>
      <c r="T63" s="689">
        <v>0</v>
      </c>
      <c r="U63" s="689">
        <v>0</v>
      </c>
      <c r="V63" s="689">
        <v>0</v>
      </c>
      <c r="W63" s="689">
        <v>0</v>
      </c>
      <c r="X63" s="689">
        <v>0</v>
      </c>
      <c r="Y63" s="689">
        <v>0</v>
      </c>
      <c r="Z63" s="689">
        <v>0</v>
      </c>
      <c r="AA63" s="689">
        <v>0</v>
      </c>
      <c r="AB63" s="689">
        <v>0</v>
      </c>
      <c r="AC63" s="689">
        <v>0</v>
      </c>
      <c r="AD63" s="689">
        <v>0</v>
      </c>
      <c r="AE63" s="689">
        <v>0</v>
      </c>
      <c r="AF63" s="689">
        <v>0</v>
      </c>
      <c r="AG63" s="689">
        <v>0</v>
      </c>
      <c r="AH63" s="689">
        <v>0</v>
      </c>
      <c r="AI63" s="689">
        <v>0</v>
      </c>
      <c r="AJ63" s="689">
        <v>0</v>
      </c>
      <c r="AK63" s="689">
        <v>0</v>
      </c>
      <c r="AL63" s="689">
        <v>0</v>
      </c>
      <c r="AM63" s="689">
        <v>0</v>
      </c>
      <c r="AN63" s="689">
        <v>0</v>
      </c>
      <c r="AO63" s="690">
        <v>0</v>
      </c>
      <c r="AP63" s="627"/>
      <c r="AQ63" s="688"/>
      <c r="AR63" s="689"/>
      <c r="AS63" s="689"/>
      <c r="AT63" s="689"/>
      <c r="AU63" s="689">
        <v>0</v>
      </c>
      <c r="AV63" s="689">
        <v>0</v>
      </c>
      <c r="AW63" s="689">
        <v>0</v>
      </c>
      <c r="AX63" s="689">
        <v>0</v>
      </c>
      <c r="AY63" s="689">
        <v>0</v>
      </c>
      <c r="AZ63" s="689">
        <v>0</v>
      </c>
      <c r="BA63" s="689">
        <v>0</v>
      </c>
      <c r="BB63" s="689">
        <v>0</v>
      </c>
      <c r="BC63" s="689">
        <v>0</v>
      </c>
      <c r="BD63" s="689">
        <v>0</v>
      </c>
      <c r="BE63" s="689">
        <v>0</v>
      </c>
      <c r="BF63" s="689">
        <v>0</v>
      </c>
      <c r="BG63" s="689">
        <v>0</v>
      </c>
      <c r="BH63" s="689">
        <v>0</v>
      </c>
      <c r="BI63" s="689">
        <v>0</v>
      </c>
      <c r="BJ63" s="689">
        <v>0</v>
      </c>
      <c r="BK63" s="689">
        <v>0</v>
      </c>
      <c r="BL63" s="689">
        <v>0</v>
      </c>
      <c r="BM63" s="689">
        <v>0</v>
      </c>
      <c r="BN63" s="689">
        <v>0</v>
      </c>
      <c r="BO63" s="689">
        <v>0</v>
      </c>
      <c r="BP63" s="689">
        <v>0</v>
      </c>
      <c r="BQ63" s="689">
        <v>0</v>
      </c>
      <c r="BR63" s="689">
        <v>0</v>
      </c>
      <c r="BS63" s="689">
        <v>0</v>
      </c>
      <c r="BT63" s="690">
        <v>0</v>
      </c>
    </row>
    <row r="64" spans="2:73">
      <c r="B64" s="747" t="s">
        <v>208</v>
      </c>
      <c r="C64" s="747" t="s">
        <v>710</v>
      </c>
      <c r="D64" s="747" t="s">
        <v>736</v>
      </c>
      <c r="E64" s="747" t="s">
        <v>706</v>
      </c>
      <c r="F64" s="747" t="s">
        <v>711</v>
      </c>
      <c r="G64" s="747" t="s">
        <v>707</v>
      </c>
      <c r="H64" s="747">
        <v>2015</v>
      </c>
      <c r="I64" s="748" t="s">
        <v>586</v>
      </c>
      <c r="J64" s="748" t="s">
        <v>598</v>
      </c>
      <c r="K64" s="627"/>
      <c r="L64" s="688"/>
      <c r="M64" s="689"/>
      <c r="N64" s="689"/>
      <c r="O64" s="689"/>
      <c r="P64" s="689">
        <v>0</v>
      </c>
      <c r="Q64" s="689">
        <v>0</v>
      </c>
      <c r="R64" s="689">
        <v>0</v>
      </c>
      <c r="S64" s="689">
        <v>0</v>
      </c>
      <c r="T64" s="689">
        <v>0</v>
      </c>
      <c r="U64" s="689">
        <v>0</v>
      </c>
      <c r="V64" s="689">
        <v>0</v>
      </c>
      <c r="W64" s="689">
        <v>0</v>
      </c>
      <c r="X64" s="689">
        <v>0</v>
      </c>
      <c r="Y64" s="689">
        <v>0</v>
      </c>
      <c r="Z64" s="689">
        <v>0</v>
      </c>
      <c r="AA64" s="689">
        <v>0</v>
      </c>
      <c r="AB64" s="689">
        <v>0</v>
      </c>
      <c r="AC64" s="689">
        <v>0</v>
      </c>
      <c r="AD64" s="689">
        <v>0</v>
      </c>
      <c r="AE64" s="689">
        <v>0</v>
      </c>
      <c r="AF64" s="689">
        <v>0</v>
      </c>
      <c r="AG64" s="689">
        <v>0</v>
      </c>
      <c r="AH64" s="689">
        <v>0</v>
      </c>
      <c r="AI64" s="689">
        <v>0</v>
      </c>
      <c r="AJ64" s="689">
        <v>0</v>
      </c>
      <c r="AK64" s="689">
        <v>0</v>
      </c>
      <c r="AL64" s="689">
        <v>0</v>
      </c>
      <c r="AM64" s="689">
        <v>0</v>
      </c>
      <c r="AN64" s="689">
        <v>0</v>
      </c>
      <c r="AO64" s="690">
        <v>0</v>
      </c>
      <c r="AP64" s="627"/>
      <c r="AQ64" s="688"/>
      <c r="AR64" s="689"/>
      <c r="AS64" s="689"/>
      <c r="AT64" s="689"/>
      <c r="AU64" s="689">
        <v>0</v>
      </c>
      <c r="AV64" s="689">
        <v>0</v>
      </c>
      <c r="AW64" s="689">
        <v>0</v>
      </c>
      <c r="AX64" s="689">
        <v>0</v>
      </c>
      <c r="AY64" s="689">
        <v>0</v>
      </c>
      <c r="AZ64" s="689">
        <v>0</v>
      </c>
      <c r="BA64" s="689">
        <v>0</v>
      </c>
      <c r="BB64" s="689">
        <v>0</v>
      </c>
      <c r="BC64" s="689">
        <v>0</v>
      </c>
      <c r="BD64" s="689">
        <v>0</v>
      </c>
      <c r="BE64" s="689">
        <v>0</v>
      </c>
      <c r="BF64" s="689">
        <v>0</v>
      </c>
      <c r="BG64" s="689">
        <v>0</v>
      </c>
      <c r="BH64" s="689">
        <v>0</v>
      </c>
      <c r="BI64" s="689">
        <v>0</v>
      </c>
      <c r="BJ64" s="689">
        <v>0</v>
      </c>
      <c r="BK64" s="689">
        <v>0</v>
      </c>
      <c r="BL64" s="689">
        <v>0</v>
      </c>
      <c r="BM64" s="689">
        <v>0</v>
      </c>
      <c r="BN64" s="689">
        <v>0</v>
      </c>
      <c r="BO64" s="689">
        <v>0</v>
      </c>
      <c r="BP64" s="689">
        <v>0</v>
      </c>
      <c r="BQ64" s="689">
        <v>0</v>
      </c>
      <c r="BR64" s="689">
        <v>0</v>
      </c>
      <c r="BS64" s="689">
        <v>0</v>
      </c>
      <c r="BT64" s="690">
        <v>0</v>
      </c>
    </row>
    <row r="65" spans="2:73">
      <c r="B65" s="747" t="s">
        <v>208</v>
      </c>
      <c r="C65" s="747" t="s">
        <v>705</v>
      </c>
      <c r="D65" s="747" t="s">
        <v>737</v>
      </c>
      <c r="E65" s="747" t="s">
        <v>706</v>
      </c>
      <c r="F65" s="747" t="s">
        <v>29</v>
      </c>
      <c r="G65" s="747" t="s">
        <v>707</v>
      </c>
      <c r="H65" s="747">
        <v>2015</v>
      </c>
      <c r="I65" s="748" t="s">
        <v>586</v>
      </c>
      <c r="J65" s="748" t="s">
        <v>598</v>
      </c>
      <c r="K65" s="627"/>
      <c r="L65" s="688"/>
      <c r="M65" s="689"/>
      <c r="N65" s="689"/>
      <c r="O65" s="689"/>
      <c r="P65" s="689">
        <v>0</v>
      </c>
      <c r="Q65" s="689">
        <v>0</v>
      </c>
      <c r="R65" s="689">
        <v>0</v>
      </c>
      <c r="S65" s="689">
        <v>0</v>
      </c>
      <c r="T65" s="689">
        <v>0</v>
      </c>
      <c r="U65" s="689">
        <v>0</v>
      </c>
      <c r="V65" s="689">
        <v>0</v>
      </c>
      <c r="W65" s="689">
        <v>0</v>
      </c>
      <c r="X65" s="689">
        <v>0</v>
      </c>
      <c r="Y65" s="689">
        <v>0</v>
      </c>
      <c r="Z65" s="689">
        <v>0</v>
      </c>
      <c r="AA65" s="689">
        <v>0</v>
      </c>
      <c r="AB65" s="689">
        <v>0</v>
      </c>
      <c r="AC65" s="689">
        <v>0</v>
      </c>
      <c r="AD65" s="689">
        <v>0</v>
      </c>
      <c r="AE65" s="689">
        <v>0</v>
      </c>
      <c r="AF65" s="689">
        <v>0</v>
      </c>
      <c r="AG65" s="689">
        <v>0</v>
      </c>
      <c r="AH65" s="689">
        <v>0</v>
      </c>
      <c r="AI65" s="689">
        <v>0</v>
      </c>
      <c r="AJ65" s="689">
        <v>0</v>
      </c>
      <c r="AK65" s="689">
        <v>0</v>
      </c>
      <c r="AL65" s="689">
        <v>0</v>
      </c>
      <c r="AM65" s="689">
        <v>0</v>
      </c>
      <c r="AN65" s="689">
        <v>0</v>
      </c>
      <c r="AO65" s="690">
        <v>0</v>
      </c>
      <c r="AP65" s="627"/>
      <c r="AQ65" s="688"/>
      <c r="AR65" s="689"/>
      <c r="AS65" s="689"/>
      <c r="AT65" s="689"/>
      <c r="AU65" s="689">
        <v>0</v>
      </c>
      <c r="AV65" s="689">
        <v>0</v>
      </c>
      <c r="AW65" s="689">
        <v>0</v>
      </c>
      <c r="AX65" s="689">
        <v>0</v>
      </c>
      <c r="AY65" s="689">
        <v>0</v>
      </c>
      <c r="AZ65" s="689">
        <v>0</v>
      </c>
      <c r="BA65" s="689">
        <v>0</v>
      </c>
      <c r="BB65" s="689">
        <v>0</v>
      </c>
      <c r="BC65" s="689">
        <v>0</v>
      </c>
      <c r="BD65" s="689">
        <v>0</v>
      </c>
      <c r="BE65" s="689">
        <v>0</v>
      </c>
      <c r="BF65" s="689">
        <v>0</v>
      </c>
      <c r="BG65" s="689">
        <v>0</v>
      </c>
      <c r="BH65" s="689">
        <v>0</v>
      </c>
      <c r="BI65" s="689">
        <v>0</v>
      </c>
      <c r="BJ65" s="689">
        <v>0</v>
      </c>
      <c r="BK65" s="689">
        <v>0</v>
      </c>
      <c r="BL65" s="689">
        <v>0</v>
      </c>
      <c r="BM65" s="689">
        <v>0</v>
      </c>
      <c r="BN65" s="689">
        <v>0</v>
      </c>
      <c r="BO65" s="689">
        <v>0</v>
      </c>
      <c r="BP65" s="689">
        <v>0</v>
      </c>
      <c r="BQ65" s="689">
        <v>0</v>
      </c>
      <c r="BR65" s="689">
        <v>0</v>
      </c>
      <c r="BS65" s="689">
        <v>0</v>
      </c>
      <c r="BT65" s="690">
        <v>0</v>
      </c>
    </row>
    <row r="66" spans="2:73">
      <c r="B66" s="747" t="s">
        <v>208</v>
      </c>
      <c r="C66" s="747" t="s">
        <v>705</v>
      </c>
      <c r="D66" s="747" t="s">
        <v>738</v>
      </c>
      <c r="E66" s="747" t="s">
        <v>706</v>
      </c>
      <c r="F66" s="747" t="s">
        <v>29</v>
      </c>
      <c r="G66" s="747" t="s">
        <v>707</v>
      </c>
      <c r="H66" s="747">
        <v>2015</v>
      </c>
      <c r="I66" s="748" t="s">
        <v>586</v>
      </c>
      <c r="J66" s="748" t="s">
        <v>598</v>
      </c>
      <c r="K66" s="627"/>
      <c r="L66" s="688"/>
      <c r="M66" s="689"/>
      <c r="N66" s="689"/>
      <c r="O66" s="689"/>
      <c r="P66" s="689">
        <v>0</v>
      </c>
      <c r="Q66" s="689">
        <v>0</v>
      </c>
      <c r="R66" s="689">
        <v>0</v>
      </c>
      <c r="S66" s="689">
        <v>0</v>
      </c>
      <c r="T66" s="689">
        <v>0</v>
      </c>
      <c r="U66" s="689">
        <v>0</v>
      </c>
      <c r="V66" s="689">
        <v>0</v>
      </c>
      <c r="W66" s="689">
        <v>0</v>
      </c>
      <c r="X66" s="689">
        <v>0</v>
      </c>
      <c r="Y66" s="689">
        <v>0</v>
      </c>
      <c r="Z66" s="689">
        <v>0</v>
      </c>
      <c r="AA66" s="689">
        <v>0</v>
      </c>
      <c r="AB66" s="689">
        <v>0</v>
      </c>
      <c r="AC66" s="689">
        <v>0</v>
      </c>
      <c r="AD66" s="689">
        <v>0</v>
      </c>
      <c r="AE66" s="689">
        <v>0</v>
      </c>
      <c r="AF66" s="689">
        <v>0</v>
      </c>
      <c r="AG66" s="689">
        <v>0</v>
      </c>
      <c r="AH66" s="689">
        <v>0</v>
      </c>
      <c r="AI66" s="689">
        <v>0</v>
      </c>
      <c r="AJ66" s="689">
        <v>0</v>
      </c>
      <c r="AK66" s="689">
        <v>0</v>
      </c>
      <c r="AL66" s="689">
        <v>0</v>
      </c>
      <c r="AM66" s="689">
        <v>0</v>
      </c>
      <c r="AN66" s="689">
        <v>0</v>
      </c>
      <c r="AO66" s="690">
        <v>0</v>
      </c>
      <c r="AP66" s="627"/>
      <c r="AQ66" s="688"/>
      <c r="AR66" s="689"/>
      <c r="AS66" s="689"/>
      <c r="AT66" s="689"/>
      <c r="AU66" s="689">
        <v>0</v>
      </c>
      <c r="AV66" s="689">
        <v>0</v>
      </c>
      <c r="AW66" s="689">
        <v>0</v>
      </c>
      <c r="AX66" s="689">
        <v>0</v>
      </c>
      <c r="AY66" s="689">
        <v>0</v>
      </c>
      <c r="AZ66" s="689">
        <v>0</v>
      </c>
      <c r="BA66" s="689">
        <v>0</v>
      </c>
      <c r="BB66" s="689">
        <v>0</v>
      </c>
      <c r="BC66" s="689">
        <v>0</v>
      </c>
      <c r="BD66" s="689">
        <v>0</v>
      </c>
      <c r="BE66" s="689">
        <v>0</v>
      </c>
      <c r="BF66" s="689">
        <v>0</v>
      </c>
      <c r="BG66" s="689">
        <v>0</v>
      </c>
      <c r="BH66" s="689">
        <v>0</v>
      </c>
      <c r="BI66" s="689">
        <v>0</v>
      </c>
      <c r="BJ66" s="689">
        <v>0</v>
      </c>
      <c r="BK66" s="689">
        <v>0</v>
      </c>
      <c r="BL66" s="689">
        <v>0</v>
      </c>
      <c r="BM66" s="689">
        <v>0</v>
      </c>
      <c r="BN66" s="689">
        <v>0</v>
      </c>
      <c r="BO66" s="689">
        <v>0</v>
      </c>
      <c r="BP66" s="689">
        <v>0</v>
      </c>
      <c r="BQ66" s="689">
        <v>0</v>
      </c>
      <c r="BR66" s="689">
        <v>0</v>
      </c>
      <c r="BS66" s="689">
        <v>0</v>
      </c>
      <c r="BT66" s="690">
        <v>0</v>
      </c>
    </row>
    <row r="67" spans="2:73">
      <c r="B67" s="747" t="s">
        <v>208</v>
      </c>
      <c r="C67" s="747" t="s">
        <v>705</v>
      </c>
      <c r="D67" s="747" t="s">
        <v>739</v>
      </c>
      <c r="E67" s="747" t="s">
        <v>706</v>
      </c>
      <c r="F67" s="747" t="s">
        <v>29</v>
      </c>
      <c r="G67" s="747" t="s">
        <v>707</v>
      </c>
      <c r="H67" s="747">
        <v>2015</v>
      </c>
      <c r="I67" s="748" t="s">
        <v>586</v>
      </c>
      <c r="J67" s="748" t="s">
        <v>598</v>
      </c>
      <c r="K67" s="627"/>
      <c r="L67" s="688"/>
      <c r="M67" s="689"/>
      <c r="N67" s="689"/>
      <c r="O67" s="689"/>
      <c r="P67" s="689">
        <v>0</v>
      </c>
      <c r="Q67" s="689">
        <v>0</v>
      </c>
      <c r="R67" s="689">
        <v>0</v>
      </c>
      <c r="S67" s="689">
        <v>0</v>
      </c>
      <c r="T67" s="689">
        <v>0</v>
      </c>
      <c r="U67" s="689">
        <v>0</v>
      </c>
      <c r="V67" s="689">
        <v>0</v>
      </c>
      <c r="W67" s="689">
        <v>0</v>
      </c>
      <c r="X67" s="689">
        <v>0</v>
      </c>
      <c r="Y67" s="689">
        <v>0</v>
      </c>
      <c r="Z67" s="689">
        <v>0</v>
      </c>
      <c r="AA67" s="689">
        <v>0</v>
      </c>
      <c r="AB67" s="689">
        <v>0</v>
      </c>
      <c r="AC67" s="689">
        <v>0</v>
      </c>
      <c r="AD67" s="689">
        <v>0</v>
      </c>
      <c r="AE67" s="689">
        <v>0</v>
      </c>
      <c r="AF67" s="689">
        <v>0</v>
      </c>
      <c r="AG67" s="689">
        <v>0</v>
      </c>
      <c r="AH67" s="689">
        <v>0</v>
      </c>
      <c r="AI67" s="689">
        <v>0</v>
      </c>
      <c r="AJ67" s="689">
        <v>0</v>
      </c>
      <c r="AK67" s="689">
        <v>0</v>
      </c>
      <c r="AL67" s="689">
        <v>0</v>
      </c>
      <c r="AM67" s="689">
        <v>0</v>
      </c>
      <c r="AN67" s="689">
        <v>0</v>
      </c>
      <c r="AO67" s="690">
        <v>0</v>
      </c>
      <c r="AP67" s="627"/>
      <c r="AQ67" s="688"/>
      <c r="AR67" s="689"/>
      <c r="AS67" s="689"/>
      <c r="AT67" s="689"/>
      <c r="AU67" s="689">
        <v>0</v>
      </c>
      <c r="AV67" s="689">
        <v>0</v>
      </c>
      <c r="AW67" s="689">
        <v>0</v>
      </c>
      <c r="AX67" s="689">
        <v>0</v>
      </c>
      <c r="AY67" s="689">
        <v>0</v>
      </c>
      <c r="AZ67" s="689">
        <v>0</v>
      </c>
      <c r="BA67" s="689">
        <v>0</v>
      </c>
      <c r="BB67" s="689">
        <v>0</v>
      </c>
      <c r="BC67" s="689">
        <v>0</v>
      </c>
      <c r="BD67" s="689">
        <v>0</v>
      </c>
      <c r="BE67" s="689">
        <v>0</v>
      </c>
      <c r="BF67" s="689">
        <v>0</v>
      </c>
      <c r="BG67" s="689">
        <v>0</v>
      </c>
      <c r="BH67" s="689">
        <v>0</v>
      </c>
      <c r="BI67" s="689">
        <v>0</v>
      </c>
      <c r="BJ67" s="689">
        <v>0</v>
      </c>
      <c r="BK67" s="689">
        <v>0</v>
      </c>
      <c r="BL67" s="689">
        <v>0</v>
      </c>
      <c r="BM67" s="689">
        <v>0</v>
      </c>
      <c r="BN67" s="689">
        <v>0</v>
      </c>
      <c r="BO67" s="689">
        <v>0</v>
      </c>
      <c r="BP67" s="689">
        <v>0</v>
      </c>
      <c r="BQ67" s="689">
        <v>0</v>
      </c>
      <c r="BR67" s="689">
        <v>0</v>
      </c>
      <c r="BS67" s="689">
        <v>0</v>
      </c>
      <c r="BT67" s="690">
        <v>0</v>
      </c>
    </row>
    <row r="68" spans="2:73">
      <c r="B68" s="747" t="s">
        <v>208</v>
      </c>
      <c r="C68" s="747" t="s">
        <v>705</v>
      </c>
      <c r="D68" s="747" t="s">
        <v>740</v>
      </c>
      <c r="E68" s="747" t="s">
        <v>706</v>
      </c>
      <c r="F68" s="747" t="s">
        <v>29</v>
      </c>
      <c r="G68" s="747" t="s">
        <v>707</v>
      </c>
      <c r="H68" s="747">
        <v>2015</v>
      </c>
      <c r="I68" s="748" t="s">
        <v>586</v>
      </c>
      <c r="J68" s="748" t="s">
        <v>598</v>
      </c>
      <c r="K68" s="627"/>
      <c r="L68" s="688"/>
      <c r="M68" s="689"/>
      <c r="N68" s="689"/>
      <c r="O68" s="689"/>
      <c r="P68" s="689">
        <v>0</v>
      </c>
      <c r="Q68" s="689">
        <v>0</v>
      </c>
      <c r="R68" s="689">
        <v>0</v>
      </c>
      <c r="S68" s="689">
        <v>0</v>
      </c>
      <c r="T68" s="689">
        <v>0</v>
      </c>
      <c r="U68" s="689">
        <v>0</v>
      </c>
      <c r="V68" s="689">
        <v>0</v>
      </c>
      <c r="W68" s="689">
        <v>0</v>
      </c>
      <c r="X68" s="689">
        <v>0</v>
      </c>
      <c r="Y68" s="689">
        <v>0</v>
      </c>
      <c r="Z68" s="689">
        <v>0</v>
      </c>
      <c r="AA68" s="689">
        <v>0</v>
      </c>
      <c r="AB68" s="689">
        <v>0</v>
      </c>
      <c r="AC68" s="689">
        <v>0</v>
      </c>
      <c r="AD68" s="689">
        <v>0</v>
      </c>
      <c r="AE68" s="689">
        <v>0</v>
      </c>
      <c r="AF68" s="689">
        <v>0</v>
      </c>
      <c r="AG68" s="689">
        <v>0</v>
      </c>
      <c r="AH68" s="689">
        <v>0</v>
      </c>
      <c r="AI68" s="689">
        <v>0</v>
      </c>
      <c r="AJ68" s="689">
        <v>0</v>
      </c>
      <c r="AK68" s="689">
        <v>0</v>
      </c>
      <c r="AL68" s="689">
        <v>0</v>
      </c>
      <c r="AM68" s="689">
        <v>0</v>
      </c>
      <c r="AN68" s="689">
        <v>0</v>
      </c>
      <c r="AO68" s="690">
        <v>0</v>
      </c>
      <c r="AP68" s="627"/>
      <c r="AQ68" s="688"/>
      <c r="AR68" s="689"/>
      <c r="AS68" s="689"/>
      <c r="AT68" s="689"/>
      <c r="AU68" s="689">
        <v>0</v>
      </c>
      <c r="AV68" s="689">
        <v>0</v>
      </c>
      <c r="AW68" s="689">
        <v>0</v>
      </c>
      <c r="AX68" s="689">
        <v>0</v>
      </c>
      <c r="AY68" s="689">
        <v>0</v>
      </c>
      <c r="AZ68" s="689">
        <v>0</v>
      </c>
      <c r="BA68" s="689">
        <v>0</v>
      </c>
      <c r="BB68" s="689">
        <v>0</v>
      </c>
      <c r="BC68" s="689">
        <v>0</v>
      </c>
      <c r="BD68" s="689">
        <v>0</v>
      </c>
      <c r="BE68" s="689">
        <v>0</v>
      </c>
      <c r="BF68" s="689">
        <v>0</v>
      </c>
      <c r="BG68" s="689">
        <v>0</v>
      </c>
      <c r="BH68" s="689">
        <v>0</v>
      </c>
      <c r="BI68" s="689">
        <v>0</v>
      </c>
      <c r="BJ68" s="689">
        <v>0</v>
      </c>
      <c r="BK68" s="689">
        <v>0</v>
      </c>
      <c r="BL68" s="689">
        <v>0</v>
      </c>
      <c r="BM68" s="689">
        <v>0</v>
      </c>
      <c r="BN68" s="689">
        <v>0</v>
      </c>
      <c r="BO68" s="689">
        <v>0</v>
      </c>
      <c r="BP68" s="689">
        <v>0</v>
      </c>
      <c r="BQ68" s="689">
        <v>0</v>
      </c>
      <c r="BR68" s="689">
        <v>0</v>
      </c>
      <c r="BS68" s="689">
        <v>0</v>
      </c>
      <c r="BT68" s="690">
        <v>0</v>
      </c>
    </row>
    <row r="69" spans="2:73">
      <c r="B69" s="747" t="s">
        <v>208</v>
      </c>
      <c r="C69" s="747" t="s">
        <v>710</v>
      </c>
      <c r="D69" s="747" t="s">
        <v>741</v>
      </c>
      <c r="E69" s="747" t="s">
        <v>706</v>
      </c>
      <c r="F69" s="747" t="s">
        <v>711</v>
      </c>
      <c r="G69" s="747" t="s">
        <v>707</v>
      </c>
      <c r="H69" s="747">
        <v>2015</v>
      </c>
      <c r="I69" s="748" t="s">
        <v>586</v>
      </c>
      <c r="J69" s="748" t="s">
        <v>598</v>
      </c>
      <c r="K69" s="627"/>
      <c r="L69" s="688"/>
      <c r="M69" s="689"/>
      <c r="N69" s="689"/>
      <c r="O69" s="689"/>
      <c r="P69" s="689">
        <v>0</v>
      </c>
      <c r="Q69" s="689">
        <v>0</v>
      </c>
      <c r="R69" s="689">
        <v>0</v>
      </c>
      <c r="S69" s="689">
        <v>0</v>
      </c>
      <c r="T69" s="689">
        <v>0</v>
      </c>
      <c r="U69" s="689">
        <v>0</v>
      </c>
      <c r="V69" s="689">
        <v>0</v>
      </c>
      <c r="W69" s="689">
        <v>0</v>
      </c>
      <c r="X69" s="689">
        <v>0</v>
      </c>
      <c r="Y69" s="689">
        <v>0</v>
      </c>
      <c r="Z69" s="689">
        <v>0</v>
      </c>
      <c r="AA69" s="689">
        <v>0</v>
      </c>
      <c r="AB69" s="689">
        <v>0</v>
      </c>
      <c r="AC69" s="689">
        <v>0</v>
      </c>
      <c r="AD69" s="689">
        <v>0</v>
      </c>
      <c r="AE69" s="689">
        <v>0</v>
      </c>
      <c r="AF69" s="689">
        <v>0</v>
      </c>
      <c r="AG69" s="689">
        <v>0</v>
      </c>
      <c r="AH69" s="689">
        <v>0</v>
      </c>
      <c r="AI69" s="689">
        <v>0</v>
      </c>
      <c r="AJ69" s="689">
        <v>0</v>
      </c>
      <c r="AK69" s="689">
        <v>0</v>
      </c>
      <c r="AL69" s="689">
        <v>0</v>
      </c>
      <c r="AM69" s="689">
        <v>0</v>
      </c>
      <c r="AN69" s="689">
        <v>0</v>
      </c>
      <c r="AO69" s="690">
        <v>0</v>
      </c>
      <c r="AP69" s="627"/>
      <c r="AQ69" s="688"/>
      <c r="AR69" s="689"/>
      <c r="AS69" s="689"/>
      <c r="AT69" s="689"/>
      <c r="AU69" s="689">
        <v>0</v>
      </c>
      <c r="AV69" s="689">
        <v>0</v>
      </c>
      <c r="AW69" s="689">
        <v>0</v>
      </c>
      <c r="AX69" s="689">
        <v>0</v>
      </c>
      <c r="AY69" s="689">
        <v>0</v>
      </c>
      <c r="AZ69" s="689">
        <v>0</v>
      </c>
      <c r="BA69" s="689">
        <v>0</v>
      </c>
      <c r="BB69" s="689">
        <v>0</v>
      </c>
      <c r="BC69" s="689">
        <v>0</v>
      </c>
      <c r="BD69" s="689">
        <v>0</v>
      </c>
      <c r="BE69" s="689">
        <v>0</v>
      </c>
      <c r="BF69" s="689">
        <v>0</v>
      </c>
      <c r="BG69" s="689">
        <v>0</v>
      </c>
      <c r="BH69" s="689">
        <v>0</v>
      </c>
      <c r="BI69" s="689">
        <v>0</v>
      </c>
      <c r="BJ69" s="689">
        <v>0</v>
      </c>
      <c r="BK69" s="689">
        <v>0</v>
      </c>
      <c r="BL69" s="689">
        <v>0</v>
      </c>
      <c r="BM69" s="689">
        <v>0</v>
      </c>
      <c r="BN69" s="689">
        <v>0</v>
      </c>
      <c r="BO69" s="689">
        <v>0</v>
      </c>
      <c r="BP69" s="689">
        <v>0</v>
      </c>
      <c r="BQ69" s="689">
        <v>0</v>
      </c>
      <c r="BR69" s="689">
        <v>0</v>
      </c>
      <c r="BS69" s="689">
        <v>0</v>
      </c>
      <c r="BT69" s="690">
        <v>0</v>
      </c>
    </row>
    <row r="70" spans="2:73">
      <c r="B70" s="747" t="s">
        <v>208</v>
      </c>
      <c r="C70" s="747" t="s">
        <v>705</v>
      </c>
      <c r="D70" s="747" t="s">
        <v>742</v>
      </c>
      <c r="E70" s="747" t="s">
        <v>706</v>
      </c>
      <c r="F70" s="747" t="s">
        <v>29</v>
      </c>
      <c r="G70" s="747" t="s">
        <v>707</v>
      </c>
      <c r="H70" s="747">
        <v>2015</v>
      </c>
      <c r="I70" s="748" t="s">
        <v>586</v>
      </c>
      <c r="J70" s="748" t="s">
        <v>598</v>
      </c>
      <c r="K70" s="627"/>
      <c r="L70" s="688"/>
      <c r="M70" s="689"/>
      <c r="N70" s="689"/>
      <c r="O70" s="689"/>
      <c r="P70" s="689">
        <v>0</v>
      </c>
      <c r="Q70" s="689">
        <v>0</v>
      </c>
      <c r="R70" s="689">
        <v>0</v>
      </c>
      <c r="S70" s="689">
        <v>0</v>
      </c>
      <c r="T70" s="689">
        <v>0</v>
      </c>
      <c r="U70" s="689">
        <v>0</v>
      </c>
      <c r="V70" s="689">
        <v>0</v>
      </c>
      <c r="W70" s="689">
        <v>0</v>
      </c>
      <c r="X70" s="689">
        <v>0</v>
      </c>
      <c r="Y70" s="689">
        <v>0</v>
      </c>
      <c r="Z70" s="689">
        <v>0</v>
      </c>
      <c r="AA70" s="689">
        <v>0</v>
      </c>
      <c r="AB70" s="689">
        <v>0</v>
      </c>
      <c r="AC70" s="689">
        <v>0</v>
      </c>
      <c r="AD70" s="689">
        <v>0</v>
      </c>
      <c r="AE70" s="689">
        <v>0</v>
      </c>
      <c r="AF70" s="689">
        <v>0</v>
      </c>
      <c r="AG70" s="689">
        <v>0</v>
      </c>
      <c r="AH70" s="689">
        <v>0</v>
      </c>
      <c r="AI70" s="689">
        <v>0</v>
      </c>
      <c r="AJ70" s="689">
        <v>0</v>
      </c>
      <c r="AK70" s="689">
        <v>0</v>
      </c>
      <c r="AL70" s="689">
        <v>0</v>
      </c>
      <c r="AM70" s="689">
        <v>0</v>
      </c>
      <c r="AN70" s="689">
        <v>0</v>
      </c>
      <c r="AO70" s="690">
        <v>0</v>
      </c>
      <c r="AP70" s="627"/>
      <c r="AQ70" s="688"/>
      <c r="AR70" s="689"/>
      <c r="AS70" s="689"/>
      <c r="AT70" s="689"/>
      <c r="AU70" s="689">
        <v>0</v>
      </c>
      <c r="AV70" s="689">
        <v>0</v>
      </c>
      <c r="AW70" s="689">
        <v>0</v>
      </c>
      <c r="AX70" s="689">
        <v>0</v>
      </c>
      <c r="AY70" s="689">
        <v>0</v>
      </c>
      <c r="AZ70" s="689">
        <v>0</v>
      </c>
      <c r="BA70" s="689">
        <v>0</v>
      </c>
      <c r="BB70" s="689">
        <v>0</v>
      </c>
      <c r="BC70" s="689">
        <v>0</v>
      </c>
      <c r="BD70" s="689">
        <v>0</v>
      </c>
      <c r="BE70" s="689">
        <v>0</v>
      </c>
      <c r="BF70" s="689">
        <v>0</v>
      </c>
      <c r="BG70" s="689">
        <v>0</v>
      </c>
      <c r="BH70" s="689">
        <v>0</v>
      </c>
      <c r="BI70" s="689">
        <v>0</v>
      </c>
      <c r="BJ70" s="689">
        <v>0</v>
      </c>
      <c r="BK70" s="689">
        <v>0</v>
      </c>
      <c r="BL70" s="689">
        <v>0</v>
      </c>
      <c r="BM70" s="689">
        <v>0</v>
      </c>
      <c r="BN70" s="689">
        <v>0</v>
      </c>
      <c r="BO70" s="689">
        <v>0</v>
      </c>
      <c r="BP70" s="689">
        <v>0</v>
      </c>
      <c r="BQ70" s="689">
        <v>0</v>
      </c>
      <c r="BR70" s="689">
        <v>0</v>
      </c>
      <c r="BS70" s="689">
        <v>0</v>
      </c>
      <c r="BT70" s="690">
        <v>0</v>
      </c>
    </row>
    <row r="71" spans="2:73">
      <c r="B71" s="747" t="s">
        <v>208</v>
      </c>
      <c r="C71" s="747" t="s">
        <v>705</v>
      </c>
      <c r="D71" s="747" t="s">
        <v>743</v>
      </c>
      <c r="E71" s="747" t="s">
        <v>706</v>
      </c>
      <c r="F71" s="747" t="s">
        <v>29</v>
      </c>
      <c r="G71" s="747" t="s">
        <v>707</v>
      </c>
      <c r="H71" s="747">
        <v>2015</v>
      </c>
      <c r="I71" s="748" t="s">
        <v>586</v>
      </c>
      <c r="J71" s="748" t="s">
        <v>598</v>
      </c>
      <c r="K71" s="627"/>
      <c r="L71" s="688"/>
      <c r="M71" s="689"/>
      <c r="N71" s="689"/>
      <c r="O71" s="689"/>
      <c r="P71" s="689">
        <v>0</v>
      </c>
      <c r="Q71" s="689">
        <v>0</v>
      </c>
      <c r="R71" s="689">
        <v>0</v>
      </c>
      <c r="S71" s="689">
        <v>0</v>
      </c>
      <c r="T71" s="689">
        <v>0</v>
      </c>
      <c r="U71" s="689">
        <v>0</v>
      </c>
      <c r="V71" s="689">
        <v>0</v>
      </c>
      <c r="W71" s="689">
        <v>0</v>
      </c>
      <c r="X71" s="689">
        <v>0</v>
      </c>
      <c r="Y71" s="689">
        <v>0</v>
      </c>
      <c r="Z71" s="689">
        <v>0</v>
      </c>
      <c r="AA71" s="689">
        <v>0</v>
      </c>
      <c r="AB71" s="689">
        <v>0</v>
      </c>
      <c r="AC71" s="689">
        <v>0</v>
      </c>
      <c r="AD71" s="689">
        <v>0</v>
      </c>
      <c r="AE71" s="689">
        <v>0</v>
      </c>
      <c r="AF71" s="689">
        <v>0</v>
      </c>
      <c r="AG71" s="689">
        <v>0</v>
      </c>
      <c r="AH71" s="689">
        <v>0</v>
      </c>
      <c r="AI71" s="689">
        <v>0</v>
      </c>
      <c r="AJ71" s="689">
        <v>0</v>
      </c>
      <c r="AK71" s="689">
        <v>0</v>
      </c>
      <c r="AL71" s="689">
        <v>0</v>
      </c>
      <c r="AM71" s="689">
        <v>0</v>
      </c>
      <c r="AN71" s="689">
        <v>0</v>
      </c>
      <c r="AO71" s="690">
        <v>0</v>
      </c>
      <c r="AP71" s="627"/>
      <c r="AQ71" s="691"/>
      <c r="AR71" s="692"/>
      <c r="AS71" s="692"/>
      <c r="AT71" s="692"/>
      <c r="AU71" s="692">
        <v>0</v>
      </c>
      <c r="AV71" s="692">
        <v>0</v>
      </c>
      <c r="AW71" s="692">
        <v>0</v>
      </c>
      <c r="AX71" s="692">
        <v>0</v>
      </c>
      <c r="AY71" s="692">
        <v>0</v>
      </c>
      <c r="AZ71" s="692">
        <v>0</v>
      </c>
      <c r="BA71" s="692">
        <v>0</v>
      </c>
      <c r="BB71" s="692">
        <v>0</v>
      </c>
      <c r="BC71" s="692">
        <v>0</v>
      </c>
      <c r="BD71" s="692">
        <v>0</v>
      </c>
      <c r="BE71" s="692">
        <v>0</v>
      </c>
      <c r="BF71" s="692">
        <v>0</v>
      </c>
      <c r="BG71" s="692">
        <v>0</v>
      </c>
      <c r="BH71" s="692">
        <v>0</v>
      </c>
      <c r="BI71" s="692">
        <v>0</v>
      </c>
      <c r="BJ71" s="692">
        <v>0</v>
      </c>
      <c r="BK71" s="692">
        <v>0</v>
      </c>
      <c r="BL71" s="692">
        <v>0</v>
      </c>
      <c r="BM71" s="692">
        <v>0</v>
      </c>
      <c r="BN71" s="692">
        <v>0</v>
      </c>
      <c r="BO71" s="692">
        <v>0</v>
      </c>
      <c r="BP71" s="692">
        <v>0</v>
      </c>
      <c r="BQ71" s="692">
        <v>0</v>
      </c>
      <c r="BR71" s="692">
        <v>0</v>
      </c>
      <c r="BS71" s="692">
        <v>0</v>
      </c>
      <c r="BT71" s="693">
        <v>0</v>
      </c>
    </row>
    <row r="72" spans="2:73">
      <c r="B72" s="747" t="s">
        <v>208</v>
      </c>
      <c r="C72" s="747" t="s">
        <v>710</v>
      </c>
      <c r="D72" s="747" t="s">
        <v>744</v>
      </c>
      <c r="E72" s="747" t="s">
        <v>706</v>
      </c>
      <c r="F72" s="747" t="s">
        <v>711</v>
      </c>
      <c r="G72" s="747" t="s">
        <v>707</v>
      </c>
      <c r="H72" s="747">
        <v>2015</v>
      </c>
      <c r="I72" s="748" t="s">
        <v>586</v>
      </c>
      <c r="J72" s="748" t="s">
        <v>598</v>
      </c>
      <c r="K72" s="627"/>
      <c r="L72" s="688"/>
      <c r="M72" s="689"/>
      <c r="N72" s="689"/>
      <c r="O72" s="689"/>
      <c r="P72" s="689">
        <v>0</v>
      </c>
      <c r="Q72" s="689">
        <v>0</v>
      </c>
      <c r="R72" s="689">
        <v>0</v>
      </c>
      <c r="S72" s="689">
        <v>0</v>
      </c>
      <c r="T72" s="689">
        <v>0</v>
      </c>
      <c r="U72" s="689">
        <v>0</v>
      </c>
      <c r="V72" s="689">
        <v>0</v>
      </c>
      <c r="W72" s="689">
        <v>0</v>
      </c>
      <c r="X72" s="689">
        <v>0</v>
      </c>
      <c r="Y72" s="689">
        <v>0</v>
      </c>
      <c r="Z72" s="689">
        <v>0</v>
      </c>
      <c r="AA72" s="689">
        <v>0</v>
      </c>
      <c r="AB72" s="689">
        <v>0</v>
      </c>
      <c r="AC72" s="689">
        <v>0</v>
      </c>
      <c r="AD72" s="689">
        <v>0</v>
      </c>
      <c r="AE72" s="689">
        <v>0</v>
      </c>
      <c r="AF72" s="689">
        <v>0</v>
      </c>
      <c r="AG72" s="689">
        <v>0</v>
      </c>
      <c r="AH72" s="689">
        <v>0</v>
      </c>
      <c r="AI72" s="689">
        <v>0</v>
      </c>
      <c r="AJ72" s="689">
        <v>0</v>
      </c>
      <c r="AK72" s="689">
        <v>0</v>
      </c>
      <c r="AL72" s="689">
        <v>0</v>
      </c>
      <c r="AM72" s="689">
        <v>0</v>
      </c>
      <c r="AN72" s="689">
        <v>0</v>
      </c>
      <c r="AO72" s="690">
        <v>0</v>
      </c>
      <c r="AP72" s="627"/>
      <c r="AQ72" s="685"/>
      <c r="AR72" s="686"/>
      <c r="AS72" s="686"/>
      <c r="AT72" s="686"/>
      <c r="AU72" s="686">
        <v>0</v>
      </c>
      <c r="AV72" s="686">
        <v>0</v>
      </c>
      <c r="AW72" s="686">
        <v>0</v>
      </c>
      <c r="AX72" s="686">
        <v>0</v>
      </c>
      <c r="AY72" s="686">
        <v>0</v>
      </c>
      <c r="AZ72" s="686">
        <v>0</v>
      </c>
      <c r="BA72" s="686">
        <v>0</v>
      </c>
      <c r="BB72" s="686">
        <v>0</v>
      </c>
      <c r="BC72" s="686">
        <v>0</v>
      </c>
      <c r="BD72" s="686">
        <v>0</v>
      </c>
      <c r="BE72" s="686">
        <v>0</v>
      </c>
      <c r="BF72" s="686">
        <v>0</v>
      </c>
      <c r="BG72" s="686">
        <v>0</v>
      </c>
      <c r="BH72" s="686">
        <v>0</v>
      </c>
      <c r="BI72" s="686">
        <v>0</v>
      </c>
      <c r="BJ72" s="686">
        <v>0</v>
      </c>
      <c r="BK72" s="686">
        <v>0</v>
      </c>
      <c r="BL72" s="686">
        <v>0</v>
      </c>
      <c r="BM72" s="686">
        <v>0</v>
      </c>
      <c r="BN72" s="686">
        <v>0</v>
      </c>
      <c r="BO72" s="686">
        <v>0</v>
      </c>
      <c r="BP72" s="686">
        <v>0</v>
      </c>
      <c r="BQ72" s="686">
        <v>0</v>
      </c>
      <c r="BR72" s="686">
        <v>0</v>
      </c>
      <c r="BS72" s="686">
        <v>0</v>
      </c>
      <c r="BT72" s="687">
        <v>0</v>
      </c>
    </row>
    <row r="73" spans="2:73">
      <c r="B73" s="747" t="s">
        <v>208</v>
      </c>
      <c r="C73" s="747" t="s">
        <v>710</v>
      </c>
      <c r="D73" s="747" t="s">
        <v>745</v>
      </c>
      <c r="E73" s="747" t="s">
        <v>706</v>
      </c>
      <c r="F73" s="747" t="s">
        <v>711</v>
      </c>
      <c r="G73" s="747" t="s">
        <v>707</v>
      </c>
      <c r="H73" s="747">
        <v>2015</v>
      </c>
      <c r="I73" s="748" t="s">
        <v>586</v>
      </c>
      <c r="J73" s="748" t="s">
        <v>598</v>
      </c>
      <c r="K73" s="627"/>
      <c r="L73" s="688"/>
      <c r="M73" s="689"/>
      <c r="N73" s="689"/>
      <c r="O73" s="689"/>
      <c r="P73" s="689">
        <v>0</v>
      </c>
      <c r="Q73" s="689">
        <v>0</v>
      </c>
      <c r="R73" s="689">
        <v>0</v>
      </c>
      <c r="S73" s="689">
        <v>0</v>
      </c>
      <c r="T73" s="689">
        <v>0</v>
      </c>
      <c r="U73" s="689">
        <v>0</v>
      </c>
      <c r="V73" s="689">
        <v>0</v>
      </c>
      <c r="W73" s="689">
        <v>0</v>
      </c>
      <c r="X73" s="689">
        <v>0</v>
      </c>
      <c r="Y73" s="689">
        <v>0</v>
      </c>
      <c r="Z73" s="689">
        <v>0</v>
      </c>
      <c r="AA73" s="689">
        <v>0</v>
      </c>
      <c r="AB73" s="689">
        <v>0</v>
      </c>
      <c r="AC73" s="689">
        <v>0</v>
      </c>
      <c r="AD73" s="689">
        <v>0</v>
      </c>
      <c r="AE73" s="689">
        <v>0</v>
      </c>
      <c r="AF73" s="689">
        <v>0</v>
      </c>
      <c r="AG73" s="689">
        <v>0</v>
      </c>
      <c r="AH73" s="689">
        <v>0</v>
      </c>
      <c r="AI73" s="689">
        <v>0</v>
      </c>
      <c r="AJ73" s="689">
        <v>0</v>
      </c>
      <c r="AK73" s="689">
        <v>0</v>
      </c>
      <c r="AL73" s="689">
        <v>0</v>
      </c>
      <c r="AM73" s="689">
        <v>0</v>
      </c>
      <c r="AN73" s="689">
        <v>0</v>
      </c>
      <c r="AO73" s="690">
        <v>0</v>
      </c>
      <c r="AP73" s="627"/>
      <c r="AQ73" s="688"/>
      <c r="AR73" s="689"/>
      <c r="AS73" s="689"/>
      <c r="AT73" s="689"/>
      <c r="AU73" s="689">
        <v>0</v>
      </c>
      <c r="AV73" s="689">
        <v>0</v>
      </c>
      <c r="AW73" s="689">
        <v>0</v>
      </c>
      <c r="AX73" s="689">
        <v>0</v>
      </c>
      <c r="AY73" s="689">
        <v>0</v>
      </c>
      <c r="AZ73" s="689">
        <v>0</v>
      </c>
      <c r="BA73" s="689">
        <v>0</v>
      </c>
      <c r="BB73" s="689">
        <v>0</v>
      </c>
      <c r="BC73" s="689">
        <v>0</v>
      </c>
      <c r="BD73" s="689">
        <v>0</v>
      </c>
      <c r="BE73" s="689">
        <v>0</v>
      </c>
      <c r="BF73" s="689">
        <v>0</v>
      </c>
      <c r="BG73" s="689">
        <v>0</v>
      </c>
      <c r="BH73" s="689">
        <v>0</v>
      </c>
      <c r="BI73" s="689">
        <v>0</v>
      </c>
      <c r="BJ73" s="689">
        <v>0</v>
      </c>
      <c r="BK73" s="689">
        <v>0</v>
      </c>
      <c r="BL73" s="689">
        <v>0</v>
      </c>
      <c r="BM73" s="689">
        <v>0</v>
      </c>
      <c r="BN73" s="689">
        <v>0</v>
      </c>
      <c r="BO73" s="689">
        <v>0</v>
      </c>
      <c r="BP73" s="689">
        <v>0</v>
      </c>
      <c r="BQ73" s="689">
        <v>0</v>
      </c>
      <c r="BR73" s="689">
        <v>0</v>
      </c>
      <c r="BS73" s="689">
        <v>0</v>
      </c>
      <c r="BT73" s="690">
        <v>0</v>
      </c>
    </row>
    <row r="74" spans="2:73">
      <c r="B74" s="747" t="s">
        <v>208</v>
      </c>
      <c r="C74" s="747" t="s">
        <v>710</v>
      </c>
      <c r="D74" s="747" t="s">
        <v>746</v>
      </c>
      <c r="E74" s="747" t="s">
        <v>706</v>
      </c>
      <c r="F74" s="747" t="s">
        <v>712</v>
      </c>
      <c r="G74" s="747" t="s">
        <v>707</v>
      </c>
      <c r="H74" s="747">
        <v>2015</v>
      </c>
      <c r="I74" s="748" t="s">
        <v>586</v>
      </c>
      <c r="J74" s="748" t="s">
        <v>598</v>
      </c>
      <c r="K74" s="627"/>
      <c r="L74" s="688"/>
      <c r="M74" s="689"/>
      <c r="N74" s="689"/>
      <c r="O74" s="689"/>
      <c r="P74" s="689">
        <v>0</v>
      </c>
      <c r="Q74" s="689">
        <v>0</v>
      </c>
      <c r="R74" s="689">
        <v>0</v>
      </c>
      <c r="S74" s="689">
        <v>0</v>
      </c>
      <c r="T74" s="689">
        <v>0</v>
      </c>
      <c r="U74" s="689">
        <v>0</v>
      </c>
      <c r="V74" s="689">
        <v>0</v>
      </c>
      <c r="W74" s="689">
        <v>0</v>
      </c>
      <c r="X74" s="689">
        <v>0</v>
      </c>
      <c r="Y74" s="689">
        <v>0</v>
      </c>
      <c r="Z74" s="689">
        <v>0</v>
      </c>
      <c r="AA74" s="689">
        <v>0</v>
      </c>
      <c r="AB74" s="689">
        <v>0</v>
      </c>
      <c r="AC74" s="689">
        <v>0</v>
      </c>
      <c r="AD74" s="689">
        <v>0</v>
      </c>
      <c r="AE74" s="689">
        <v>0</v>
      </c>
      <c r="AF74" s="689">
        <v>0</v>
      </c>
      <c r="AG74" s="689">
        <v>0</v>
      </c>
      <c r="AH74" s="689">
        <v>0</v>
      </c>
      <c r="AI74" s="689">
        <v>0</v>
      </c>
      <c r="AJ74" s="689">
        <v>0</v>
      </c>
      <c r="AK74" s="689">
        <v>0</v>
      </c>
      <c r="AL74" s="689">
        <v>0</v>
      </c>
      <c r="AM74" s="689">
        <v>0</v>
      </c>
      <c r="AN74" s="689">
        <v>0</v>
      </c>
      <c r="AO74" s="690">
        <v>0</v>
      </c>
      <c r="AP74" s="627"/>
      <c r="AQ74" s="688"/>
      <c r="AR74" s="689"/>
      <c r="AS74" s="689"/>
      <c r="AT74" s="689"/>
      <c r="AU74" s="689">
        <v>0</v>
      </c>
      <c r="AV74" s="689">
        <v>0</v>
      </c>
      <c r="AW74" s="689">
        <v>0</v>
      </c>
      <c r="AX74" s="689">
        <v>0</v>
      </c>
      <c r="AY74" s="689">
        <v>0</v>
      </c>
      <c r="AZ74" s="689">
        <v>0</v>
      </c>
      <c r="BA74" s="689">
        <v>0</v>
      </c>
      <c r="BB74" s="689">
        <v>0</v>
      </c>
      <c r="BC74" s="689">
        <v>0</v>
      </c>
      <c r="BD74" s="689">
        <v>0</v>
      </c>
      <c r="BE74" s="689">
        <v>0</v>
      </c>
      <c r="BF74" s="689">
        <v>0</v>
      </c>
      <c r="BG74" s="689">
        <v>0</v>
      </c>
      <c r="BH74" s="689">
        <v>0</v>
      </c>
      <c r="BI74" s="689">
        <v>0</v>
      </c>
      <c r="BJ74" s="689">
        <v>0</v>
      </c>
      <c r="BK74" s="689">
        <v>0</v>
      </c>
      <c r="BL74" s="689">
        <v>0</v>
      </c>
      <c r="BM74" s="689">
        <v>0</v>
      </c>
      <c r="BN74" s="689">
        <v>0</v>
      </c>
      <c r="BO74" s="689">
        <v>0</v>
      </c>
      <c r="BP74" s="689">
        <v>0</v>
      </c>
      <c r="BQ74" s="689">
        <v>0</v>
      </c>
      <c r="BR74" s="689">
        <v>0</v>
      </c>
      <c r="BS74" s="689">
        <v>0</v>
      </c>
      <c r="BT74" s="690">
        <v>0</v>
      </c>
    </row>
    <row r="75" spans="2:73">
      <c r="B75" s="747" t="s">
        <v>208</v>
      </c>
      <c r="C75" s="747" t="s">
        <v>490</v>
      </c>
      <c r="D75" s="747" t="s">
        <v>747</v>
      </c>
      <c r="E75" s="747" t="s">
        <v>706</v>
      </c>
      <c r="F75" s="747" t="s">
        <v>490</v>
      </c>
      <c r="G75" s="747" t="s">
        <v>707</v>
      </c>
      <c r="H75" s="747">
        <v>2015</v>
      </c>
      <c r="I75" s="748" t="s">
        <v>586</v>
      </c>
      <c r="J75" s="748" t="s">
        <v>598</v>
      </c>
      <c r="K75" s="627"/>
      <c r="L75" s="688"/>
      <c r="M75" s="689"/>
      <c r="N75" s="689"/>
      <c r="O75" s="689"/>
      <c r="P75" s="689">
        <v>0</v>
      </c>
      <c r="Q75" s="689">
        <v>0</v>
      </c>
      <c r="R75" s="689">
        <v>0</v>
      </c>
      <c r="S75" s="689">
        <v>0</v>
      </c>
      <c r="T75" s="689">
        <v>0</v>
      </c>
      <c r="U75" s="689">
        <v>0</v>
      </c>
      <c r="V75" s="689">
        <v>0</v>
      </c>
      <c r="W75" s="689">
        <v>0</v>
      </c>
      <c r="X75" s="689">
        <v>0</v>
      </c>
      <c r="Y75" s="689">
        <v>0</v>
      </c>
      <c r="Z75" s="689">
        <v>0</v>
      </c>
      <c r="AA75" s="689">
        <v>0</v>
      </c>
      <c r="AB75" s="689">
        <v>0</v>
      </c>
      <c r="AC75" s="689">
        <v>0</v>
      </c>
      <c r="AD75" s="689">
        <v>0</v>
      </c>
      <c r="AE75" s="689">
        <v>0</v>
      </c>
      <c r="AF75" s="689">
        <v>0</v>
      </c>
      <c r="AG75" s="689">
        <v>0</v>
      </c>
      <c r="AH75" s="689">
        <v>0</v>
      </c>
      <c r="AI75" s="689">
        <v>0</v>
      </c>
      <c r="AJ75" s="689">
        <v>0</v>
      </c>
      <c r="AK75" s="689">
        <v>0</v>
      </c>
      <c r="AL75" s="689">
        <v>0</v>
      </c>
      <c r="AM75" s="689">
        <v>0</v>
      </c>
      <c r="AN75" s="689">
        <v>0</v>
      </c>
      <c r="AO75" s="690">
        <v>0</v>
      </c>
      <c r="AP75" s="627"/>
      <c r="AQ75" s="688"/>
      <c r="AR75" s="689"/>
      <c r="AS75" s="689"/>
      <c r="AT75" s="689"/>
      <c r="AU75" s="689">
        <v>0</v>
      </c>
      <c r="AV75" s="689">
        <v>0</v>
      </c>
      <c r="AW75" s="689">
        <v>0</v>
      </c>
      <c r="AX75" s="689">
        <v>0</v>
      </c>
      <c r="AY75" s="689">
        <v>0</v>
      </c>
      <c r="AZ75" s="689">
        <v>0</v>
      </c>
      <c r="BA75" s="689">
        <v>0</v>
      </c>
      <c r="BB75" s="689">
        <v>0</v>
      </c>
      <c r="BC75" s="689">
        <v>0</v>
      </c>
      <c r="BD75" s="689">
        <v>0</v>
      </c>
      <c r="BE75" s="689">
        <v>0</v>
      </c>
      <c r="BF75" s="689">
        <v>0</v>
      </c>
      <c r="BG75" s="689">
        <v>0</v>
      </c>
      <c r="BH75" s="689">
        <v>0</v>
      </c>
      <c r="BI75" s="689">
        <v>0</v>
      </c>
      <c r="BJ75" s="689">
        <v>0</v>
      </c>
      <c r="BK75" s="689">
        <v>0</v>
      </c>
      <c r="BL75" s="689">
        <v>0</v>
      </c>
      <c r="BM75" s="689">
        <v>0</v>
      </c>
      <c r="BN75" s="689">
        <v>0</v>
      </c>
      <c r="BO75" s="689">
        <v>0</v>
      </c>
      <c r="BP75" s="689">
        <v>0</v>
      </c>
      <c r="BQ75" s="689">
        <v>0</v>
      </c>
      <c r="BR75" s="689">
        <v>0</v>
      </c>
      <c r="BS75" s="689">
        <v>0</v>
      </c>
      <c r="BT75" s="690">
        <v>0</v>
      </c>
    </row>
    <row r="76" spans="2:73">
      <c r="B76" s="747" t="s">
        <v>208</v>
      </c>
      <c r="C76" s="747" t="s">
        <v>490</v>
      </c>
      <c r="D76" s="747" t="s">
        <v>748</v>
      </c>
      <c r="E76" s="747" t="s">
        <v>706</v>
      </c>
      <c r="F76" s="747" t="s">
        <v>490</v>
      </c>
      <c r="G76" s="747" t="s">
        <v>707</v>
      </c>
      <c r="H76" s="747">
        <v>2015</v>
      </c>
      <c r="I76" s="748" t="s">
        <v>586</v>
      </c>
      <c r="J76" s="748" t="s">
        <v>598</v>
      </c>
      <c r="K76" s="627"/>
      <c r="L76" s="688"/>
      <c r="M76" s="689"/>
      <c r="N76" s="689"/>
      <c r="O76" s="689"/>
      <c r="P76" s="689">
        <v>0</v>
      </c>
      <c r="Q76" s="689">
        <v>0</v>
      </c>
      <c r="R76" s="689">
        <v>0</v>
      </c>
      <c r="S76" s="689">
        <v>0</v>
      </c>
      <c r="T76" s="689">
        <v>0</v>
      </c>
      <c r="U76" s="689">
        <v>0</v>
      </c>
      <c r="V76" s="689">
        <v>0</v>
      </c>
      <c r="W76" s="689">
        <v>0</v>
      </c>
      <c r="X76" s="689">
        <v>0</v>
      </c>
      <c r="Y76" s="689">
        <v>0</v>
      </c>
      <c r="Z76" s="689">
        <v>0</v>
      </c>
      <c r="AA76" s="689">
        <v>0</v>
      </c>
      <c r="AB76" s="689">
        <v>0</v>
      </c>
      <c r="AC76" s="689">
        <v>0</v>
      </c>
      <c r="AD76" s="689">
        <v>0</v>
      </c>
      <c r="AE76" s="689">
        <v>0</v>
      </c>
      <c r="AF76" s="689">
        <v>0</v>
      </c>
      <c r="AG76" s="689">
        <v>0</v>
      </c>
      <c r="AH76" s="689">
        <v>0</v>
      </c>
      <c r="AI76" s="689">
        <v>0</v>
      </c>
      <c r="AJ76" s="689">
        <v>0</v>
      </c>
      <c r="AK76" s="689">
        <v>0</v>
      </c>
      <c r="AL76" s="689">
        <v>0</v>
      </c>
      <c r="AM76" s="689">
        <v>0</v>
      </c>
      <c r="AN76" s="689">
        <v>0</v>
      </c>
      <c r="AO76" s="690">
        <v>0</v>
      </c>
      <c r="AP76" s="627"/>
      <c r="AQ76" s="688"/>
      <c r="AR76" s="689"/>
      <c r="AS76" s="689"/>
      <c r="AT76" s="689"/>
      <c r="AU76" s="689">
        <v>0</v>
      </c>
      <c r="AV76" s="689">
        <v>0</v>
      </c>
      <c r="AW76" s="689">
        <v>0</v>
      </c>
      <c r="AX76" s="689">
        <v>0</v>
      </c>
      <c r="AY76" s="689">
        <v>0</v>
      </c>
      <c r="AZ76" s="689">
        <v>0</v>
      </c>
      <c r="BA76" s="689">
        <v>0</v>
      </c>
      <c r="BB76" s="689">
        <v>0</v>
      </c>
      <c r="BC76" s="689">
        <v>0</v>
      </c>
      <c r="BD76" s="689">
        <v>0</v>
      </c>
      <c r="BE76" s="689">
        <v>0</v>
      </c>
      <c r="BF76" s="689">
        <v>0</v>
      </c>
      <c r="BG76" s="689">
        <v>0</v>
      </c>
      <c r="BH76" s="689">
        <v>0</v>
      </c>
      <c r="BI76" s="689">
        <v>0</v>
      </c>
      <c r="BJ76" s="689">
        <v>0</v>
      </c>
      <c r="BK76" s="689">
        <v>0</v>
      </c>
      <c r="BL76" s="689">
        <v>0</v>
      </c>
      <c r="BM76" s="689">
        <v>0</v>
      </c>
      <c r="BN76" s="689">
        <v>0</v>
      </c>
      <c r="BO76" s="689">
        <v>0</v>
      </c>
      <c r="BP76" s="689">
        <v>0</v>
      </c>
      <c r="BQ76" s="689">
        <v>0</v>
      </c>
      <c r="BR76" s="689">
        <v>0</v>
      </c>
      <c r="BS76" s="689">
        <v>0</v>
      </c>
      <c r="BT76" s="690">
        <v>0</v>
      </c>
    </row>
    <row r="77" spans="2:73">
      <c r="B77" s="747" t="s">
        <v>749</v>
      </c>
      <c r="C77" s="747" t="s">
        <v>710</v>
      </c>
      <c r="D77" s="747" t="s">
        <v>750</v>
      </c>
      <c r="E77" s="747" t="s">
        <v>706</v>
      </c>
      <c r="F77" s="747" t="s">
        <v>711</v>
      </c>
      <c r="G77" s="747" t="s">
        <v>707</v>
      </c>
      <c r="H77" s="747">
        <v>2015</v>
      </c>
      <c r="I77" s="748" t="s">
        <v>586</v>
      </c>
      <c r="J77" s="748" t="s">
        <v>598</v>
      </c>
      <c r="K77" s="627"/>
      <c r="L77" s="688"/>
      <c r="M77" s="689"/>
      <c r="N77" s="689"/>
      <c r="O77" s="689"/>
      <c r="P77" s="689">
        <v>0</v>
      </c>
      <c r="Q77" s="689">
        <v>0</v>
      </c>
      <c r="R77" s="689">
        <v>0</v>
      </c>
      <c r="S77" s="689">
        <v>0</v>
      </c>
      <c r="T77" s="689">
        <v>0</v>
      </c>
      <c r="U77" s="689">
        <v>0</v>
      </c>
      <c r="V77" s="689">
        <v>0</v>
      </c>
      <c r="W77" s="689">
        <v>0</v>
      </c>
      <c r="X77" s="689">
        <v>0</v>
      </c>
      <c r="Y77" s="689">
        <v>0</v>
      </c>
      <c r="Z77" s="689">
        <v>0</v>
      </c>
      <c r="AA77" s="689">
        <v>0</v>
      </c>
      <c r="AB77" s="689">
        <v>0</v>
      </c>
      <c r="AC77" s="689">
        <v>0</v>
      </c>
      <c r="AD77" s="689">
        <v>0</v>
      </c>
      <c r="AE77" s="689">
        <v>0</v>
      </c>
      <c r="AF77" s="689">
        <v>0</v>
      </c>
      <c r="AG77" s="689">
        <v>0</v>
      </c>
      <c r="AH77" s="689">
        <v>0</v>
      </c>
      <c r="AI77" s="689">
        <v>0</v>
      </c>
      <c r="AJ77" s="689">
        <v>0</v>
      </c>
      <c r="AK77" s="689">
        <v>0</v>
      </c>
      <c r="AL77" s="689">
        <v>0</v>
      </c>
      <c r="AM77" s="689">
        <v>0</v>
      </c>
      <c r="AN77" s="689">
        <v>0</v>
      </c>
      <c r="AO77" s="690">
        <v>0</v>
      </c>
      <c r="AP77" s="627"/>
      <c r="AQ77" s="688"/>
      <c r="AR77" s="689"/>
      <c r="AS77" s="689"/>
      <c r="AT77" s="689"/>
      <c r="AU77" s="689">
        <v>0</v>
      </c>
      <c r="AV77" s="689">
        <v>0</v>
      </c>
      <c r="AW77" s="689">
        <v>0</v>
      </c>
      <c r="AX77" s="689">
        <v>0</v>
      </c>
      <c r="AY77" s="689">
        <v>0</v>
      </c>
      <c r="AZ77" s="689">
        <v>0</v>
      </c>
      <c r="BA77" s="689">
        <v>0</v>
      </c>
      <c r="BB77" s="689">
        <v>0</v>
      </c>
      <c r="BC77" s="689">
        <v>0</v>
      </c>
      <c r="BD77" s="689">
        <v>0</v>
      </c>
      <c r="BE77" s="689">
        <v>0</v>
      </c>
      <c r="BF77" s="689">
        <v>0</v>
      </c>
      <c r="BG77" s="689">
        <v>0</v>
      </c>
      <c r="BH77" s="689">
        <v>0</v>
      </c>
      <c r="BI77" s="689">
        <v>0</v>
      </c>
      <c r="BJ77" s="689">
        <v>0</v>
      </c>
      <c r="BK77" s="689">
        <v>0</v>
      </c>
      <c r="BL77" s="689">
        <v>0</v>
      </c>
      <c r="BM77" s="689">
        <v>0</v>
      </c>
      <c r="BN77" s="689">
        <v>0</v>
      </c>
      <c r="BO77" s="689">
        <v>0</v>
      </c>
      <c r="BP77" s="689">
        <v>0</v>
      </c>
      <c r="BQ77" s="689">
        <v>0</v>
      </c>
      <c r="BR77" s="689">
        <v>0</v>
      </c>
      <c r="BS77" s="689">
        <v>0</v>
      </c>
      <c r="BT77" s="690">
        <v>0</v>
      </c>
    </row>
    <row r="78" spans="2:73">
      <c r="B78" s="747" t="s">
        <v>749</v>
      </c>
      <c r="C78" s="747" t="s">
        <v>705</v>
      </c>
      <c r="D78" s="747" t="s">
        <v>751</v>
      </c>
      <c r="E78" s="747" t="s">
        <v>706</v>
      </c>
      <c r="F78" s="747" t="s">
        <v>29</v>
      </c>
      <c r="G78" s="747" t="s">
        <v>707</v>
      </c>
      <c r="H78" s="747">
        <v>2015</v>
      </c>
      <c r="I78" s="748" t="s">
        <v>586</v>
      </c>
      <c r="J78" s="748" t="s">
        <v>598</v>
      </c>
      <c r="K78" s="627"/>
      <c r="L78" s="688"/>
      <c r="M78" s="689"/>
      <c r="N78" s="689"/>
      <c r="O78" s="689"/>
      <c r="P78" s="689">
        <v>0</v>
      </c>
      <c r="Q78" s="689">
        <v>0</v>
      </c>
      <c r="R78" s="689">
        <v>0</v>
      </c>
      <c r="S78" s="689">
        <v>0</v>
      </c>
      <c r="T78" s="689">
        <v>0</v>
      </c>
      <c r="U78" s="689">
        <v>0</v>
      </c>
      <c r="V78" s="689">
        <v>0</v>
      </c>
      <c r="W78" s="689">
        <v>0</v>
      </c>
      <c r="X78" s="689">
        <v>0</v>
      </c>
      <c r="Y78" s="689">
        <v>0</v>
      </c>
      <c r="Z78" s="689">
        <v>0</v>
      </c>
      <c r="AA78" s="689">
        <v>0</v>
      </c>
      <c r="AB78" s="689">
        <v>0</v>
      </c>
      <c r="AC78" s="689">
        <v>0</v>
      </c>
      <c r="AD78" s="689">
        <v>0</v>
      </c>
      <c r="AE78" s="689">
        <v>0</v>
      </c>
      <c r="AF78" s="689">
        <v>0</v>
      </c>
      <c r="AG78" s="689">
        <v>0</v>
      </c>
      <c r="AH78" s="689">
        <v>0</v>
      </c>
      <c r="AI78" s="689">
        <v>0</v>
      </c>
      <c r="AJ78" s="689">
        <v>0</v>
      </c>
      <c r="AK78" s="689">
        <v>0</v>
      </c>
      <c r="AL78" s="689">
        <v>0</v>
      </c>
      <c r="AM78" s="689">
        <v>0</v>
      </c>
      <c r="AN78" s="689">
        <v>0</v>
      </c>
      <c r="AO78" s="690">
        <v>0</v>
      </c>
      <c r="AP78" s="627"/>
      <c r="AQ78" s="688"/>
      <c r="AR78" s="689"/>
      <c r="AS78" s="689"/>
      <c r="AT78" s="689"/>
      <c r="AU78" s="689">
        <v>0</v>
      </c>
      <c r="AV78" s="689">
        <v>0</v>
      </c>
      <c r="AW78" s="689">
        <v>0</v>
      </c>
      <c r="AX78" s="689">
        <v>0</v>
      </c>
      <c r="AY78" s="689">
        <v>0</v>
      </c>
      <c r="AZ78" s="689">
        <v>0</v>
      </c>
      <c r="BA78" s="689">
        <v>0</v>
      </c>
      <c r="BB78" s="689">
        <v>0</v>
      </c>
      <c r="BC78" s="689">
        <v>0</v>
      </c>
      <c r="BD78" s="689">
        <v>0</v>
      </c>
      <c r="BE78" s="689">
        <v>0</v>
      </c>
      <c r="BF78" s="689">
        <v>0</v>
      </c>
      <c r="BG78" s="689">
        <v>0</v>
      </c>
      <c r="BH78" s="689">
        <v>0</v>
      </c>
      <c r="BI78" s="689">
        <v>0</v>
      </c>
      <c r="BJ78" s="689">
        <v>0</v>
      </c>
      <c r="BK78" s="689">
        <v>0</v>
      </c>
      <c r="BL78" s="689">
        <v>0</v>
      </c>
      <c r="BM78" s="689">
        <v>0</v>
      </c>
      <c r="BN78" s="689">
        <v>0</v>
      </c>
      <c r="BO78" s="689">
        <v>0</v>
      </c>
      <c r="BP78" s="689">
        <v>0</v>
      </c>
      <c r="BQ78" s="689">
        <v>0</v>
      </c>
      <c r="BR78" s="689">
        <v>0</v>
      </c>
      <c r="BS78" s="689">
        <v>0</v>
      </c>
      <c r="BT78" s="690">
        <v>0</v>
      </c>
    </row>
    <row r="79" spans="2:73" ht="15.75">
      <c r="B79" s="747" t="s">
        <v>749</v>
      </c>
      <c r="C79" s="747" t="s">
        <v>710</v>
      </c>
      <c r="D79" s="747" t="s">
        <v>752</v>
      </c>
      <c r="E79" s="747" t="s">
        <v>706</v>
      </c>
      <c r="F79" s="747" t="s">
        <v>711</v>
      </c>
      <c r="G79" s="747" t="s">
        <v>707</v>
      </c>
      <c r="H79" s="747">
        <v>2015</v>
      </c>
      <c r="I79" s="748" t="s">
        <v>586</v>
      </c>
      <c r="J79" s="748" t="s">
        <v>598</v>
      </c>
      <c r="K79" s="627"/>
      <c r="L79" s="688"/>
      <c r="M79" s="689"/>
      <c r="N79" s="689"/>
      <c r="O79" s="689"/>
      <c r="P79" s="689">
        <v>0</v>
      </c>
      <c r="Q79" s="689">
        <v>0</v>
      </c>
      <c r="R79" s="689">
        <v>0</v>
      </c>
      <c r="S79" s="689">
        <v>0</v>
      </c>
      <c r="T79" s="689">
        <v>0</v>
      </c>
      <c r="U79" s="689">
        <v>0</v>
      </c>
      <c r="V79" s="689">
        <v>0</v>
      </c>
      <c r="W79" s="689">
        <v>0</v>
      </c>
      <c r="X79" s="689">
        <v>0</v>
      </c>
      <c r="Y79" s="689">
        <v>0</v>
      </c>
      <c r="Z79" s="689">
        <v>0</v>
      </c>
      <c r="AA79" s="689">
        <v>0</v>
      </c>
      <c r="AB79" s="689">
        <v>0</v>
      </c>
      <c r="AC79" s="689">
        <v>0</v>
      </c>
      <c r="AD79" s="689">
        <v>0</v>
      </c>
      <c r="AE79" s="689">
        <v>0</v>
      </c>
      <c r="AF79" s="689">
        <v>0</v>
      </c>
      <c r="AG79" s="689">
        <v>0</v>
      </c>
      <c r="AH79" s="689">
        <v>0</v>
      </c>
      <c r="AI79" s="689">
        <v>0</v>
      </c>
      <c r="AJ79" s="689">
        <v>0</v>
      </c>
      <c r="AK79" s="689">
        <v>0</v>
      </c>
      <c r="AL79" s="689">
        <v>0</v>
      </c>
      <c r="AM79" s="689">
        <v>0</v>
      </c>
      <c r="AN79" s="689">
        <v>0</v>
      </c>
      <c r="AO79" s="690">
        <v>0</v>
      </c>
      <c r="AP79" s="627"/>
      <c r="AQ79" s="688"/>
      <c r="AR79" s="689"/>
      <c r="AS79" s="689"/>
      <c r="AT79" s="689"/>
      <c r="AU79" s="689">
        <v>0</v>
      </c>
      <c r="AV79" s="689">
        <v>0</v>
      </c>
      <c r="AW79" s="689">
        <v>0</v>
      </c>
      <c r="AX79" s="689">
        <v>0</v>
      </c>
      <c r="AY79" s="689">
        <v>0</v>
      </c>
      <c r="AZ79" s="689">
        <v>0</v>
      </c>
      <c r="BA79" s="689">
        <v>0</v>
      </c>
      <c r="BB79" s="689">
        <v>0</v>
      </c>
      <c r="BC79" s="689">
        <v>0</v>
      </c>
      <c r="BD79" s="689">
        <v>0</v>
      </c>
      <c r="BE79" s="689">
        <v>0</v>
      </c>
      <c r="BF79" s="689">
        <v>0</v>
      </c>
      <c r="BG79" s="689">
        <v>0</v>
      </c>
      <c r="BH79" s="689">
        <v>0</v>
      </c>
      <c r="BI79" s="689">
        <v>0</v>
      </c>
      <c r="BJ79" s="689">
        <v>0</v>
      </c>
      <c r="BK79" s="689">
        <v>0</v>
      </c>
      <c r="BL79" s="689">
        <v>0</v>
      </c>
      <c r="BM79" s="689">
        <v>0</v>
      </c>
      <c r="BN79" s="689">
        <v>0</v>
      </c>
      <c r="BO79" s="689">
        <v>0</v>
      </c>
      <c r="BP79" s="689">
        <v>0</v>
      </c>
      <c r="BQ79" s="689">
        <v>0</v>
      </c>
      <c r="BR79" s="689">
        <v>0</v>
      </c>
      <c r="BS79" s="689">
        <v>0</v>
      </c>
      <c r="BT79" s="690">
        <v>0</v>
      </c>
      <c r="BU79" s="162"/>
    </row>
    <row r="80" spans="2:73" ht="15.75">
      <c r="B80" s="747" t="s">
        <v>749</v>
      </c>
      <c r="C80" s="747" t="s">
        <v>710</v>
      </c>
      <c r="D80" s="747" t="s">
        <v>753</v>
      </c>
      <c r="E80" s="747" t="s">
        <v>706</v>
      </c>
      <c r="F80" s="747" t="s">
        <v>711</v>
      </c>
      <c r="G80" s="747" t="s">
        <v>707</v>
      </c>
      <c r="H80" s="747">
        <v>2015</v>
      </c>
      <c r="I80" s="748" t="s">
        <v>586</v>
      </c>
      <c r="J80" s="748" t="s">
        <v>598</v>
      </c>
      <c r="K80" s="627"/>
      <c r="L80" s="688"/>
      <c r="M80" s="689"/>
      <c r="N80" s="689"/>
      <c r="O80" s="689"/>
      <c r="P80" s="689">
        <v>0</v>
      </c>
      <c r="Q80" s="689">
        <v>0</v>
      </c>
      <c r="R80" s="689">
        <v>0</v>
      </c>
      <c r="S80" s="689">
        <v>0</v>
      </c>
      <c r="T80" s="689">
        <v>0</v>
      </c>
      <c r="U80" s="689">
        <v>0</v>
      </c>
      <c r="V80" s="689">
        <v>0</v>
      </c>
      <c r="W80" s="689">
        <v>0</v>
      </c>
      <c r="X80" s="689">
        <v>0</v>
      </c>
      <c r="Y80" s="689">
        <v>0</v>
      </c>
      <c r="Z80" s="689">
        <v>0</v>
      </c>
      <c r="AA80" s="689">
        <v>0</v>
      </c>
      <c r="AB80" s="689">
        <v>0</v>
      </c>
      <c r="AC80" s="689">
        <v>0</v>
      </c>
      <c r="AD80" s="689">
        <v>0</v>
      </c>
      <c r="AE80" s="689">
        <v>0</v>
      </c>
      <c r="AF80" s="689">
        <v>0</v>
      </c>
      <c r="AG80" s="689">
        <v>0</v>
      </c>
      <c r="AH80" s="689">
        <v>0</v>
      </c>
      <c r="AI80" s="689">
        <v>0</v>
      </c>
      <c r="AJ80" s="689">
        <v>0</v>
      </c>
      <c r="AK80" s="689">
        <v>0</v>
      </c>
      <c r="AL80" s="689">
        <v>0</v>
      </c>
      <c r="AM80" s="689">
        <v>0</v>
      </c>
      <c r="AN80" s="689">
        <v>0</v>
      </c>
      <c r="AO80" s="690">
        <v>0</v>
      </c>
      <c r="AP80" s="627"/>
      <c r="AQ80" s="688"/>
      <c r="AR80" s="689"/>
      <c r="AS80" s="689"/>
      <c r="AT80" s="689"/>
      <c r="AU80" s="689">
        <v>0</v>
      </c>
      <c r="AV80" s="689">
        <v>0</v>
      </c>
      <c r="AW80" s="689">
        <v>0</v>
      </c>
      <c r="AX80" s="689">
        <v>0</v>
      </c>
      <c r="AY80" s="689">
        <v>0</v>
      </c>
      <c r="AZ80" s="689">
        <v>0</v>
      </c>
      <c r="BA80" s="689">
        <v>0</v>
      </c>
      <c r="BB80" s="689">
        <v>0</v>
      </c>
      <c r="BC80" s="689">
        <v>0</v>
      </c>
      <c r="BD80" s="689">
        <v>0</v>
      </c>
      <c r="BE80" s="689">
        <v>0</v>
      </c>
      <c r="BF80" s="689">
        <v>0</v>
      </c>
      <c r="BG80" s="689">
        <v>0</v>
      </c>
      <c r="BH80" s="689">
        <v>0</v>
      </c>
      <c r="BI80" s="689">
        <v>0</v>
      </c>
      <c r="BJ80" s="689">
        <v>0</v>
      </c>
      <c r="BK80" s="689">
        <v>0</v>
      </c>
      <c r="BL80" s="689">
        <v>0</v>
      </c>
      <c r="BM80" s="689">
        <v>0</v>
      </c>
      <c r="BN80" s="689">
        <v>0</v>
      </c>
      <c r="BO80" s="689">
        <v>0</v>
      </c>
      <c r="BP80" s="689">
        <v>0</v>
      </c>
      <c r="BQ80" s="689">
        <v>0</v>
      </c>
      <c r="BR80" s="689">
        <v>0</v>
      </c>
      <c r="BS80" s="689">
        <v>0</v>
      </c>
      <c r="BT80" s="690">
        <v>0</v>
      </c>
      <c r="BU80" s="162"/>
    </row>
    <row r="81" spans="2:73">
      <c r="B81" s="747" t="s">
        <v>749</v>
      </c>
      <c r="C81" s="747" t="s">
        <v>710</v>
      </c>
      <c r="D81" s="747" t="s">
        <v>754</v>
      </c>
      <c r="E81" s="747" t="s">
        <v>706</v>
      </c>
      <c r="F81" s="747" t="s">
        <v>711</v>
      </c>
      <c r="G81" s="747" t="s">
        <v>707</v>
      </c>
      <c r="H81" s="747">
        <v>2015</v>
      </c>
      <c r="I81" s="748" t="s">
        <v>586</v>
      </c>
      <c r="J81" s="748" t="s">
        <v>598</v>
      </c>
      <c r="K81" s="627"/>
      <c r="L81" s="688"/>
      <c r="M81" s="689"/>
      <c r="N81" s="689"/>
      <c r="O81" s="689"/>
      <c r="P81" s="689">
        <v>0</v>
      </c>
      <c r="Q81" s="689">
        <v>0</v>
      </c>
      <c r="R81" s="689">
        <v>0</v>
      </c>
      <c r="S81" s="689">
        <v>0</v>
      </c>
      <c r="T81" s="689">
        <v>0</v>
      </c>
      <c r="U81" s="689">
        <v>0</v>
      </c>
      <c r="V81" s="689">
        <v>0</v>
      </c>
      <c r="W81" s="689">
        <v>0</v>
      </c>
      <c r="X81" s="689">
        <v>0</v>
      </c>
      <c r="Y81" s="689">
        <v>0</v>
      </c>
      <c r="Z81" s="689">
        <v>0</v>
      </c>
      <c r="AA81" s="689">
        <v>0</v>
      </c>
      <c r="AB81" s="689">
        <v>0</v>
      </c>
      <c r="AC81" s="689">
        <v>0</v>
      </c>
      <c r="AD81" s="689">
        <v>0</v>
      </c>
      <c r="AE81" s="689">
        <v>0</v>
      </c>
      <c r="AF81" s="689">
        <v>0</v>
      </c>
      <c r="AG81" s="689">
        <v>0</v>
      </c>
      <c r="AH81" s="689">
        <v>0</v>
      </c>
      <c r="AI81" s="689">
        <v>0</v>
      </c>
      <c r="AJ81" s="689">
        <v>0</v>
      </c>
      <c r="AK81" s="689">
        <v>0</v>
      </c>
      <c r="AL81" s="689">
        <v>0</v>
      </c>
      <c r="AM81" s="689">
        <v>0</v>
      </c>
      <c r="AN81" s="689">
        <v>0</v>
      </c>
      <c r="AO81" s="690">
        <v>0</v>
      </c>
      <c r="AP81" s="627"/>
      <c r="AQ81" s="688"/>
      <c r="AR81" s="689"/>
      <c r="AS81" s="689"/>
      <c r="AT81" s="689"/>
      <c r="AU81" s="689">
        <v>0</v>
      </c>
      <c r="AV81" s="689">
        <v>0</v>
      </c>
      <c r="AW81" s="689">
        <v>0</v>
      </c>
      <c r="AX81" s="689">
        <v>0</v>
      </c>
      <c r="AY81" s="689">
        <v>0</v>
      </c>
      <c r="AZ81" s="689">
        <v>0</v>
      </c>
      <c r="BA81" s="689">
        <v>0</v>
      </c>
      <c r="BB81" s="689">
        <v>0</v>
      </c>
      <c r="BC81" s="689">
        <v>0</v>
      </c>
      <c r="BD81" s="689">
        <v>0</v>
      </c>
      <c r="BE81" s="689">
        <v>0</v>
      </c>
      <c r="BF81" s="689">
        <v>0</v>
      </c>
      <c r="BG81" s="689">
        <v>0</v>
      </c>
      <c r="BH81" s="689">
        <v>0</v>
      </c>
      <c r="BI81" s="689">
        <v>0</v>
      </c>
      <c r="BJ81" s="689">
        <v>0</v>
      </c>
      <c r="BK81" s="689">
        <v>0</v>
      </c>
      <c r="BL81" s="689">
        <v>0</v>
      </c>
      <c r="BM81" s="689">
        <v>0</v>
      </c>
      <c r="BN81" s="689">
        <v>0</v>
      </c>
      <c r="BO81" s="689">
        <v>0</v>
      </c>
      <c r="BP81" s="689">
        <v>0</v>
      </c>
      <c r="BQ81" s="689">
        <v>0</v>
      </c>
      <c r="BR81" s="689">
        <v>0</v>
      </c>
      <c r="BS81" s="689">
        <v>0</v>
      </c>
      <c r="BT81" s="690">
        <v>0</v>
      </c>
    </row>
    <row r="82" spans="2:73" ht="15.75">
      <c r="B82" s="747" t="s">
        <v>749</v>
      </c>
      <c r="C82" s="747" t="s">
        <v>710</v>
      </c>
      <c r="D82" s="747" t="s">
        <v>755</v>
      </c>
      <c r="E82" s="747" t="s">
        <v>706</v>
      </c>
      <c r="F82" s="747" t="s">
        <v>711</v>
      </c>
      <c r="G82" s="747" t="s">
        <v>707</v>
      </c>
      <c r="H82" s="747">
        <v>2015</v>
      </c>
      <c r="I82" s="748" t="s">
        <v>586</v>
      </c>
      <c r="J82" s="748" t="s">
        <v>598</v>
      </c>
      <c r="K82" s="627"/>
      <c r="L82" s="688"/>
      <c r="M82" s="689"/>
      <c r="N82" s="689"/>
      <c r="O82" s="689"/>
      <c r="P82" s="689">
        <v>0</v>
      </c>
      <c r="Q82" s="689">
        <v>0</v>
      </c>
      <c r="R82" s="689">
        <v>0</v>
      </c>
      <c r="S82" s="689">
        <v>0</v>
      </c>
      <c r="T82" s="689">
        <v>0</v>
      </c>
      <c r="U82" s="689">
        <v>0</v>
      </c>
      <c r="V82" s="689">
        <v>0</v>
      </c>
      <c r="W82" s="689">
        <v>0</v>
      </c>
      <c r="X82" s="689">
        <v>0</v>
      </c>
      <c r="Y82" s="689">
        <v>0</v>
      </c>
      <c r="Z82" s="689">
        <v>0</v>
      </c>
      <c r="AA82" s="689">
        <v>0</v>
      </c>
      <c r="AB82" s="689">
        <v>0</v>
      </c>
      <c r="AC82" s="689">
        <v>0</v>
      </c>
      <c r="AD82" s="689">
        <v>0</v>
      </c>
      <c r="AE82" s="689">
        <v>0</v>
      </c>
      <c r="AF82" s="689">
        <v>0</v>
      </c>
      <c r="AG82" s="689">
        <v>0</v>
      </c>
      <c r="AH82" s="689">
        <v>0</v>
      </c>
      <c r="AI82" s="689">
        <v>0</v>
      </c>
      <c r="AJ82" s="689">
        <v>0</v>
      </c>
      <c r="AK82" s="689">
        <v>0</v>
      </c>
      <c r="AL82" s="689">
        <v>0</v>
      </c>
      <c r="AM82" s="689">
        <v>0</v>
      </c>
      <c r="AN82" s="689">
        <v>0</v>
      </c>
      <c r="AO82" s="690">
        <v>0</v>
      </c>
      <c r="AP82" s="627"/>
      <c r="AQ82" s="688"/>
      <c r="AR82" s="689"/>
      <c r="AS82" s="689"/>
      <c r="AT82" s="689"/>
      <c r="AU82" s="689">
        <v>0</v>
      </c>
      <c r="AV82" s="689">
        <v>0</v>
      </c>
      <c r="AW82" s="689">
        <v>0</v>
      </c>
      <c r="AX82" s="689">
        <v>0</v>
      </c>
      <c r="AY82" s="689">
        <v>0</v>
      </c>
      <c r="AZ82" s="689">
        <v>0</v>
      </c>
      <c r="BA82" s="689">
        <v>0</v>
      </c>
      <c r="BB82" s="689">
        <v>0</v>
      </c>
      <c r="BC82" s="689">
        <v>0</v>
      </c>
      <c r="BD82" s="689">
        <v>0</v>
      </c>
      <c r="BE82" s="689">
        <v>0</v>
      </c>
      <c r="BF82" s="689">
        <v>0</v>
      </c>
      <c r="BG82" s="689">
        <v>0</v>
      </c>
      <c r="BH82" s="689">
        <v>0</v>
      </c>
      <c r="BI82" s="689">
        <v>0</v>
      </c>
      <c r="BJ82" s="689">
        <v>0</v>
      </c>
      <c r="BK82" s="689">
        <v>0</v>
      </c>
      <c r="BL82" s="689">
        <v>0</v>
      </c>
      <c r="BM82" s="689">
        <v>0</v>
      </c>
      <c r="BN82" s="689">
        <v>0</v>
      </c>
      <c r="BO82" s="689">
        <v>0</v>
      </c>
      <c r="BP82" s="689">
        <v>0</v>
      </c>
      <c r="BQ82" s="689">
        <v>0</v>
      </c>
      <c r="BR82" s="689">
        <v>0</v>
      </c>
      <c r="BS82" s="689">
        <v>0</v>
      </c>
      <c r="BT82" s="690">
        <v>0</v>
      </c>
      <c r="BU82" s="162"/>
    </row>
    <row r="83" spans="2:73" ht="15.75">
      <c r="B83" s="747" t="s">
        <v>208</v>
      </c>
      <c r="C83" s="747" t="s">
        <v>705</v>
      </c>
      <c r="D83" s="747" t="s">
        <v>756</v>
      </c>
      <c r="E83" s="747" t="s">
        <v>706</v>
      </c>
      <c r="F83" s="747" t="s">
        <v>29</v>
      </c>
      <c r="G83" s="747" t="s">
        <v>707</v>
      </c>
      <c r="H83" s="747">
        <v>2015</v>
      </c>
      <c r="I83" s="748" t="s">
        <v>586</v>
      </c>
      <c r="J83" s="748" t="s">
        <v>598</v>
      </c>
      <c r="K83" s="627"/>
      <c r="L83" s="688"/>
      <c r="M83" s="689"/>
      <c r="N83" s="689"/>
      <c r="O83" s="689"/>
      <c r="P83" s="689">
        <v>0</v>
      </c>
      <c r="Q83" s="689">
        <v>0</v>
      </c>
      <c r="R83" s="689">
        <v>0</v>
      </c>
      <c r="S83" s="689">
        <v>0</v>
      </c>
      <c r="T83" s="689">
        <v>0</v>
      </c>
      <c r="U83" s="689">
        <v>0</v>
      </c>
      <c r="V83" s="689">
        <v>0</v>
      </c>
      <c r="W83" s="689">
        <v>0</v>
      </c>
      <c r="X83" s="689">
        <v>0</v>
      </c>
      <c r="Y83" s="689">
        <v>0</v>
      </c>
      <c r="Z83" s="689">
        <v>0</v>
      </c>
      <c r="AA83" s="689">
        <v>0</v>
      </c>
      <c r="AB83" s="689">
        <v>0</v>
      </c>
      <c r="AC83" s="689">
        <v>0</v>
      </c>
      <c r="AD83" s="689">
        <v>0</v>
      </c>
      <c r="AE83" s="689">
        <v>0</v>
      </c>
      <c r="AF83" s="689">
        <v>0</v>
      </c>
      <c r="AG83" s="689">
        <v>0</v>
      </c>
      <c r="AH83" s="689">
        <v>0</v>
      </c>
      <c r="AI83" s="689">
        <v>0</v>
      </c>
      <c r="AJ83" s="689">
        <v>0</v>
      </c>
      <c r="AK83" s="689">
        <v>0</v>
      </c>
      <c r="AL83" s="689">
        <v>0</v>
      </c>
      <c r="AM83" s="689">
        <v>0</v>
      </c>
      <c r="AN83" s="689">
        <v>0</v>
      </c>
      <c r="AO83" s="690">
        <v>0</v>
      </c>
      <c r="AP83" s="627"/>
      <c r="AQ83" s="688"/>
      <c r="AR83" s="689"/>
      <c r="AS83" s="689"/>
      <c r="AT83" s="689"/>
      <c r="AU83" s="689">
        <v>0</v>
      </c>
      <c r="AV83" s="689">
        <v>0</v>
      </c>
      <c r="AW83" s="689">
        <v>0</v>
      </c>
      <c r="AX83" s="689">
        <v>0</v>
      </c>
      <c r="AY83" s="689">
        <v>0</v>
      </c>
      <c r="AZ83" s="689">
        <v>0</v>
      </c>
      <c r="BA83" s="689">
        <v>0</v>
      </c>
      <c r="BB83" s="689">
        <v>0</v>
      </c>
      <c r="BC83" s="689">
        <v>0</v>
      </c>
      <c r="BD83" s="689">
        <v>0</v>
      </c>
      <c r="BE83" s="689">
        <v>0</v>
      </c>
      <c r="BF83" s="689">
        <v>0</v>
      </c>
      <c r="BG83" s="689">
        <v>0</v>
      </c>
      <c r="BH83" s="689">
        <v>0</v>
      </c>
      <c r="BI83" s="689">
        <v>0</v>
      </c>
      <c r="BJ83" s="689">
        <v>0</v>
      </c>
      <c r="BK83" s="689">
        <v>0</v>
      </c>
      <c r="BL83" s="689">
        <v>0</v>
      </c>
      <c r="BM83" s="689">
        <v>0</v>
      </c>
      <c r="BN83" s="689">
        <v>0</v>
      </c>
      <c r="BO83" s="689">
        <v>0</v>
      </c>
      <c r="BP83" s="689">
        <v>0</v>
      </c>
      <c r="BQ83" s="689">
        <v>0</v>
      </c>
      <c r="BR83" s="689">
        <v>0</v>
      </c>
      <c r="BS83" s="689">
        <v>0</v>
      </c>
      <c r="BT83" s="690">
        <v>0</v>
      </c>
      <c r="BU83" s="162"/>
    </row>
    <row r="84" spans="2:73" ht="15.75">
      <c r="B84" s="747" t="s">
        <v>208</v>
      </c>
      <c r="C84" s="747" t="s">
        <v>705</v>
      </c>
      <c r="D84" s="747" t="s">
        <v>757</v>
      </c>
      <c r="E84" s="747" t="s">
        <v>706</v>
      </c>
      <c r="F84" s="747" t="s">
        <v>29</v>
      </c>
      <c r="G84" s="747" t="s">
        <v>707</v>
      </c>
      <c r="H84" s="747">
        <v>2015</v>
      </c>
      <c r="I84" s="748" t="s">
        <v>586</v>
      </c>
      <c r="J84" s="748" t="s">
        <v>598</v>
      </c>
      <c r="K84" s="627"/>
      <c r="L84" s="688"/>
      <c r="M84" s="689"/>
      <c r="N84" s="689"/>
      <c r="O84" s="689"/>
      <c r="P84" s="689">
        <v>0</v>
      </c>
      <c r="Q84" s="689">
        <v>0</v>
      </c>
      <c r="R84" s="689">
        <v>0</v>
      </c>
      <c r="S84" s="689">
        <v>0</v>
      </c>
      <c r="T84" s="689">
        <v>0</v>
      </c>
      <c r="U84" s="689">
        <v>0</v>
      </c>
      <c r="V84" s="689">
        <v>0</v>
      </c>
      <c r="W84" s="689">
        <v>0</v>
      </c>
      <c r="X84" s="689">
        <v>0</v>
      </c>
      <c r="Y84" s="689">
        <v>0</v>
      </c>
      <c r="Z84" s="689">
        <v>0</v>
      </c>
      <c r="AA84" s="689">
        <v>0</v>
      </c>
      <c r="AB84" s="689">
        <v>0</v>
      </c>
      <c r="AC84" s="689">
        <v>0</v>
      </c>
      <c r="AD84" s="689">
        <v>0</v>
      </c>
      <c r="AE84" s="689">
        <v>0</v>
      </c>
      <c r="AF84" s="689">
        <v>0</v>
      </c>
      <c r="AG84" s="689">
        <v>0</v>
      </c>
      <c r="AH84" s="689">
        <v>0</v>
      </c>
      <c r="AI84" s="689">
        <v>0</v>
      </c>
      <c r="AJ84" s="689">
        <v>0</v>
      </c>
      <c r="AK84" s="689">
        <v>0</v>
      </c>
      <c r="AL84" s="689">
        <v>0</v>
      </c>
      <c r="AM84" s="689">
        <v>0</v>
      </c>
      <c r="AN84" s="689">
        <v>0</v>
      </c>
      <c r="AO84" s="690">
        <v>0</v>
      </c>
      <c r="AP84" s="627"/>
      <c r="AQ84" s="688"/>
      <c r="AR84" s="689"/>
      <c r="AS84" s="689"/>
      <c r="AT84" s="689"/>
      <c r="AU84" s="689">
        <v>0</v>
      </c>
      <c r="AV84" s="689">
        <v>0</v>
      </c>
      <c r="AW84" s="689">
        <v>0</v>
      </c>
      <c r="AX84" s="689">
        <v>0</v>
      </c>
      <c r="AY84" s="689">
        <v>0</v>
      </c>
      <c r="AZ84" s="689">
        <v>0</v>
      </c>
      <c r="BA84" s="689">
        <v>0</v>
      </c>
      <c r="BB84" s="689">
        <v>0</v>
      </c>
      <c r="BC84" s="689">
        <v>0</v>
      </c>
      <c r="BD84" s="689">
        <v>0</v>
      </c>
      <c r="BE84" s="689">
        <v>0</v>
      </c>
      <c r="BF84" s="689">
        <v>0</v>
      </c>
      <c r="BG84" s="689">
        <v>0</v>
      </c>
      <c r="BH84" s="689">
        <v>0</v>
      </c>
      <c r="BI84" s="689">
        <v>0</v>
      </c>
      <c r="BJ84" s="689">
        <v>0</v>
      </c>
      <c r="BK84" s="689">
        <v>0</v>
      </c>
      <c r="BL84" s="689">
        <v>0</v>
      </c>
      <c r="BM84" s="689">
        <v>0</v>
      </c>
      <c r="BN84" s="689">
        <v>0</v>
      </c>
      <c r="BO84" s="689">
        <v>0</v>
      </c>
      <c r="BP84" s="689">
        <v>0</v>
      </c>
      <c r="BQ84" s="689">
        <v>0</v>
      </c>
      <c r="BR84" s="689">
        <v>0</v>
      </c>
      <c r="BS84" s="689">
        <v>0</v>
      </c>
      <c r="BT84" s="690">
        <v>0</v>
      </c>
      <c r="BU84" s="162"/>
    </row>
    <row r="85" spans="2:73">
      <c r="B85" s="747" t="s">
        <v>208</v>
      </c>
      <c r="C85" s="747" t="s">
        <v>705</v>
      </c>
      <c r="D85" s="747" t="s">
        <v>758</v>
      </c>
      <c r="E85" s="747" t="s">
        <v>706</v>
      </c>
      <c r="F85" s="747" t="s">
        <v>29</v>
      </c>
      <c r="G85" s="747" t="s">
        <v>707</v>
      </c>
      <c r="H85" s="747">
        <v>2015</v>
      </c>
      <c r="I85" s="748" t="s">
        <v>586</v>
      </c>
      <c r="J85" s="748" t="s">
        <v>598</v>
      </c>
      <c r="K85" s="627"/>
      <c r="L85" s="688"/>
      <c r="M85" s="689"/>
      <c r="N85" s="689"/>
      <c r="O85" s="689"/>
      <c r="P85" s="689">
        <v>0</v>
      </c>
      <c r="Q85" s="689">
        <v>0</v>
      </c>
      <c r="R85" s="689">
        <v>0</v>
      </c>
      <c r="S85" s="689">
        <v>0</v>
      </c>
      <c r="T85" s="689">
        <v>0</v>
      </c>
      <c r="U85" s="689">
        <v>0</v>
      </c>
      <c r="V85" s="689">
        <v>0</v>
      </c>
      <c r="W85" s="689">
        <v>0</v>
      </c>
      <c r="X85" s="689">
        <v>0</v>
      </c>
      <c r="Y85" s="689">
        <v>0</v>
      </c>
      <c r="Z85" s="689">
        <v>0</v>
      </c>
      <c r="AA85" s="689">
        <v>0</v>
      </c>
      <c r="AB85" s="689">
        <v>0</v>
      </c>
      <c r="AC85" s="689">
        <v>0</v>
      </c>
      <c r="AD85" s="689">
        <v>0</v>
      </c>
      <c r="AE85" s="689">
        <v>0</v>
      </c>
      <c r="AF85" s="689">
        <v>0</v>
      </c>
      <c r="AG85" s="689">
        <v>0</v>
      </c>
      <c r="AH85" s="689">
        <v>0</v>
      </c>
      <c r="AI85" s="689">
        <v>0</v>
      </c>
      <c r="AJ85" s="689">
        <v>0</v>
      </c>
      <c r="AK85" s="689">
        <v>0</v>
      </c>
      <c r="AL85" s="689">
        <v>0</v>
      </c>
      <c r="AM85" s="689">
        <v>0</v>
      </c>
      <c r="AN85" s="689">
        <v>0</v>
      </c>
      <c r="AO85" s="690">
        <v>0</v>
      </c>
      <c r="AP85" s="627"/>
      <c r="AQ85" s="688"/>
      <c r="AR85" s="689"/>
      <c r="AS85" s="689"/>
      <c r="AT85" s="689"/>
      <c r="AU85" s="689">
        <v>0</v>
      </c>
      <c r="AV85" s="689">
        <v>0</v>
      </c>
      <c r="AW85" s="689">
        <v>0</v>
      </c>
      <c r="AX85" s="689">
        <v>0</v>
      </c>
      <c r="AY85" s="689">
        <v>0</v>
      </c>
      <c r="AZ85" s="689">
        <v>0</v>
      </c>
      <c r="BA85" s="689">
        <v>0</v>
      </c>
      <c r="BB85" s="689">
        <v>0</v>
      </c>
      <c r="BC85" s="689">
        <v>0</v>
      </c>
      <c r="BD85" s="689">
        <v>0</v>
      </c>
      <c r="BE85" s="689">
        <v>0</v>
      </c>
      <c r="BF85" s="689">
        <v>0</v>
      </c>
      <c r="BG85" s="689">
        <v>0</v>
      </c>
      <c r="BH85" s="689">
        <v>0</v>
      </c>
      <c r="BI85" s="689">
        <v>0</v>
      </c>
      <c r="BJ85" s="689">
        <v>0</v>
      </c>
      <c r="BK85" s="689">
        <v>0</v>
      </c>
      <c r="BL85" s="689">
        <v>0</v>
      </c>
      <c r="BM85" s="689">
        <v>0</v>
      </c>
      <c r="BN85" s="689">
        <v>0</v>
      </c>
      <c r="BO85" s="689">
        <v>0</v>
      </c>
      <c r="BP85" s="689">
        <v>0</v>
      </c>
      <c r="BQ85" s="689">
        <v>0</v>
      </c>
      <c r="BR85" s="689">
        <v>0</v>
      </c>
      <c r="BS85" s="689">
        <v>0</v>
      </c>
      <c r="BT85" s="690">
        <v>0</v>
      </c>
    </row>
    <row r="86" spans="2:73">
      <c r="B86" s="747" t="s">
        <v>208</v>
      </c>
      <c r="C86" s="747" t="s">
        <v>705</v>
      </c>
      <c r="D86" s="747" t="s">
        <v>759</v>
      </c>
      <c r="E86" s="747" t="s">
        <v>706</v>
      </c>
      <c r="F86" s="747" t="s">
        <v>29</v>
      </c>
      <c r="G86" s="747" t="s">
        <v>707</v>
      </c>
      <c r="H86" s="747">
        <v>2015</v>
      </c>
      <c r="I86" s="748" t="s">
        <v>586</v>
      </c>
      <c r="J86" s="748" t="s">
        <v>598</v>
      </c>
      <c r="K86" s="627"/>
      <c r="L86" s="688"/>
      <c r="M86" s="689"/>
      <c r="N86" s="689"/>
      <c r="O86" s="689"/>
      <c r="P86" s="689">
        <v>0</v>
      </c>
      <c r="Q86" s="689">
        <v>0</v>
      </c>
      <c r="R86" s="689">
        <v>0</v>
      </c>
      <c r="S86" s="689">
        <v>0</v>
      </c>
      <c r="T86" s="689">
        <v>0</v>
      </c>
      <c r="U86" s="689">
        <v>0</v>
      </c>
      <c r="V86" s="689">
        <v>0</v>
      </c>
      <c r="W86" s="689">
        <v>0</v>
      </c>
      <c r="X86" s="689">
        <v>0</v>
      </c>
      <c r="Y86" s="689">
        <v>0</v>
      </c>
      <c r="Z86" s="689">
        <v>0</v>
      </c>
      <c r="AA86" s="689">
        <v>0</v>
      </c>
      <c r="AB86" s="689">
        <v>0</v>
      </c>
      <c r="AC86" s="689">
        <v>0</v>
      </c>
      <c r="AD86" s="689">
        <v>0</v>
      </c>
      <c r="AE86" s="689">
        <v>0</v>
      </c>
      <c r="AF86" s="689">
        <v>0</v>
      </c>
      <c r="AG86" s="689">
        <v>0</v>
      </c>
      <c r="AH86" s="689">
        <v>0</v>
      </c>
      <c r="AI86" s="689">
        <v>0</v>
      </c>
      <c r="AJ86" s="689">
        <v>0</v>
      </c>
      <c r="AK86" s="689">
        <v>0</v>
      </c>
      <c r="AL86" s="689">
        <v>0</v>
      </c>
      <c r="AM86" s="689">
        <v>0</v>
      </c>
      <c r="AN86" s="689">
        <v>0</v>
      </c>
      <c r="AO86" s="690">
        <v>0</v>
      </c>
      <c r="AP86" s="627"/>
      <c r="AQ86" s="688"/>
      <c r="AR86" s="689"/>
      <c r="AS86" s="689"/>
      <c r="AT86" s="689"/>
      <c r="AU86" s="689">
        <v>198755</v>
      </c>
      <c r="AV86" s="689">
        <v>0</v>
      </c>
      <c r="AW86" s="689">
        <v>0</v>
      </c>
      <c r="AX86" s="689">
        <v>0</v>
      </c>
      <c r="AY86" s="689">
        <v>0</v>
      </c>
      <c r="AZ86" s="689">
        <v>0</v>
      </c>
      <c r="BA86" s="689">
        <v>0</v>
      </c>
      <c r="BB86" s="689">
        <v>0</v>
      </c>
      <c r="BC86" s="689">
        <v>0</v>
      </c>
      <c r="BD86" s="689">
        <v>0</v>
      </c>
      <c r="BE86" s="689">
        <v>0</v>
      </c>
      <c r="BF86" s="689">
        <v>0</v>
      </c>
      <c r="BG86" s="689">
        <v>0</v>
      </c>
      <c r="BH86" s="689">
        <v>0</v>
      </c>
      <c r="BI86" s="689">
        <v>0</v>
      </c>
      <c r="BJ86" s="689">
        <v>0</v>
      </c>
      <c r="BK86" s="689">
        <v>0</v>
      </c>
      <c r="BL86" s="689">
        <v>0</v>
      </c>
      <c r="BM86" s="689">
        <v>0</v>
      </c>
      <c r="BN86" s="689">
        <v>0</v>
      </c>
      <c r="BO86" s="689">
        <v>0</v>
      </c>
      <c r="BP86" s="689">
        <v>0</v>
      </c>
      <c r="BQ86" s="689">
        <v>0</v>
      </c>
      <c r="BR86" s="689">
        <v>0</v>
      </c>
      <c r="BS86" s="689">
        <v>0</v>
      </c>
      <c r="BT86" s="690">
        <v>0</v>
      </c>
    </row>
    <row r="87" spans="2:73">
      <c r="B87" s="747" t="s">
        <v>208</v>
      </c>
      <c r="C87" s="747" t="s">
        <v>705</v>
      </c>
      <c r="D87" s="747" t="s">
        <v>760</v>
      </c>
      <c r="E87" s="747" t="s">
        <v>706</v>
      </c>
      <c r="F87" s="747" t="s">
        <v>29</v>
      </c>
      <c r="G87" s="747" t="s">
        <v>707</v>
      </c>
      <c r="H87" s="747">
        <v>2015</v>
      </c>
      <c r="I87" s="748" t="s">
        <v>586</v>
      </c>
      <c r="J87" s="748" t="s">
        <v>598</v>
      </c>
      <c r="K87" s="627"/>
      <c r="L87" s="688"/>
      <c r="M87" s="689"/>
      <c r="N87" s="689"/>
      <c r="O87" s="689"/>
      <c r="P87" s="689">
        <v>0</v>
      </c>
      <c r="Q87" s="689">
        <v>0</v>
      </c>
      <c r="R87" s="689">
        <v>0</v>
      </c>
      <c r="S87" s="689">
        <v>0</v>
      </c>
      <c r="T87" s="689">
        <v>0</v>
      </c>
      <c r="U87" s="689">
        <v>0</v>
      </c>
      <c r="V87" s="689">
        <v>0</v>
      </c>
      <c r="W87" s="689">
        <v>0</v>
      </c>
      <c r="X87" s="689">
        <v>0</v>
      </c>
      <c r="Y87" s="689">
        <v>0</v>
      </c>
      <c r="Z87" s="689">
        <v>0</v>
      </c>
      <c r="AA87" s="689">
        <v>0</v>
      </c>
      <c r="AB87" s="689">
        <v>0</v>
      </c>
      <c r="AC87" s="689">
        <v>0</v>
      </c>
      <c r="AD87" s="689">
        <v>0</v>
      </c>
      <c r="AE87" s="689">
        <v>0</v>
      </c>
      <c r="AF87" s="689">
        <v>0</v>
      </c>
      <c r="AG87" s="689">
        <v>0</v>
      </c>
      <c r="AH87" s="689">
        <v>0</v>
      </c>
      <c r="AI87" s="689">
        <v>0</v>
      </c>
      <c r="AJ87" s="689">
        <v>0</v>
      </c>
      <c r="AK87" s="689">
        <v>0</v>
      </c>
      <c r="AL87" s="689">
        <v>0</v>
      </c>
      <c r="AM87" s="689">
        <v>0</v>
      </c>
      <c r="AN87" s="689">
        <v>0</v>
      </c>
      <c r="AO87" s="690">
        <v>0</v>
      </c>
      <c r="AP87" s="627"/>
      <c r="AQ87" s="688"/>
      <c r="AR87" s="689"/>
      <c r="AS87" s="689"/>
      <c r="AT87" s="689"/>
      <c r="AU87" s="689">
        <v>0</v>
      </c>
      <c r="AV87" s="689">
        <v>0</v>
      </c>
      <c r="AW87" s="689">
        <v>0</v>
      </c>
      <c r="AX87" s="689">
        <v>0</v>
      </c>
      <c r="AY87" s="689">
        <v>0</v>
      </c>
      <c r="AZ87" s="689">
        <v>0</v>
      </c>
      <c r="BA87" s="689">
        <v>0</v>
      </c>
      <c r="BB87" s="689">
        <v>0</v>
      </c>
      <c r="BC87" s="689">
        <v>0</v>
      </c>
      <c r="BD87" s="689">
        <v>0</v>
      </c>
      <c r="BE87" s="689">
        <v>0</v>
      </c>
      <c r="BF87" s="689">
        <v>0</v>
      </c>
      <c r="BG87" s="689">
        <v>0</v>
      </c>
      <c r="BH87" s="689">
        <v>0</v>
      </c>
      <c r="BI87" s="689">
        <v>0</v>
      </c>
      <c r="BJ87" s="689">
        <v>0</v>
      </c>
      <c r="BK87" s="689">
        <v>0</v>
      </c>
      <c r="BL87" s="689">
        <v>0</v>
      </c>
      <c r="BM87" s="689">
        <v>0</v>
      </c>
      <c r="BN87" s="689">
        <v>0</v>
      </c>
      <c r="BO87" s="689">
        <v>0</v>
      </c>
      <c r="BP87" s="689">
        <v>0</v>
      </c>
      <c r="BQ87" s="689">
        <v>0</v>
      </c>
      <c r="BR87" s="689">
        <v>0</v>
      </c>
      <c r="BS87" s="689">
        <v>0</v>
      </c>
      <c r="BT87" s="690">
        <v>0</v>
      </c>
    </row>
    <row r="88" spans="2:73">
      <c r="B88" s="747" t="s">
        <v>208</v>
      </c>
      <c r="C88" s="747" t="s">
        <v>710</v>
      </c>
      <c r="D88" s="747" t="s">
        <v>761</v>
      </c>
      <c r="E88" s="747" t="s">
        <v>706</v>
      </c>
      <c r="F88" s="747" t="s">
        <v>711</v>
      </c>
      <c r="G88" s="747" t="s">
        <v>707</v>
      </c>
      <c r="H88" s="747">
        <v>2015</v>
      </c>
      <c r="I88" s="748" t="s">
        <v>586</v>
      </c>
      <c r="J88" s="748" t="s">
        <v>598</v>
      </c>
      <c r="K88" s="627"/>
      <c r="L88" s="688"/>
      <c r="M88" s="689"/>
      <c r="N88" s="689"/>
      <c r="O88" s="689"/>
      <c r="P88" s="689">
        <v>193</v>
      </c>
      <c r="Q88" s="689">
        <v>193</v>
      </c>
      <c r="R88" s="689">
        <v>193</v>
      </c>
      <c r="S88" s="689">
        <v>193</v>
      </c>
      <c r="T88" s="689">
        <v>193</v>
      </c>
      <c r="U88" s="689">
        <v>193</v>
      </c>
      <c r="V88" s="689">
        <v>193</v>
      </c>
      <c r="W88" s="689">
        <v>193</v>
      </c>
      <c r="X88" s="689">
        <v>193</v>
      </c>
      <c r="Y88" s="689">
        <v>193</v>
      </c>
      <c r="Z88" s="689">
        <v>0</v>
      </c>
      <c r="AA88" s="689">
        <v>0</v>
      </c>
      <c r="AB88" s="689">
        <v>0</v>
      </c>
      <c r="AC88" s="689">
        <v>0</v>
      </c>
      <c r="AD88" s="689">
        <v>0</v>
      </c>
      <c r="AE88" s="689">
        <v>0</v>
      </c>
      <c r="AF88" s="689">
        <v>0</v>
      </c>
      <c r="AG88" s="689">
        <v>0</v>
      </c>
      <c r="AH88" s="689">
        <v>0</v>
      </c>
      <c r="AI88" s="689">
        <v>0</v>
      </c>
      <c r="AJ88" s="689">
        <v>0</v>
      </c>
      <c r="AK88" s="689">
        <v>0</v>
      </c>
      <c r="AL88" s="689">
        <v>0</v>
      </c>
      <c r="AM88" s="689">
        <v>0</v>
      </c>
      <c r="AN88" s="689">
        <v>0</v>
      </c>
      <c r="AO88" s="690">
        <v>0</v>
      </c>
      <c r="AP88" s="627"/>
      <c r="AQ88" s="691"/>
      <c r="AR88" s="692"/>
      <c r="AS88" s="692"/>
      <c r="AT88" s="692"/>
      <c r="AU88" s="692">
        <v>2469300</v>
      </c>
      <c r="AV88" s="692">
        <v>2469300</v>
      </c>
      <c r="AW88" s="692">
        <v>2469300</v>
      </c>
      <c r="AX88" s="692">
        <v>2469300</v>
      </c>
      <c r="AY88" s="692">
        <v>2469300</v>
      </c>
      <c r="AZ88" s="692">
        <v>2469300</v>
      </c>
      <c r="BA88" s="692">
        <v>2469300</v>
      </c>
      <c r="BB88" s="692">
        <v>2469300</v>
      </c>
      <c r="BC88" s="692">
        <v>2469300</v>
      </c>
      <c r="BD88" s="692">
        <v>2469300</v>
      </c>
      <c r="BE88" s="692">
        <v>0</v>
      </c>
      <c r="BF88" s="692">
        <v>0</v>
      </c>
      <c r="BG88" s="692">
        <v>0</v>
      </c>
      <c r="BH88" s="692">
        <v>0</v>
      </c>
      <c r="BI88" s="692">
        <v>0</v>
      </c>
      <c r="BJ88" s="692">
        <v>0</v>
      </c>
      <c r="BK88" s="692">
        <v>0</v>
      </c>
      <c r="BL88" s="692">
        <v>0</v>
      </c>
      <c r="BM88" s="692">
        <v>0</v>
      </c>
      <c r="BN88" s="692">
        <v>0</v>
      </c>
      <c r="BO88" s="692">
        <v>0</v>
      </c>
      <c r="BP88" s="692">
        <v>0</v>
      </c>
      <c r="BQ88" s="692">
        <v>0</v>
      </c>
      <c r="BR88" s="692">
        <v>0</v>
      </c>
      <c r="BS88" s="692">
        <v>0</v>
      </c>
      <c r="BT88" s="693">
        <v>0</v>
      </c>
    </row>
    <row r="89" spans="2:73">
      <c r="B89" s="747" t="s">
        <v>208</v>
      </c>
      <c r="C89" s="747" t="s">
        <v>710</v>
      </c>
      <c r="D89" s="747" t="s">
        <v>762</v>
      </c>
      <c r="E89" s="747" t="s">
        <v>706</v>
      </c>
      <c r="F89" s="747" t="s">
        <v>711</v>
      </c>
      <c r="G89" s="747" t="s">
        <v>707</v>
      </c>
      <c r="H89" s="747">
        <v>2015</v>
      </c>
      <c r="I89" s="748" t="s">
        <v>586</v>
      </c>
      <c r="J89" s="748" t="s">
        <v>598</v>
      </c>
      <c r="K89" s="627"/>
      <c r="L89" s="688"/>
      <c r="M89" s="689"/>
      <c r="N89" s="689"/>
      <c r="O89" s="689"/>
      <c r="P89" s="689">
        <v>0</v>
      </c>
      <c r="Q89" s="689">
        <v>0</v>
      </c>
      <c r="R89" s="689">
        <v>0</v>
      </c>
      <c r="S89" s="689">
        <v>0</v>
      </c>
      <c r="T89" s="689">
        <v>0</v>
      </c>
      <c r="U89" s="689">
        <v>0</v>
      </c>
      <c r="V89" s="689">
        <v>0</v>
      </c>
      <c r="W89" s="689">
        <v>0</v>
      </c>
      <c r="X89" s="689">
        <v>0</v>
      </c>
      <c r="Y89" s="689">
        <v>0</v>
      </c>
      <c r="Z89" s="689">
        <v>0</v>
      </c>
      <c r="AA89" s="689">
        <v>0</v>
      </c>
      <c r="AB89" s="689">
        <v>0</v>
      </c>
      <c r="AC89" s="689">
        <v>0</v>
      </c>
      <c r="AD89" s="689">
        <v>0</v>
      </c>
      <c r="AE89" s="689">
        <v>0</v>
      </c>
      <c r="AF89" s="689">
        <v>0</v>
      </c>
      <c r="AG89" s="689">
        <v>0</v>
      </c>
      <c r="AH89" s="689">
        <v>0</v>
      </c>
      <c r="AI89" s="689">
        <v>0</v>
      </c>
      <c r="AJ89" s="689">
        <v>0</v>
      </c>
      <c r="AK89" s="689">
        <v>0</v>
      </c>
      <c r="AL89" s="689">
        <v>0</v>
      </c>
      <c r="AM89" s="689">
        <v>0</v>
      </c>
      <c r="AN89" s="689">
        <v>0</v>
      </c>
      <c r="AO89" s="690">
        <v>0</v>
      </c>
      <c r="AP89" s="627"/>
      <c r="AQ89" s="685"/>
      <c r="AR89" s="686"/>
      <c r="AS89" s="686"/>
      <c r="AT89" s="686"/>
      <c r="AU89" s="686">
        <v>0</v>
      </c>
      <c r="AV89" s="686">
        <v>0</v>
      </c>
      <c r="AW89" s="686">
        <v>0</v>
      </c>
      <c r="AX89" s="686">
        <v>0</v>
      </c>
      <c r="AY89" s="686">
        <v>0</v>
      </c>
      <c r="AZ89" s="686">
        <v>0</v>
      </c>
      <c r="BA89" s="686">
        <v>0</v>
      </c>
      <c r="BB89" s="686">
        <v>0</v>
      </c>
      <c r="BC89" s="686">
        <v>0</v>
      </c>
      <c r="BD89" s="686">
        <v>0</v>
      </c>
      <c r="BE89" s="686">
        <v>0</v>
      </c>
      <c r="BF89" s="686">
        <v>0</v>
      </c>
      <c r="BG89" s="686">
        <v>0</v>
      </c>
      <c r="BH89" s="686">
        <v>0</v>
      </c>
      <c r="BI89" s="686">
        <v>0</v>
      </c>
      <c r="BJ89" s="686">
        <v>0</v>
      </c>
      <c r="BK89" s="686">
        <v>0</v>
      </c>
      <c r="BL89" s="686">
        <v>0</v>
      </c>
      <c r="BM89" s="686">
        <v>0</v>
      </c>
      <c r="BN89" s="686">
        <v>0</v>
      </c>
      <c r="BO89" s="686">
        <v>0</v>
      </c>
      <c r="BP89" s="686">
        <v>0</v>
      </c>
      <c r="BQ89" s="686">
        <v>0</v>
      </c>
      <c r="BR89" s="686">
        <v>0</v>
      </c>
      <c r="BS89" s="686">
        <v>0</v>
      </c>
      <c r="BT89" s="687">
        <v>0</v>
      </c>
    </row>
    <row r="90" spans="2:73">
      <c r="B90" s="747" t="s">
        <v>208</v>
      </c>
      <c r="C90" s="747" t="s">
        <v>710</v>
      </c>
      <c r="D90" s="747" t="s">
        <v>763</v>
      </c>
      <c r="E90" s="747" t="s">
        <v>706</v>
      </c>
      <c r="F90" s="747" t="s">
        <v>711</v>
      </c>
      <c r="G90" s="747" t="s">
        <v>707</v>
      </c>
      <c r="H90" s="747">
        <v>2015</v>
      </c>
      <c r="I90" s="748" t="s">
        <v>586</v>
      </c>
      <c r="J90" s="748" t="s">
        <v>598</v>
      </c>
      <c r="K90" s="627"/>
      <c r="L90" s="688"/>
      <c r="M90" s="689"/>
      <c r="N90" s="689"/>
      <c r="O90" s="689"/>
      <c r="P90" s="689">
        <v>0</v>
      </c>
      <c r="Q90" s="689">
        <v>0</v>
      </c>
      <c r="R90" s="689">
        <v>0</v>
      </c>
      <c r="S90" s="689">
        <v>0</v>
      </c>
      <c r="T90" s="689">
        <v>0</v>
      </c>
      <c r="U90" s="689">
        <v>0</v>
      </c>
      <c r="V90" s="689">
        <v>0</v>
      </c>
      <c r="W90" s="689">
        <v>0</v>
      </c>
      <c r="X90" s="689">
        <v>0</v>
      </c>
      <c r="Y90" s="689">
        <v>0</v>
      </c>
      <c r="Z90" s="689">
        <v>0</v>
      </c>
      <c r="AA90" s="689">
        <v>0</v>
      </c>
      <c r="AB90" s="689">
        <v>0</v>
      </c>
      <c r="AC90" s="689">
        <v>0</v>
      </c>
      <c r="AD90" s="689">
        <v>0</v>
      </c>
      <c r="AE90" s="689">
        <v>0</v>
      </c>
      <c r="AF90" s="689">
        <v>0</v>
      </c>
      <c r="AG90" s="689">
        <v>0</v>
      </c>
      <c r="AH90" s="689">
        <v>0</v>
      </c>
      <c r="AI90" s="689">
        <v>0</v>
      </c>
      <c r="AJ90" s="689">
        <v>0</v>
      </c>
      <c r="AK90" s="689">
        <v>0</v>
      </c>
      <c r="AL90" s="689">
        <v>0</v>
      </c>
      <c r="AM90" s="689">
        <v>0</v>
      </c>
      <c r="AN90" s="689">
        <v>0</v>
      </c>
      <c r="AO90" s="690">
        <v>0</v>
      </c>
      <c r="AP90" s="627"/>
      <c r="AQ90" s="688"/>
      <c r="AR90" s="689"/>
      <c r="AS90" s="689"/>
      <c r="AT90" s="689"/>
      <c r="AU90" s="689">
        <v>0</v>
      </c>
      <c r="AV90" s="689">
        <v>0</v>
      </c>
      <c r="AW90" s="689">
        <v>0</v>
      </c>
      <c r="AX90" s="689">
        <v>0</v>
      </c>
      <c r="AY90" s="689">
        <v>0</v>
      </c>
      <c r="AZ90" s="689">
        <v>0</v>
      </c>
      <c r="BA90" s="689">
        <v>0</v>
      </c>
      <c r="BB90" s="689">
        <v>0</v>
      </c>
      <c r="BC90" s="689">
        <v>0</v>
      </c>
      <c r="BD90" s="689">
        <v>0</v>
      </c>
      <c r="BE90" s="689">
        <v>0</v>
      </c>
      <c r="BF90" s="689">
        <v>0</v>
      </c>
      <c r="BG90" s="689">
        <v>0</v>
      </c>
      <c r="BH90" s="689">
        <v>0</v>
      </c>
      <c r="BI90" s="689">
        <v>0</v>
      </c>
      <c r="BJ90" s="689">
        <v>0</v>
      </c>
      <c r="BK90" s="689">
        <v>0</v>
      </c>
      <c r="BL90" s="689">
        <v>0</v>
      </c>
      <c r="BM90" s="689">
        <v>0</v>
      </c>
      <c r="BN90" s="689">
        <v>0</v>
      </c>
      <c r="BO90" s="689">
        <v>0</v>
      </c>
      <c r="BP90" s="689">
        <v>0</v>
      </c>
      <c r="BQ90" s="689">
        <v>0</v>
      </c>
      <c r="BR90" s="689">
        <v>0</v>
      </c>
      <c r="BS90" s="689">
        <v>0</v>
      </c>
      <c r="BT90" s="690">
        <v>0</v>
      </c>
    </row>
    <row r="91" spans="2:73">
      <c r="B91" s="747" t="s">
        <v>208</v>
      </c>
      <c r="C91" s="747" t="s">
        <v>710</v>
      </c>
      <c r="D91" s="747" t="s">
        <v>764</v>
      </c>
      <c r="E91" s="747" t="s">
        <v>706</v>
      </c>
      <c r="F91" s="747" t="s">
        <v>711</v>
      </c>
      <c r="G91" s="747" t="s">
        <v>707</v>
      </c>
      <c r="H91" s="747">
        <v>2015</v>
      </c>
      <c r="I91" s="748" t="s">
        <v>586</v>
      </c>
      <c r="J91" s="748" t="s">
        <v>598</v>
      </c>
      <c r="K91" s="627"/>
      <c r="L91" s="688"/>
      <c r="M91" s="689"/>
      <c r="N91" s="689"/>
      <c r="O91" s="689"/>
      <c r="P91" s="689">
        <v>0</v>
      </c>
      <c r="Q91" s="689">
        <v>0</v>
      </c>
      <c r="R91" s="689">
        <v>0</v>
      </c>
      <c r="S91" s="689">
        <v>0</v>
      </c>
      <c r="T91" s="689">
        <v>0</v>
      </c>
      <c r="U91" s="689">
        <v>0</v>
      </c>
      <c r="V91" s="689">
        <v>0</v>
      </c>
      <c r="W91" s="689">
        <v>0</v>
      </c>
      <c r="X91" s="689">
        <v>0</v>
      </c>
      <c r="Y91" s="689">
        <v>0</v>
      </c>
      <c r="Z91" s="689">
        <v>0</v>
      </c>
      <c r="AA91" s="689">
        <v>0</v>
      </c>
      <c r="AB91" s="689">
        <v>0</v>
      </c>
      <c r="AC91" s="689">
        <v>0</v>
      </c>
      <c r="AD91" s="689">
        <v>0</v>
      </c>
      <c r="AE91" s="689">
        <v>0</v>
      </c>
      <c r="AF91" s="689">
        <v>0</v>
      </c>
      <c r="AG91" s="689">
        <v>0</v>
      </c>
      <c r="AH91" s="689">
        <v>0</v>
      </c>
      <c r="AI91" s="689">
        <v>0</v>
      </c>
      <c r="AJ91" s="689">
        <v>0</v>
      </c>
      <c r="AK91" s="689">
        <v>0</v>
      </c>
      <c r="AL91" s="689">
        <v>0</v>
      </c>
      <c r="AM91" s="689">
        <v>0</v>
      </c>
      <c r="AN91" s="689">
        <v>0</v>
      </c>
      <c r="AO91" s="690">
        <v>0</v>
      </c>
      <c r="AP91" s="627"/>
      <c r="AQ91" s="688"/>
      <c r="AR91" s="689"/>
      <c r="AS91" s="689"/>
      <c r="AT91" s="689"/>
      <c r="AU91" s="689">
        <v>0</v>
      </c>
      <c r="AV91" s="689">
        <v>0</v>
      </c>
      <c r="AW91" s="689">
        <v>0</v>
      </c>
      <c r="AX91" s="689">
        <v>0</v>
      </c>
      <c r="AY91" s="689">
        <v>0</v>
      </c>
      <c r="AZ91" s="689">
        <v>0</v>
      </c>
      <c r="BA91" s="689">
        <v>0</v>
      </c>
      <c r="BB91" s="689">
        <v>0</v>
      </c>
      <c r="BC91" s="689">
        <v>0</v>
      </c>
      <c r="BD91" s="689">
        <v>0</v>
      </c>
      <c r="BE91" s="689">
        <v>0</v>
      </c>
      <c r="BF91" s="689">
        <v>0</v>
      </c>
      <c r="BG91" s="689">
        <v>0</v>
      </c>
      <c r="BH91" s="689">
        <v>0</v>
      </c>
      <c r="BI91" s="689">
        <v>0</v>
      </c>
      <c r="BJ91" s="689">
        <v>0</v>
      </c>
      <c r="BK91" s="689">
        <v>0</v>
      </c>
      <c r="BL91" s="689">
        <v>0</v>
      </c>
      <c r="BM91" s="689">
        <v>0</v>
      </c>
      <c r="BN91" s="689">
        <v>0</v>
      </c>
      <c r="BO91" s="689">
        <v>0</v>
      </c>
      <c r="BP91" s="689">
        <v>0</v>
      </c>
      <c r="BQ91" s="689">
        <v>0</v>
      </c>
      <c r="BR91" s="689">
        <v>0</v>
      </c>
      <c r="BS91" s="689">
        <v>0</v>
      </c>
      <c r="BT91" s="690">
        <v>0</v>
      </c>
    </row>
    <row r="92" spans="2:73">
      <c r="B92" s="747" t="s">
        <v>208</v>
      </c>
      <c r="C92" s="747" t="s">
        <v>710</v>
      </c>
      <c r="D92" s="747" t="s">
        <v>765</v>
      </c>
      <c r="E92" s="747" t="s">
        <v>706</v>
      </c>
      <c r="F92" s="747" t="s">
        <v>711</v>
      </c>
      <c r="G92" s="747" t="s">
        <v>707</v>
      </c>
      <c r="H92" s="747">
        <v>2015</v>
      </c>
      <c r="I92" s="748" t="s">
        <v>586</v>
      </c>
      <c r="J92" s="748" t="s">
        <v>598</v>
      </c>
      <c r="K92" s="627"/>
      <c r="L92" s="688"/>
      <c r="M92" s="689"/>
      <c r="N92" s="689"/>
      <c r="O92" s="689"/>
      <c r="P92" s="689">
        <v>294</v>
      </c>
      <c r="Q92" s="689">
        <v>0</v>
      </c>
      <c r="R92" s="689">
        <v>0</v>
      </c>
      <c r="S92" s="689">
        <v>0</v>
      </c>
      <c r="T92" s="689">
        <v>0</v>
      </c>
      <c r="U92" s="689">
        <v>0</v>
      </c>
      <c r="V92" s="689">
        <v>0</v>
      </c>
      <c r="W92" s="689">
        <v>0</v>
      </c>
      <c r="X92" s="689">
        <v>0</v>
      </c>
      <c r="Y92" s="689">
        <v>0</v>
      </c>
      <c r="Z92" s="689">
        <v>0</v>
      </c>
      <c r="AA92" s="689">
        <v>0</v>
      </c>
      <c r="AB92" s="689">
        <v>0</v>
      </c>
      <c r="AC92" s="689">
        <v>0</v>
      </c>
      <c r="AD92" s="689">
        <v>0</v>
      </c>
      <c r="AE92" s="689">
        <v>0</v>
      </c>
      <c r="AF92" s="689">
        <v>0</v>
      </c>
      <c r="AG92" s="689">
        <v>0</v>
      </c>
      <c r="AH92" s="689">
        <v>0</v>
      </c>
      <c r="AI92" s="689">
        <v>0</v>
      </c>
      <c r="AJ92" s="689">
        <v>0</v>
      </c>
      <c r="AK92" s="689">
        <v>0</v>
      </c>
      <c r="AL92" s="689">
        <v>0</v>
      </c>
      <c r="AM92" s="689">
        <v>0</v>
      </c>
      <c r="AN92" s="689">
        <v>0</v>
      </c>
      <c r="AO92" s="690">
        <v>0</v>
      </c>
      <c r="AP92" s="627"/>
      <c r="AQ92" s="688"/>
      <c r="AR92" s="689"/>
      <c r="AS92" s="689"/>
      <c r="AT92" s="689"/>
      <c r="AU92" s="689">
        <v>2577024</v>
      </c>
      <c r="AV92" s="689">
        <v>0</v>
      </c>
      <c r="AW92" s="689">
        <v>0</v>
      </c>
      <c r="AX92" s="689">
        <v>0</v>
      </c>
      <c r="AY92" s="689">
        <v>0</v>
      </c>
      <c r="AZ92" s="689">
        <v>0</v>
      </c>
      <c r="BA92" s="689">
        <v>0</v>
      </c>
      <c r="BB92" s="689">
        <v>0</v>
      </c>
      <c r="BC92" s="689">
        <v>0</v>
      </c>
      <c r="BD92" s="689">
        <v>0</v>
      </c>
      <c r="BE92" s="689">
        <v>0</v>
      </c>
      <c r="BF92" s="689">
        <v>0</v>
      </c>
      <c r="BG92" s="689">
        <v>0</v>
      </c>
      <c r="BH92" s="689">
        <v>0</v>
      </c>
      <c r="BI92" s="689">
        <v>0</v>
      </c>
      <c r="BJ92" s="689">
        <v>0</v>
      </c>
      <c r="BK92" s="689">
        <v>0</v>
      </c>
      <c r="BL92" s="689">
        <v>0</v>
      </c>
      <c r="BM92" s="689">
        <v>0</v>
      </c>
      <c r="BN92" s="689">
        <v>0</v>
      </c>
      <c r="BO92" s="689">
        <v>0</v>
      </c>
      <c r="BP92" s="689">
        <v>0</v>
      </c>
      <c r="BQ92" s="689">
        <v>0</v>
      </c>
      <c r="BR92" s="689">
        <v>0</v>
      </c>
      <c r="BS92" s="689">
        <v>0</v>
      </c>
      <c r="BT92" s="690">
        <v>0</v>
      </c>
    </row>
    <row r="93" spans="2:73">
      <c r="B93" s="747" t="s">
        <v>208</v>
      </c>
      <c r="C93" s="747" t="s">
        <v>710</v>
      </c>
      <c r="D93" s="747" t="s">
        <v>97</v>
      </c>
      <c r="E93" s="747" t="s">
        <v>706</v>
      </c>
      <c r="F93" s="747" t="s">
        <v>712</v>
      </c>
      <c r="G93" s="747" t="s">
        <v>707</v>
      </c>
      <c r="H93" s="747">
        <v>2015</v>
      </c>
      <c r="I93" s="748" t="s">
        <v>586</v>
      </c>
      <c r="J93" s="748" t="s">
        <v>598</v>
      </c>
      <c r="K93" s="627"/>
      <c r="L93" s="688"/>
      <c r="M93" s="689"/>
      <c r="N93" s="689"/>
      <c r="O93" s="689"/>
      <c r="P93" s="689">
        <v>50</v>
      </c>
      <c r="Q93" s="689">
        <v>50</v>
      </c>
      <c r="R93" s="689">
        <v>50</v>
      </c>
      <c r="S93" s="689">
        <v>47</v>
      </c>
      <c r="T93" s="689">
        <v>26</v>
      </c>
      <c r="U93" s="689">
        <v>0</v>
      </c>
      <c r="V93" s="689">
        <v>0</v>
      </c>
      <c r="W93" s="689">
        <v>0</v>
      </c>
      <c r="X93" s="689">
        <v>0</v>
      </c>
      <c r="Y93" s="689">
        <v>0</v>
      </c>
      <c r="Z93" s="689">
        <v>0</v>
      </c>
      <c r="AA93" s="689">
        <v>0</v>
      </c>
      <c r="AB93" s="689">
        <v>0</v>
      </c>
      <c r="AC93" s="689">
        <v>0</v>
      </c>
      <c r="AD93" s="689">
        <v>0</v>
      </c>
      <c r="AE93" s="689">
        <v>0</v>
      </c>
      <c r="AF93" s="689">
        <v>0</v>
      </c>
      <c r="AG93" s="689">
        <v>0</v>
      </c>
      <c r="AH93" s="689">
        <v>0</v>
      </c>
      <c r="AI93" s="689">
        <v>0</v>
      </c>
      <c r="AJ93" s="689">
        <v>0</v>
      </c>
      <c r="AK93" s="689">
        <v>0</v>
      </c>
      <c r="AL93" s="689">
        <v>0</v>
      </c>
      <c r="AM93" s="689">
        <v>0</v>
      </c>
      <c r="AN93" s="689">
        <v>0</v>
      </c>
      <c r="AO93" s="690">
        <v>0</v>
      </c>
      <c r="AP93" s="627"/>
      <c r="AQ93" s="688"/>
      <c r="AR93" s="689"/>
      <c r="AS93" s="689"/>
      <c r="AT93" s="689"/>
      <c r="AU93" s="689">
        <v>315844</v>
      </c>
      <c r="AV93" s="689">
        <v>315844</v>
      </c>
      <c r="AW93" s="689">
        <v>315844</v>
      </c>
      <c r="AX93" s="689">
        <v>313234</v>
      </c>
      <c r="AY93" s="689">
        <v>177848</v>
      </c>
      <c r="AZ93" s="689">
        <v>0</v>
      </c>
      <c r="BA93" s="689">
        <v>0</v>
      </c>
      <c r="BB93" s="689">
        <v>0</v>
      </c>
      <c r="BC93" s="689">
        <v>0</v>
      </c>
      <c r="BD93" s="689">
        <v>0</v>
      </c>
      <c r="BE93" s="689">
        <v>0</v>
      </c>
      <c r="BF93" s="689">
        <v>0</v>
      </c>
      <c r="BG93" s="689">
        <v>0</v>
      </c>
      <c r="BH93" s="689">
        <v>0</v>
      </c>
      <c r="BI93" s="689">
        <v>0</v>
      </c>
      <c r="BJ93" s="689">
        <v>0</v>
      </c>
      <c r="BK93" s="689">
        <v>0</v>
      </c>
      <c r="BL93" s="689">
        <v>0</v>
      </c>
      <c r="BM93" s="689">
        <v>0</v>
      </c>
      <c r="BN93" s="689">
        <v>0</v>
      </c>
      <c r="BO93" s="689">
        <v>0</v>
      </c>
      <c r="BP93" s="689">
        <v>0</v>
      </c>
      <c r="BQ93" s="689">
        <v>0</v>
      </c>
      <c r="BR93" s="689">
        <v>0</v>
      </c>
      <c r="BS93" s="689">
        <v>0</v>
      </c>
      <c r="BT93" s="690">
        <v>0</v>
      </c>
    </row>
    <row r="94" spans="2:73">
      <c r="B94" s="747" t="s">
        <v>208</v>
      </c>
      <c r="C94" s="747" t="s">
        <v>710</v>
      </c>
      <c r="D94" s="747" t="s">
        <v>95</v>
      </c>
      <c r="E94" s="747" t="s">
        <v>706</v>
      </c>
      <c r="F94" s="747" t="s">
        <v>712</v>
      </c>
      <c r="G94" s="747" t="s">
        <v>707</v>
      </c>
      <c r="H94" s="747">
        <v>2015</v>
      </c>
      <c r="I94" s="748" t="s">
        <v>586</v>
      </c>
      <c r="J94" s="748" t="s">
        <v>598</v>
      </c>
      <c r="K94" s="627"/>
      <c r="L94" s="688"/>
      <c r="M94" s="689"/>
      <c r="N94" s="689"/>
      <c r="O94" s="689"/>
      <c r="P94" s="689">
        <v>144</v>
      </c>
      <c r="Q94" s="689">
        <v>143</v>
      </c>
      <c r="R94" s="689">
        <v>143</v>
      </c>
      <c r="S94" s="689">
        <v>143</v>
      </c>
      <c r="T94" s="689">
        <v>143</v>
      </c>
      <c r="U94" s="689">
        <v>143</v>
      </c>
      <c r="V94" s="689">
        <v>143</v>
      </c>
      <c r="W94" s="689">
        <v>143</v>
      </c>
      <c r="X94" s="689">
        <v>143</v>
      </c>
      <c r="Y94" s="689">
        <v>143</v>
      </c>
      <c r="Z94" s="689">
        <v>127</v>
      </c>
      <c r="AA94" s="689">
        <v>127</v>
      </c>
      <c r="AB94" s="689">
        <v>127</v>
      </c>
      <c r="AC94" s="689">
        <v>127</v>
      </c>
      <c r="AD94" s="689">
        <v>127</v>
      </c>
      <c r="AE94" s="689">
        <v>127</v>
      </c>
      <c r="AF94" s="689">
        <v>43</v>
      </c>
      <c r="AG94" s="689">
        <v>43</v>
      </c>
      <c r="AH94" s="689">
        <v>43</v>
      </c>
      <c r="AI94" s="689">
        <v>43</v>
      </c>
      <c r="AJ94" s="689">
        <v>0</v>
      </c>
      <c r="AK94" s="689">
        <v>0</v>
      </c>
      <c r="AL94" s="689">
        <v>0</v>
      </c>
      <c r="AM94" s="689">
        <v>0</v>
      </c>
      <c r="AN94" s="689">
        <v>0</v>
      </c>
      <c r="AO94" s="690">
        <v>0</v>
      </c>
      <c r="AP94" s="627"/>
      <c r="AQ94" s="688"/>
      <c r="AR94" s="689"/>
      <c r="AS94" s="689"/>
      <c r="AT94" s="689"/>
      <c r="AU94" s="689">
        <v>2259307</v>
      </c>
      <c r="AV94" s="689">
        <v>2241912</v>
      </c>
      <c r="AW94" s="689">
        <v>2241912</v>
      </c>
      <c r="AX94" s="689">
        <v>2241912</v>
      </c>
      <c r="AY94" s="689">
        <v>2241912</v>
      </c>
      <c r="AZ94" s="689">
        <v>2241912</v>
      </c>
      <c r="BA94" s="689">
        <v>2241912</v>
      </c>
      <c r="BB94" s="689">
        <v>2241260</v>
      </c>
      <c r="BC94" s="689">
        <v>2241260</v>
      </c>
      <c r="BD94" s="689">
        <v>2241260</v>
      </c>
      <c r="BE94" s="689">
        <v>2042087</v>
      </c>
      <c r="BF94" s="689">
        <v>2025668</v>
      </c>
      <c r="BG94" s="689">
        <v>2025668</v>
      </c>
      <c r="BH94" s="689">
        <v>2022178</v>
      </c>
      <c r="BI94" s="689">
        <v>2022178</v>
      </c>
      <c r="BJ94" s="689">
        <v>2021284</v>
      </c>
      <c r="BK94" s="689">
        <v>692901</v>
      </c>
      <c r="BL94" s="689">
        <v>692901</v>
      </c>
      <c r="BM94" s="689">
        <v>692901</v>
      </c>
      <c r="BN94" s="689">
        <v>692901</v>
      </c>
      <c r="BO94" s="689">
        <v>0</v>
      </c>
      <c r="BP94" s="689">
        <v>0</v>
      </c>
      <c r="BQ94" s="689">
        <v>0</v>
      </c>
      <c r="BR94" s="689">
        <v>0</v>
      </c>
      <c r="BS94" s="689">
        <v>0</v>
      </c>
      <c r="BT94" s="690">
        <v>0</v>
      </c>
    </row>
    <row r="95" spans="2:73">
      <c r="B95" s="747" t="s">
        <v>208</v>
      </c>
      <c r="C95" s="747" t="s">
        <v>710</v>
      </c>
      <c r="D95" s="747" t="s">
        <v>96</v>
      </c>
      <c r="E95" s="747" t="s">
        <v>706</v>
      </c>
      <c r="F95" s="747" t="s">
        <v>712</v>
      </c>
      <c r="G95" s="747" t="s">
        <v>707</v>
      </c>
      <c r="H95" s="747">
        <v>2015</v>
      </c>
      <c r="I95" s="748" t="s">
        <v>586</v>
      </c>
      <c r="J95" s="748" t="s">
        <v>598</v>
      </c>
      <c r="K95" s="627"/>
      <c r="L95" s="688"/>
      <c r="M95" s="689"/>
      <c r="N95" s="689"/>
      <c r="O95" s="689"/>
      <c r="P95" s="689">
        <v>315</v>
      </c>
      <c r="Q95" s="689">
        <v>306</v>
      </c>
      <c r="R95" s="689">
        <v>306</v>
      </c>
      <c r="S95" s="689">
        <v>306</v>
      </c>
      <c r="T95" s="689">
        <v>306</v>
      </c>
      <c r="U95" s="689">
        <v>306</v>
      </c>
      <c r="V95" s="689">
        <v>306</v>
      </c>
      <c r="W95" s="689">
        <v>306</v>
      </c>
      <c r="X95" s="689">
        <v>306</v>
      </c>
      <c r="Y95" s="689">
        <v>306</v>
      </c>
      <c r="Z95" s="689">
        <v>228</v>
      </c>
      <c r="AA95" s="689">
        <v>197</v>
      </c>
      <c r="AB95" s="689">
        <v>197</v>
      </c>
      <c r="AC95" s="689">
        <v>197</v>
      </c>
      <c r="AD95" s="689">
        <v>197</v>
      </c>
      <c r="AE95" s="689">
        <v>197</v>
      </c>
      <c r="AF95" s="689">
        <v>133</v>
      </c>
      <c r="AG95" s="689">
        <v>133</v>
      </c>
      <c r="AH95" s="689">
        <v>133</v>
      </c>
      <c r="AI95" s="689">
        <v>133</v>
      </c>
      <c r="AJ95" s="689">
        <v>0</v>
      </c>
      <c r="AK95" s="689">
        <v>0</v>
      </c>
      <c r="AL95" s="689">
        <v>0</v>
      </c>
      <c r="AM95" s="689">
        <v>0</v>
      </c>
      <c r="AN95" s="689">
        <v>0</v>
      </c>
      <c r="AO95" s="690">
        <v>0</v>
      </c>
      <c r="AP95" s="627"/>
      <c r="AQ95" s="688"/>
      <c r="AR95" s="689"/>
      <c r="AS95" s="689"/>
      <c r="AT95" s="689"/>
      <c r="AU95" s="689">
        <v>4242771</v>
      </c>
      <c r="AV95" s="689">
        <v>4096716</v>
      </c>
      <c r="AW95" s="689">
        <v>4096716</v>
      </c>
      <c r="AX95" s="689">
        <v>4096716</v>
      </c>
      <c r="AY95" s="689">
        <v>4096716</v>
      </c>
      <c r="AZ95" s="689">
        <v>4096716</v>
      </c>
      <c r="BA95" s="689">
        <v>4096716</v>
      </c>
      <c r="BB95" s="689">
        <v>4096716</v>
      </c>
      <c r="BC95" s="689">
        <v>4096716</v>
      </c>
      <c r="BD95" s="689">
        <v>4096716</v>
      </c>
      <c r="BE95" s="689">
        <v>3633586</v>
      </c>
      <c r="BF95" s="689">
        <v>3141175</v>
      </c>
      <c r="BG95" s="689">
        <v>3141175</v>
      </c>
      <c r="BH95" s="689">
        <v>3141175</v>
      </c>
      <c r="BI95" s="689">
        <v>3141175</v>
      </c>
      <c r="BJ95" s="689">
        <v>3141175</v>
      </c>
      <c r="BK95" s="689">
        <v>2115946</v>
      </c>
      <c r="BL95" s="689">
        <v>2115946</v>
      </c>
      <c r="BM95" s="689">
        <v>2115946</v>
      </c>
      <c r="BN95" s="689">
        <v>2115946</v>
      </c>
      <c r="BO95" s="689">
        <v>0</v>
      </c>
      <c r="BP95" s="689">
        <v>0</v>
      </c>
      <c r="BQ95" s="689">
        <v>0</v>
      </c>
      <c r="BR95" s="689">
        <v>0</v>
      </c>
      <c r="BS95" s="689">
        <v>0</v>
      </c>
      <c r="BT95" s="690">
        <v>0</v>
      </c>
    </row>
    <row r="96" spans="2:73">
      <c r="B96" s="747" t="s">
        <v>208</v>
      </c>
      <c r="C96" s="747" t="s">
        <v>705</v>
      </c>
      <c r="D96" s="747" t="s">
        <v>687</v>
      </c>
      <c r="E96" s="747" t="s">
        <v>706</v>
      </c>
      <c r="F96" s="747" t="s">
        <v>29</v>
      </c>
      <c r="G96" s="747" t="s">
        <v>707</v>
      </c>
      <c r="H96" s="747">
        <v>2015</v>
      </c>
      <c r="I96" s="748" t="s">
        <v>586</v>
      </c>
      <c r="J96" s="748" t="s">
        <v>598</v>
      </c>
      <c r="K96" s="627"/>
      <c r="L96" s="688"/>
      <c r="M96" s="689"/>
      <c r="N96" s="689"/>
      <c r="O96" s="689"/>
      <c r="P96" s="689">
        <v>1730</v>
      </c>
      <c r="Q96" s="689">
        <v>1730</v>
      </c>
      <c r="R96" s="689">
        <v>1730</v>
      </c>
      <c r="S96" s="689">
        <v>1730</v>
      </c>
      <c r="T96" s="689">
        <v>1730</v>
      </c>
      <c r="U96" s="689">
        <v>1730</v>
      </c>
      <c r="V96" s="689">
        <v>1730</v>
      </c>
      <c r="W96" s="689">
        <v>1730</v>
      </c>
      <c r="X96" s="689">
        <v>1730</v>
      </c>
      <c r="Y96" s="689">
        <v>1730</v>
      </c>
      <c r="Z96" s="689">
        <v>1730</v>
      </c>
      <c r="AA96" s="689">
        <v>1730</v>
      </c>
      <c r="AB96" s="689">
        <v>1730</v>
      </c>
      <c r="AC96" s="689">
        <v>1730</v>
      </c>
      <c r="AD96" s="689">
        <v>1730</v>
      </c>
      <c r="AE96" s="689">
        <v>1730</v>
      </c>
      <c r="AF96" s="689">
        <v>1730</v>
      </c>
      <c r="AG96" s="689">
        <v>1730</v>
      </c>
      <c r="AH96" s="689">
        <v>1593</v>
      </c>
      <c r="AI96" s="689">
        <v>0</v>
      </c>
      <c r="AJ96" s="689">
        <v>0</v>
      </c>
      <c r="AK96" s="689">
        <v>0</v>
      </c>
      <c r="AL96" s="689">
        <v>0</v>
      </c>
      <c r="AM96" s="689">
        <v>0</v>
      </c>
      <c r="AN96" s="689">
        <v>0</v>
      </c>
      <c r="AO96" s="690">
        <v>0</v>
      </c>
      <c r="AP96" s="627"/>
      <c r="AQ96" s="688"/>
      <c r="AR96" s="689"/>
      <c r="AS96" s="689"/>
      <c r="AT96" s="689"/>
      <c r="AU96" s="689">
        <v>3324661</v>
      </c>
      <c r="AV96" s="689">
        <v>3324661</v>
      </c>
      <c r="AW96" s="689">
        <v>3324661</v>
      </c>
      <c r="AX96" s="689">
        <v>3324661</v>
      </c>
      <c r="AY96" s="689">
        <v>3324661</v>
      </c>
      <c r="AZ96" s="689">
        <v>3324661</v>
      </c>
      <c r="BA96" s="689">
        <v>3324661</v>
      </c>
      <c r="BB96" s="689">
        <v>3324661</v>
      </c>
      <c r="BC96" s="689">
        <v>3324661</v>
      </c>
      <c r="BD96" s="689">
        <v>3324661</v>
      </c>
      <c r="BE96" s="689">
        <v>3324661</v>
      </c>
      <c r="BF96" s="689">
        <v>3324661</v>
      </c>
      <c r="BG96" s="689">
        <v>3324661</v>
      </c>
      <c r="BH96" s="689">
        <v>3324661</v>
      </c>
      <c r="BI96" s="689">
        <v>3324661</v>
      </c>
      <c r="BJ96" s="689">
        <v>3324661</v>
      </c>
      <c r="BK96" s="689">
        <v>3324661</v>
      </c>
      <c r="BL96" s="689">
        <v>3324661</v>
      </c>
      <c r="BM96" s="689">
        <v>3201762</v>
      </c>
      <c r="BN96" s="689">
        <v>0</v>
      </c>
      <c r="BO96" s="689">
        <v>0</v>
      </c>
      <c r="BP96" s="689">
        <v>0</v>
      </c>
      <c r="BQ96" s="689">
        <v>0</v>
      </c>
      <c r="BR96" s="689">
        <v>0</v>
      </c>
      <c r="BS96" s="689">
        <v>0</v>
      </c>
      <c r="BT96" s="690">
        <v>0</v>
      </c>
    </row>
    <row r="97" spans="2:73">
      <c r="B97" s="747" t="s">
        <v>208</v>
      </c>
      <c r="C97" s="747" t="s">
        <v>705</v>
      </c>
      <c r="D97" s="747" t="s">
        <v>98</v>
      </c>
      <c r="E97" s="747" t="s">
        <v>706</v>
      </c>
      <c r="F97" s="747" t="s">
        <v>29</v>
      </c>
      <c r="G97" s="747" t="s">
        <v>707</v>
      </c>
      <c r="H97" s="747">
        <v>2015</v>
      </c>
      <c r="I97" s="748" t="s">
        <v>586</v>
      </c>
      <c r="J97" s="748" t="s">
        <v>598</v>
      </c>
      <c r="K97" s="627"/>
      <c r="L97" s="688"/>
      <c r="M97" s="689"/>
      <c r="N97" s="689"/>
      <c r="O97" s="689"/>
      <c r="P97" s="689">
        <v>0</v>
      </c>
      <c r="Q97" s="689">
        <v>0</v>
      </c>
      <c r="R97" s="689">
        <v>0</v>
      </c>
      <c r="S97" s="689">
        <v>0</v>
      </c>
      <c r="T97" s="689">
        <v>0</v>
      </c>
      <c r="U97" s="689">
        <v>0</v>
      </c>
      <c r="V97" s="689">
        <v>0</v>
      </c>
      <c r="W97" s="689">
        <v>0</v>
      </c>
      <c r="X97" s="689">
        <v>0</v>
      </c>
      <c r="Y97" s="689">
        <v>0</v>
      </c>
      <c r="Z97" s="689">
        <v>0</v>
      </c>
      <c r="AA97" s="689">
        <v>0</v>
      </c>
      <c r="AB97" s="689">
        <v>0</v>
      </c>
      <c r="AC97" s="689">
        <v>0</v>
      </c>
      <c r="AD97" s="689">
        <v>0</v>
      </c>
      <c r="AE97" s="689">
        <v>0</v>
      </c>
      <c r="AF97" s="689">
        <v>0</v>
      </c>
      <c r="AG97" s="689">
        <v>0</v>
      </c>
      <c r="AH97" s="689">
        <v>0</v>
      </c>
      <c r="AI97" s="689">
        <v>0</v>
      </c>
      <c r="AJ97" s="689">
        <v>0</v>
      </c>
      <c r="AK97" s="689">
        <v>0</v>
      </c>
      <c r="AL97" s="689">
        <v>0</v>
      </c>
      <c r="AM97" s="689">
        <v>0</v>
      </c>
      <c r="AN97" s="689">
        <v>0</v>
      </c>
      <c r="AO97" s="690">
        <v>0</v>
      </c>
      <c r="AP97" s="627"/>
      <c r="AQ97" s="688"/>
      <c r="AR97" s="689"/>
      <c r="AS97" s="689"/>
      <c r="AT97" s="689"/>
      <c r="AU97" s="689">
        <v>0</v>
      </c>
      <c r="AV97" s="689">
        <v>0</v>
      </c>
      <c r="AW97" s="689">
        <v>0</v>
      </c>
      <c r="AX97" s="689">
        <v>0</v>
      </c>
      <c r="AY97" s="689">
        <v>0</v>
      </c>
      <c r="AZ97" s="689">
        <v>0</v>
      </c>
      <c r="BA97" s="689">
        <v>0</v>
      </c>
      <c r="BB97" s="689">
        <v>0</v>
      </c>
      <c r="BC97" s="689">
        <v>0</v>
      </c>
      <c r="BD97" s="689">
        <v>0</v>
      </c>
      <c r="BE97" s="689">
        <v>0</v>
      </c>
      <c r="BF97" s="689">
        <v>0</v>
      </c>
      <c r="BG97" s="689">
        <v>0</v>
      </c>
      <c r="BH97" s="689">
        <v>0</v>
      </c>
      <c r="BI97" s="689">
        <v>0</v>
      </c>
      <c r="BJ97" s="689">
        <v>0</v>
      </c>
      <c r="BK97" s="689">
        <v>0</v>
      </c>
      <c r="BL97" s="689">
        <v>0</v>
      </c>
      <c r="BM97" s="689">
        <v>0</v>
      </c>
      <c r="BN97" s="689">
        <v>0</v>
      </c>
      <c r="BO97" s="689">
        <v>0</v>
      </c>
      <c r="BP97" s="689">
        <v>0</v>
      </c>
      <c r="BQ97" s="689">
        <v>0</v>
      </c>
      <c r="BR97" s="689">
        <v>0</v>
      </c>
      <c r="BS97" s="689">
        <v>0</v>
      </c>
      <c r="BT97" s="690">
        <v>0</v>
      </c>
    </row>
    <row r="98" spans="2:73" ht="15.75">
      <c r="B98" s="747" t="s">
        <v>208</v>
      </c>
      <c r="C98" s="747" t="s">
        <v>490</v>
      </c>
      <c r="D98" s="747" t="s">
        <v>99</v>
      </c>
      <c r="E98" s="747" t="s">
        <v>706</v>
      </c>
      <c r="F98" s="747" t="s">
        <v>490</v>
      </c>
      <c r="G98" s="747" t="s">
        <v>707</v>
      </c>
      <c r="H98" s="747">
        <v>2015</v>
      </c>
      <c r="I98" s="748" t="s">
        <v>586</v>
      </c>
      <c r="J98" s="748" t="s">
        <v>598</v>
      </c>
      <c r="K98" s="627"/>
      <c r="L98" s="688"/>
      <c r="M98" s="689"/>
      <c r="N98" s="689"/>
      <c r="O98" s="689"/>
      <c r="P98" s="689">
        <v>902</v>
      </c>
      <c r="Q98" s="689">
        <v>902</v>
      </c>
      <c r="R98" s="689">
        <v>902</v>
      </c>
      <c r="S98" s="689">
        <v>902</v>
      </c>
      <c r="T98" s="689">
        <v>0</v>
      </c>
      <c r="U98" s="689">
        <v>0</v>
      </c>
      <c r="V98" s="689">
        <v>0</v>
      </c>
      <c r="W98" s="689">
        <v>0</v>
      </c>
      <c r="X98" s="689">
        <v>0</v>
      </c>
      <c r="Y98" s="689">
        <v>0</v>
      </c>
      <c r="Z98" s="689">
        <v>0</v>
      </c>
      <c r="AA98" s="689">
        <v>0</v>
      </c>
      <c r="AB98" s="689">
        <v>0</v>
      </c>
      <c r="AC98" s="689">
        <v>0</v>
      </c>
      <c r="AD98" s="689">
        <v>0</v>
      </c>
      <c r="AE98" s="689">
        <v>0</v>
      </c>
      <c r="AF98" s="689">
        <v>0</v>
      </c>
      <c r="AG98" s="689">
        <v>0</v>
      </c>
      <c r="AH98" s="689">
        <v>0</v>
      </c>
      <c r="AI98" s="689">
        <v>0</v>
      </c>
      <c r="AJ98" s="689">
        <v>0</v>
      </c>
      <c r="AK98" s="689">
        <v>0</v>
      </c>
      <c r="AL98" s="689">
        <v>0</v>
      </c>
      <c r="AM98" s="689">
        <v>0</v>
      </c>
      <c r="AN98" s="689">
        <v>0</v>
      </c>
      <c r="AO98" s="690">
        <v>0</v>
      </c>
      <c r="AP98" s="627"/>
      <c r="AQ98" s="688"/>
      <c r="AR98" s="689"/>
      <c r="AS98" s="689"/>
      <c r="AT98" s="689"/>
      <c r="AU98" s="689">
        <v>4229721</v>
      </c>
      <c r="AV98" s="689">
        <v>4229721</v>
      </c>
      <c r="AW98" s="689">
        <v>4229721</v>
      </c>
      <c r="AX98" s="689">
        <v>4229721</v>
      </c>
      <c r="AY98" s="689">
        <v>0</v>
      </c>
      <c r="AZ98" s="689">
        <v>0</v>
      </c>
      <c r="BA98" s="689">
        <v>0</v>
      </c>
      <c r="BB98" s="689">
        <v>0</v>
      </c>
      <c r="BC98" s="689">
        <v>0</v>
      </c>
      <c r="BD98" s="689">
        <v>0</v>
      </c>
      <c r="BE98" s="689">
        <v>0</v>
      </c>
      <c r="BF98" s="689">
        <v>0</v>
      </c>
      <c r="BG98" s="689">
        <v>0</v>
      </c>
      <c r="BH98" s="689">
        <v>0</v>
      </c>
      <c r="BI98" s="689">
        <v>0</v>
      </c>
      <c r="BJ98" s="689">
        <v>0</v>
      </c>
      <c r="BK98" s="689">
        <v>0</v>
      </c>
      <c r="BL98" s="689">
        <v>0</v>
      </c>
      <c r="BM98" s="689">
        <v>0</v>
      </c>
      <c r="BN98" s="689">
        <v>0</v>
      </c>
      <c r="BO98" s="689">
        <v>0</v>
      </c>
      <c r="BP98" s="689">
        <v>0</v>
      </c>
      <c r="BQ98" s="689">
        <v>0</v>
      </c>
      <c r="BR98" s="689">
        <v>0</v>
      </c>
      <c r="BS98" s="689">
        <v>0</v>
      </c>
      <c r="BT98" s="690">
        <v>0</v>
      </c>
      <c r="BU98" s="162"/>
    </row>
    <row r="99" spans="2:73" ht="15.75">
      <c r="B99" s="747" t="s">
        <v>208</v>
      </c>
      <c r="C99" s="747" t="s">
        <v>705</v>
      </c>
      <c r="D99" s="747" t="s">
        <v>100</v>
      </c>
      <c r="E99" s="747" t="s">
        <v>706</v>
      </c>
      <c r="F99" s="747" t="s">
        <v>29</v>
      </c>
      <c r="G99" s="747" t="s">
        <v>707</v>
      </c>
      <c r="H99" s="747">
        <v>2015</v>
      </c>
      <c r="I99" s="748" t="s">
        <v>586</v>
      </c>
      <c r="J99" s="748" t="s">
        <v>598</v>
      </c>
      <c r="K99" s="627"/>
      <c r="L99" s="688"/>
      <c r="M99" s="689"/>
      <c r="N99" s="689"/>
      <c r="O99" s="689"/>
      <c r="P99" s="689">
        <v>21487</v>
      </c>
      <c r="Q99" s="689">
        <v>21487</v>
      </c>
      <c r="R99" s="689">
        <v>21230</v>
      </c>
      <c r="S99" s="689">
        <v>21230</v>
      </c>
      <c r="T99" s="689">
        <v>21230</v>
      </c>
      <c r="U99" s="689">
        <v>21228</v>
      </c>
      <c r="V99" s="689">
        <v>20531</v>
      </c>
      <c r="W99" s="689">
        <v>20531</v>
      </c>
      <c r="X99" s="689">
        <v>20251</v>
      </c>
      <c r="Y99" s="689">
        <v>17978</v>
      </c>
      <c r="Z99" s="689">
        <v>12192</v>
      </c>
      <c r="AA99" s="689">
        <v>12004</v>
      </c>
      <c r="AB99" s="689">
        <v>10640</v>
      </c>
      <c r="AC99" s="689">
        <v>10610</v>
      </c>
      <c r="AD99" s="689">
        <v>10610</v>
      </c>
      <c r="AE99" s="689">
        <v>7388</v>
      </c>
      <c r="AF99" s="689">
        <v>1464</v>
      </c>
      <c r="AG99" s="689">
        <v>1464</v>
      </c>
      <c r="AH99" s="689">
        <v>1464</v>
      </c>
      <c r="AI99" s="689">
        <v>1464</v>
      </c>
      <c r="AJ99" s="689">
        <v>0</v>
      </c>
      <c r="AK99" s="689">
        <v>0</v>
      </c>
      <c r="AL99" s="689">
        <v>0</v>
      </c>
      <c r="AM99" s="689">
        <v>0</v>
      </c>
      <c r="AN99" s="689">
        <v>0</v>
      </c>
      <c r="AO99" s="690">
        <v>0</v>
      </c>
      <c r="AP99" s="627"/>
      <c r="AQ99" s="688"/>
      <c r="AR99" s="689"/>
      <c r="AS99" s="689"/>
      <c r="AT99" s="689"/>
      <c r="AU99" s="689">
        <v>144998266</v>
      </c>
      <c r="AV99" s="689">
        <v>144998266</v>
      </c>
      <c r="AW99" s="689">
        <v>144164912</v>
      </c>
      <c r="AX99" s="689">
        <v>144163141</v>
      </c>
      <c r="AY99" s="689">
        <v>144163141</v>
      </c>
      <c r="AZ99" s="689">
        <v>144156647</v>
      </c>
      <c r="BA99" s="689">
        <v>139082289</v>
      </c>
      <c r="BB99" s="689">
        <v>139082289</v>
      </c>
      <c r="BC99" s="689">
        <v>137719412</v>
      </c>
      <c r="BD99" s="689">
        <v>120881623</v>
      </c>
      <c r="BE99" s="689">
        <v>77509686</v>
      </c>
      <c r="BF99" s="689">
        <v>75432865</v>
      </c>
      <c r="BG99" s="689">
        <v>65192525</v>
      </c>
      <c r="BH99" s="689">
        <v>65094757</v>
      </c>
      <c r="BI99" s="689">
        <v>65094757</v>
      </c>
      <c r="BJ99" s="689">
        <v>42458635</v>
      </c>
      <c r="BK99" s="689">
        <v>4344842</v>
      </c>
      <c r="BL99" s="689">
        <v>4344842</v>
      </c>
      <c r="BM99" s="689">
        <v>4344842</v>
      </c>
      <c r="BN99" s="689">
        <v>4344842</v>
      </c>
      <c r="BO99" s="689">
        <v>0</v>
      </c>
      <c r="BP99" s="689">
        <v>0</v>
      </c>
      <c r="BQ99" s="689">
        <v>0</v>
      </c>
      <c r="BR99" s="689">
        <v>0</v>
      </c>
      <c r="BS99" s="689">
        <v>0</v>
      </c>
      <c r="BT99" s="690">
        <v>0</v>
      </c>
      <c r="BU99" s="162"/>
    </row>
    <row r="100" spans="2:73" ht="15.75">
      <c r="B100" s="747" t="s">
        <v>208</v>
      </c>
      <c r="C100" s="747" t="s">
        <v>705</v>
      </c>
      <c r="D100" s="747" t="s">
        <v>101</v>
      </c>
      <c r="E100" s="747" t="s">
        <v>706</v>
      </c>
      <c r="F100" s="747" t="s">
        <v>29</v>
      </c>
      <c r="G100" s="747" t="s">
        <v>707</v>
      </c>
      <c r="H100" s="747">
        <v>2015</v>
      </c>
      <c r="I100" s="748" t="s">
        <v>586</v>
      </c>
      <c r="J100" s="748" t="s">
        <v>598</v>
      </c>
      <c r="K100" s="627"/>
      <c r="L100" s="688"/>
      <c r="M100" s="689"/>
      <c r="N100" s="689"/>
      <c r="O100" s="689"/>
      <c r="P100" s="689">
        <v>2198</v>
      </c>
      <c r="Q100" s="689">
        <v>2005</v>
      </c>
      <c r="R100" s="689">
        <v>1435</v>
      </c>
      <c r="S100" s="689">
        <v>1434</v>
      </c>
      <c r="T100" s="689">
        <v>1434</v>
      </c>
      <c r="U100" s="689">
        <v>1434</v>
      </c>
      <c r="V100" s="689">
        <v>1434</v>
      </c>
      <c r="W100" s="689">
        <v>1434</v>
      </c>
      <c r="X100" s="689">
        <v>1434</v>
      </c>
      <c r="Y100" s="689">
        <v>1434</v>
      </c>
      <c r="Z100" s="689">
        <v>1424</v>
      </c>
      <c r="AA100" s="689">
        <v>443</v>
      </c>
      <c r="AB100" s="689">
        <v>1</v>
      </c>
      <c r="AC100" s="689">
        <v>1</v>
      </c>
      <c r="AD100" s="689">
        <v>1</v>
      </c>
      <c r="AE100" s="689">
        <v>0</v>
      </c>
      <c r="AF100" s="689">
        <v>0</v>
      </c>
      <c r="AG100" s="689">
        <v>0</v>
      </c>
      <c r="AH100" s="689">
        <v>0</v>
      </c>
      <c r="AI100" s="689">
        <v>0</v>
      </c>
      <c r="AJ100" s="689">
        <v>0</v>
      </c>
      <c r="AK100" s="689">
        <v>0</v>
      </c>
      <c r="AL100" s="689">
        <v>0</v>
      </c>
      <c r="AM100" s="689">
        <v>0</v>
      </c>
      <c r="AN100" s="689">
        <v>0</v>
      </c>
      <c r="AO100" s="690">
        <v>0</v>
      </c>
      <c r="AP100" s="627"/>
      <c r="AQ100" s="688"/>
      <c r="AR100" s="689"/>
      <c r="AS100" s="689"/>
      <c r="AT100" s="689"/>
      <c r="AU100" s="689">
        <v>9534129</v>
      </c>
      <c r="AV100" s="689">
        <v>8635489</v>
      </c>
      <c r="AW100" s="689">
        <v>6390743</v>
      </c>
      <c r="AX100" s="689">
        <v>6382399</v>
      </c>
      <c r="AY100" s="689">
        <v>6382399</v>
      </c>
      <c r="AZ100" s="689">
        <v>6382399</v>
      </c>
      <c r="BA100" s="689">
        <v>6382399</v>
      </c>
      <c r="BB100" s="689">
        <v>6382399</v>
      </c>
      <c r="BC100" s="689">
        <v>6382399</v>
      </c>
      <c r="BD100" s="689">
        <v>6382399</v>
      </c>
      <c r="BE100" s="689">
        <v>6277993</v>
      </c>
      <c r="BF100" s="689">
        <v>1745522</v>
      </c>
      <c r="BG100" s="689">
        <v>1200</v>
      </c>
      <c r="BH100" s="689">
        <v>1200</v>
      </c>
      <c r="BI100" s="689">
        <v>1200</v>
      </c>
      <c r="BJ100" s="689">
        <v>0</v>
      </c>
      <c r="BK100" s="689">
        <v>0</v>
      </c>
      <c r="BL100" s="689">
        <v>0</v>
      </c>
      <c r="BM100" s="689">
        <v>0</v>
      </c>
      <c r="BN100" s="689">
        <v>0</v>
      </c>
      <c r="BO100" s="689">
        <v>0</v>
      </c>
      <c r="BP100" s="689">
        <v>0</v>
      </c>
      <c r="BQ100" s="689">
        <v>0</v>
      </c>
      <c r="BR100" s="689">
        <v>0</v>
      </c>
      <c r="BS100" s="689">
        <v>0</v>
      </c>
      <c r="BT100" s="690">
        <v>0</v>
      </c>
      <c r="BU100" s="162"/>
    </row>
    <row r="101" spans="2:73">
      <c r="B101" s="747" t="s">
        <v>208</v>
      </c>
      <c r="C101" s="747" t="s">
        <v>705</v>
      </c>
      <c r="D101" s="747" t="s">
        <v>102</v>
      </c>
      <c r="E101" s="747" t="s">
        <v>706</v>
      </c>
      <c r="F101" s="747" t="s">
        <v>29</v>
      </c>
      <c r="G101" s="747" t="s">
        <v>707</v>
      </c>
      <c r="H101" s="747">
        <v>2015</v>
      </c>
      <c r="I101" s="748" t="s">
        <v>586</v>
      </c>
      <c r="J101" s="748" t="s">
        <v>598</v>
      </c>
      <c r="K101" s="627"/>
      <c r="L101" s="688"/>
      <c r="M101" s="689"/>
      <c r="N101" s="689"/>
      <c r="O101" s="689"/>
      <c r="P101" s="689">
        <v>1596</v>
      </c>
      <c r="Q101" s="689">
        <v>1596</v>
      </c>
      <c r="R101" s="689">
        <v>1596</v>
      </c>
      <c r="S101" s="689">
        <v>1596</v>
      </c>
      <c r="T101" s="689">
        <v>1594</v>
      </c>
      <c r="U101" s="689">
        <v>1594</v>
      </c>
      <c r="V101" s="689">
        <v>1594</v>
      </c>
      <c r="W101" s="689">
        <v>1594</v>
      </c>
      <c r="X101" s="689">
        <v>1571</v>
      </c>
      <c r="Y101" s="689">
        <v>1571</v>
      </c>
      <c r="Z101" s="689">
        <v>1571</v>
      </c>
      <c r="AA101" s="689">
        <v>1449</v>
      </c>
      <c r="AB101" s="689">
        <v>1438</v>
      </c>
      <c r="AC101" s="689">
        <v>1438</v>
      </c>
      <c r="AD101" s="689">
        <v>699</v>
      </c>
      <c r="AE101" s="689">
        <v>20</v>
      </c>
      <c r="AF101" s="689">
        <v>20</v>
      </c>
      <c r="AG101" s="689">
        <v>0</v>
      </c>
      <c r="AH101" s="689">
        <v>0</v>
      </c>
      <c r="AI101" s="689">
        <v>0</v>
      </c>
      <c r="AJ101" s="689">
        <v>0</v>
      </c>
      <c r="AK101" s="689">
        <v>0</v>
      </c>
      <c r="AL101" s="689">
        <v>0</v>
      </c>
      <c r="AM101" s="689">
        <v>0</v>
      </c>
      <c r="AN101" s="689">
        <v>0</v>
      </c>
      <c r="AO101" s="690">
        <v>0</v>
      </c>
      <c r="AP101" s="627"/>
      <c r="AQ101" s="688"/>
      <c r="AR101" s="689"/>
      <c r="AS101" s="689"/>
      <c r="AT101" s="689"/>
      <c r="AU101" s="689">
        <v>5139438</v>
      </c>
      <c r="AV101" s="689">
        <v>5139438</v>
      </c>
      <c r="AW101" s="689">
        <v>5139438</v>
      </c>
      <c r="AX101" s="689">
        <v>5139438</v>
      </c>
      <c r="AY101" s="689">
        <v>5128286</v>
      </c>
      <c r="AZ101" s="689">
        <v>5128286</v>
      </c>
      <c r="BA101" s="689">
        <v>5128286</v>
      </c>
      <c r="BB101" s="689">
        <v>5128286</v>
      </c>
      <c r="BC101" s="689">
        <v>5051898</v>
      </c>
      <c r="BD101" s="689">
        <v>5051898</v>
      </c>
      <c r="BE101" s="689">
        <v>5051898</v>
      </c>
      <c r="BF101" s="689">
        <v>4833220</v>
      </c>
      <c r="BG101" s="689">
        <v>4797890</v>
      </c>
      <c r="BH101" s="689">
        <v>4797890</v>
      </c>
      <c r="BI101" s="689">
        <v>2127389</v>
      </c>
      <c r="BJ101" s="689">
        <v>151434</v>
      </c>
      <c r="BK101" s="689">
        <v>151434</v>
      </c>
      <c r="BL101" s="689">
        <v>0</v>
      </c>
      <c r="BM101" s="689">
        <v>0</v>
      </c>
      <c r="BN101" s="689">
        <v>0</v>
      </c>
      <c r="BO101" s="689">
        <v>0</v>
      </c>
      <c r="BP101" s="689">
        <v>0</v>
      </c>
      <c r="BQ101" s="689">
        <v>0</v>
      </c>
      <c r="BR101" s="689">
        <v>0</v>
      </c>
      <c r="BS101" s="689">
        <v>0</v>
      </c>
      <c r="BT101" s="690">
        <v>0</v>
      </c>
    </row>
    <row r="102" spans="2:73" ht="15.75">
      <c r="B102" s="747" t="s">
        <v>208</v>
      </c>
      <c r="C102" s="747" t="s">
        <v>705</v>
      </c>
      <c r="D102" s="747" t="s">
        <v>103</v>
      </c>
      <c r="E102" s="747" t="s">
        <v>706</v>
      </c>
      <c r="F102" s="747" t="s">
        <v>29</v>
      </c>
      <c r="G102" s="747" t="s">
        <v>707</v>
      </c>
      <c r="H102" s="747">
        <v>2015</v>
      </c>
      <c r="I102" s="748" t="s">
        <v>586</v>
      </c>
      <c r="J102" s="748" t="s">
        <v>598</v>
      </c>
      <c r="K102" s="627"/>
      <c r="L102" s="688"/>
      <c r="M102" s="689"/>
      <c r="N102" s="689"/>
      <c r="O102" s="689"/>
      <c r="P102" s="689">
        <v>147</v>
      </c>
      <c r="Q102" s="689">
        <v>147</v>
      </c>
      <c r="R102" s="689">
        <v>147</v>
      </c>
      <c r="S102" s="689">
        <v>0</v>
      </c>
      <c r="T102" s="689">
        <v>0</v>
      </c>
      <c r="U102" s="689">
        <v>0</v>
      </c>
      <c r="V102" s="689">
        <v>0</v>
      </c>
      <c r="W102" s="689">
        <v>0</v>
      </c>
      <c r="X102" s="689">
        <v>0</v>
      </c>
      <c r="Y102" s="689">
        <v>0</v>
      </c>
      <c r="Z102" s="689">
        <v>0</v>
      </c>
      <c r="AA102" s="689">
        <v>0</v>
      </c>
      <c r="AB102" s="689">
        <v>0</v>
      </c>
      <c r="AC102" s="689">
        <v>0</v>
      </c>
      <c r="AD102" s="689">
        <v>0</v>
      </c>
      <c r="AE102" s="689">
        <v>0</v>
      </c>
      <c r="AF102" s="689">
        <v>0</v>
      </c>
      <c r="AG102" s="689">
        <v>0</v>
      </c>
      <c r="AH102" s="689">
        <v>0</v>
      </c>
      <c r="AI102" s="689">
        <v>0</v>
      </c>
      <c r="AJ102" s="689">
        <v>0</v>
      </c>
      <c r="AK102" s="689">
        <v>0</v>
      </c>
      <c r="AL102" s="689">
        <v>0</v>
      </c>
      <c r="AM102" s="689">
        <v>0</v>
      </c>
      <c r="AN102" s="689">
        <v>0</v>
      </c>
      <c r="AO102" s="690">
        <v>0</v>
      </c>
      <c r="AP102" s="627"/>
      <c r="AQ102" s="688"/>
      <c r="AR102" s="689"/>
      <c r="AS102" s="689"/>
      <c r="AT102" s="689"/>
      <c r="AU102" s="689">
        <v>278667</v>
      </c>
      <c r="AV102" s="689">
        <v>278667</v>
      </c>
      <c r="AW102" s="689">
        <v>278667</v>
      </c>
      <c r="AX102" s="689">
        <v>0</v>
      </c>
      <c r="AY102" s="689">
        <v>0</v>
      </c>
      <c r="AZ102" s="689">
        <v>0</v>
      </c>
      <c r="BA102" s="689">
        <v>0</v>
      </c>
      <c r="BB102" s="689">
        <v>0</v>
      </c>
      <c r="BC102" s="689">
        <v>0</v>
      </c>
      <c r="BD102" s="689">
        <v>0</v>
      </c>
      <c r="BE102" s="689">
        <v>0</v>
      </c>
      <c r="BF102" s="689">
        <v>0</v>
      </c>
      <c r="BG102" s="689">
        <v>0</v>
      </c>
      <c r="BH102" s="689">
        <v>0</v>
      </c>
      <c r="BI102" s="689">
        <v>0</v>
      </c>
      <c r="BJ102" s="689">
        <v>0</v>
      </c>
      <c r="BK102" s="689">
        <v>0</v>
      </c>
      <c r="BL102" s="689">
        <v>0</v>
      </c>
      <c r="BM102" s="689">
        <v>0</v>
      </c>
      <c r="BN102" s="689">
        <v>0</v>
      </c>
      <c r="BO102" s="689">
        <v>0</v>
      </c>
      <c r="BP102" s="689">
        <v>0</v>
      </c>
      <c r="BQ102" s="689">
        <v>0</v>
      </c>
      <c r="BR102" s="689">
        <v>0</v>
      </c>
      <c r="BS102" s="689">
        <v>0</v>
      </c>
      <c r="BT102" s="690">
        <v>0</v>
      </c>
      <c r="BU102" s="162"/>
    </row>
    <row r="103" spans="2:73" ht="15.75">
      <c r="B103" s="747" t="s">
        <v>208</v>
      </c>
      <c r="C103" s="747" t="s">
        <v>710</v>
      </c>
      <c r="D103" s="747" t="s">
        <v>104</v>
      </c>
      <c r="E103" s="747" t="s">
        <v>706</v>
      </c>
      <c r="F103" s="747" t="s">
        <v>711</v>
      </c>
      <c r="G103" s="747" t="s">
        <v>707</v>
      </c>
      <c r="H103" s="747">
        <v>2015</v>
      </c>
      <c r="I103" s="748" t="s">
        <v>586</v>
      </c>
      <c r="J103" s="748" t="s">
        <v>598</v>
      </c>
      <c r="K103" s="627"/>
      <c r="L103" s="688"/>
      <c r="M103" s="689"/>
      <c r="N103" s="689"/>
      <c r="O103" s="689"/>
      <c r="P103" s="689">
        <v>0</v>
      </c>
      <c r="Q103" s="689">
        <v>0</v>
      </c>
      <c r="R103" s="689">
        <v>0</v>
      </c>
      <c r="S103" s="689">
        <v>0</v>
      </c>
      <c r="T103" s="689">
        <v>0</v>
      </c>
      <c r="U103" s="689">
        <v>0</v>
      </c>
      <c r="V103" s="689">
        <v>0</v>
      </c>
      <c r="W103" s="689">
        <v>0</v>
      </c>
      <c r="X103" s="689">
        <v>0</v>
      </c>
      <c r="Y103" s="689">
        <v>0</v>
      </c>
      <c r="Z103" s="689">
        <v>0</v>
      </c>
      <c r="AA103" s="689">
        <v>0</v>
      </c>
      <c r="AB103" s="689">
        <v>0</v>
      </c>
      <c r="AC103" s="689">
        <v>0</v>
      </c>
      <c r="AD103" s="689">
        <v>0</v>
      </c>
      <c r="AE103" s="689">
        <v>0</v>
      </c>
      <c r="AF103" s="689">
        <v>0</v>
      </c>
      <c r="AG103" s="689">
        <v>0</v>
      </c>
      <c r="AH103" s="689">
        <v>0</v>
      </c>
      <c r="AI103" s="689">
        <v>0</v>
      </c>
      <c r="AJ103" s="689">
        <v>0</v>
      </c>
      <c r="AK103" s="689">
        <v>0</v>
      </c>
      <c r="AL103" s="689">
        <v>0</v>
      </c>
      <c r="AM103" s="689">
        <v>0</v>
      </c>
      <c r="AN103" s="689">
        <v>0</v>
      </c>
      <c r="AO103" s="690">
        <v>0</v>
      </c>
      <c r="AP103" s="627"/>
      <c r="AQ103" s="688"/>
      <c r="AR103" s="689"/>
      <c r="AS103" s="689"/>
      <c r="AT103" s="689"/>
      <c r="AU103" s="689">
        <v>0</v>
      </c>
      <c r="AV103" s="689">
        <v>0</v>
      </c>
      <c r="AW103" s="689">
        <v>0</v>
      </c>
      <c r="AX103" s="689">
        <v>0</v>
      </c>
      <c r="AY103" s="689">
        <v>0</v>
      </c>
      <c r="AZ103" s="689">
        <v>0</v>
      </c>
      <c r="BA103" s="689">
        <v>0</v>
      </c>
      <c r="BB103" s="689">
        <v>0</v>
      </c>
      <c r="BC103" s="689">
        <v>0</v>
      </c>
      <c r="BD103" s="689">
        <v>0</v>
      </c>
      <c r="BE103" s="689">
        <v>0</v>
      </c>
      <c r="BF103" s="689">
        <v>0</v>
      </c>
      <c r="BG103" s="689">
        <v>0</v>
      </c>
      <c r="BH103" s="689">
        <v>0</v>
      </c>
      <c r="BI103" s="689">
        <v>0</v>
      </c>
      <c r="BJ103" s="689">
        <v>0</v>
      </c>
      <c r="BK103" s="689">
        <v>0</v>
      </c>
      <c r="BL103" s="689">
        <v>0</v>
      </c>
      <c r="BM103" s="689">
        <v>0</v>
      </c>
      <c r="BN103" s="689">
        <v>0</v>
      </c>
      <c r="BO103" s="689">
        <v>0</v>
      </c>
      <c r="BP103" s="689">
        <v>0</v>
      </c>
      <c r="BQ103" s="689">
        <v>0</v>
      </c>
      <c r="BR103" s="689">
        <v>0</v>
      </c>
      <c r="BS103" s="689">
        <v>0</v>
      </c>
      <c r="BT103" s="690">
        <v>0</v>
      </c>
      <c r="BU103" s="162"/>
    </row>
    <row r="104" spans="2:73" ht="15.75">
      <c r="B104" s="747" t="s">
        <v>208</v>
      </c>
      <c r="C104" s="747" t="s">
        <v>710</v>
      </c>
      <c r="D104" s="747" t="s">
        <v>106</v>
      </c>
      <c r="E104" s="747" t="s">
        <v>706</v>
      </c>
      <c r="F104" s="747" t="s">
        <v>711</v>
      </c>
      <c r="G104" s="747" t="s">
        <v>707</v>
      </c>
      <c r="H104" s="747">
        <v>2015</v>
      </c>
      <c r="I104" s="748" t="s">
        <v>586</v>
      </c>
      <c r="J104" s="748" t="s">
        <v>598</v>
      </c>
      <c r="K104" s="627"/>
      <c r="L104" s="688"/>
      <c r="M104" s="689"/>
      <c r="N104" s="689"/>
      <c r="O104" s="689"/>
      <c r="P104" s="689">
        <v>2711</v>
      </c>
      <c r="Q104" s="689">
        <v>1899</v>
      </c>
      <c r="R104" s="689">
        <v>1665</v>
      </c>
      <c r="S104" s="689">
        <v>1665</v>
      </c>
      <c r="T104" s="689">
        <v>1640</v>
      </c>
      <c r="U104" s="689">
        <v>1640</v>
      </c>
      <c r="V104" s="689">
        <v>1640</v>
      </c>
      <c r="W104" s="689">
        <v>1640</v>
      </c>
      <c r="X104" s="689">
        <v>1589</v>
      </c>
      <c r="Y104" s="689">
        <v>1292</v>
      </c>
      <c r="Z104" s="689">
        <v>1042</v>
      </c>
      <c r="AA104" s="689">
        <v>1026</v>
      </c>
      <c r="AB104" s="689">
        <v>948</v>
      </c>
      <c r="AC104" s="689">
        <v>948</v>
      </c>
      <c r="AD104" s="689">
        <v>0</v>
      </c>
      <c r="AE104" s="689">
        <v>0</v>
      </c>
      <c r="AF104" s="689">
        <v>0</v>
      </c>
      <c r="AG104" s="689">
        <v>0</v>
      </c>
      <c r="AH104" s="689">
        <v>0</v>
      </c>
      <c r="AI104" s="689">
        <v>0</v>
      </c>
      <c r="AJ104" s="689">
        <v>0</v>
      </c>
      <c r="AK104" s="689">
        <v>0</v>
      </c>
      <c r="AL104" s="689">
        <v>0</v>
      </c>
      <c r="AM104" s="689">
        <v>0</v>
      </c>
      <c r="AN104" s="689">
        <v>0</v>
      </c>
      <c r="AO104" s="690">
        <v>0</v>
      </c>
      <c r="AP104" s="627"/>
      <c r="AQ104" s="688"/>
      <c r="AR104" s="689"/>
      <c r="AS104" s="689"/>
      <c r="AT104" s="689"/>
      <c r="AU104" s="689">
        <v>8278171</v>
      </c>
      <c r="AV104" s="689">
        <v>5798837</v>
      </c>
      <c r="AW104" s="689">
        <v>5118624</v>
      </c>
      <c r="AX104" s="689">
        <v>5118624</v>
      </c>
      <c r="AY104" s="689">
        <v>5012537</v>
      </c>
      <c r="AZ104" s="689">
        <v>5012537</v>
      </c>
      <c r="BA104" s="689">
        <v>5012537</v>
      </c>
      <c r="BB104" s="689">
        <v>4955357</v>
      </c>
      <c r="BC104" s="689">
        <v>4659602</v>
      </c>
      <c r="BD104" s="689">
        <v>3829660</v>
      </c>
      <c r="BE104" s="689">
        <v>2522122</v>
      </c>
      <c r="BF104" s="689">
        <v>2423797</v>
      </c>
      <c r="BG104" s="689">
        <v>2133090</v>
      </c>
      <c r="BH104" s="689">
        <v>2133090</v>
      </c>
      <c r="BI104" s="689">
        <v>4140</v>
      </c>
      <c r="BJ104" s="689">
        <v>4140</v>
      </c>
      <c r="BK104" s="689">
        <v>4140</v>
      </c>
      <c r="BL104" s="689">
        <v>0</v>
      </c>
      <c r="BM104" s="689">
        <v>0</v>
      </c>
      <c r="BN104" s="689">
        <v>0</v>
      </c>
      <c r="BO104" s="689">
        <v>0</v>
      </c>
      <c r="BP104" s="689">
        <v>0</v>
      </c>
      <c r="BQ104" s="689">
        <v>0</v>
      </c>
      <c r="BR104" s="689">
        <v>0</v>
      </c>
      <c r="BS104" s="689">
        <v>0</v>
      </c>
      <c r="BT104" s="690">
        <v>0</v>
      </c>
      <c r="BU104" s="162"/>
    </row>
    <row r="105" spans="2:73" ht="15.75">
      <c r="B105" s="747" t="s">
        <v>208</v>
      </c>
      <c r="C105" s="747" t="s">
        <v>710</v>
      </c>
      <c r="D105" s="747" t="s">
        <v>105</v>
      </c>
      <c r="E105" s="747" t="s">
        <v>706</v>
      </c>
      <c r="F105" s="747" t="s">
        <v>711</v>
      </c>
      <c r="G105" s="747" t="s">
        <v>707</v>
      </c>
      <c r="H105" s="747">
        <v>2015</v>
      </c>
      <c r="I105" s="748" t="s">
        <v>586</v>
      </c>
      <c r="J105" s="748" t="s">
        <v>598</v>
      </c>
      <c r="K105" s="627"/>
      <c r="L105" s="688"/>
      <c r="M105" s="689"/>
      <c r="N105" s="689"/>
      <c r="O105" s="689"/>
      <c r="P105" s="689">
        <v>0</v>
      </c>
      <c r="Q105" s="689">
        <v>0</v>
      </c>
      <c r="R105" s="689">
        <v>0</v>
      </c>
      <c r="S105" s="689">
        <v>0</v>
      </c>
      <c r="T105" s="689">
        <v>0</v>
      </c>
      <c r="U105" s="689">
        <v>0</v>
      </c>
      <c r="V105" s="689">
        <v>0</v>
      </c>
      <c r="W105" s="689">
        <v>0</v>
      </c>
      <c r="X105" s="689">
        <v>0</v>
      </c>
      <c r="Y105" s="689">
        <v>0</v>
      </c>
      <c r="Z105" s="689">
        <v>0</v>
      </c>
      <c r="AA105" s="689">
        <v>0</v>
      </c>
      <c r="AB105" s="689">
        <v>0</v>
      </c>
      <c r="AC105" s="689">
        <v>0</v>
      </c>
      <c r="AD105" s="689">
        <v>0</v>
      </c>
      <c r="AE105" s="689">
        <v>0</v>
      </c>
      <c r="AF105" s="689">
        <v>0</v>
      </c>
      <c r="AG105" s="689">
        <v>0</v>
      </c>
      <c r="AH105" s="689">
        <v>0</v>
      </c>
      <c r="AI105" s="689">
        <v>0</v>
      </c>
      <c r="AJ105" s="689">
        <v>0</v>
      </c>
      <c r="AK105" s="689">
        <v>0</v>
      </c>
      <c r="AL105" s="689">
        <v>0</v>
      </c>
      <c r="AM105" s="689">
        <v>0</v>
      </c>
      <c r="AN105" s="689">
        <v>0</v>
      </c>
      <c r="AO105" s="690">
        <v>0</v>
      </c>
      <c r="AP105" s="627"/>
      <c r="AQ105" s="688"/>
      <c r="AR105" s="689"/>
      <c r="AS105" s="689"/>
      <c r="AT105" s="689"/>
      <c r="AU105" s="689">
        <v>0</v>
      </c>
      <c r="AV105" s="689">
        <v>0</v>
      </c>
      <c r="AW105" s="689">
        <v>0</v>
      </c>
      <c r="AX105" s="689">
        <v>0</v>
      </c>
      <c r="AY105" s="689">
        <v>0</v>
      </c>
      <c r="AZ105" s="689">
        <v>0</v>
      </c>
      <c r="BA105" s="689">
        <v>0</v>
      </c>
      <c r="BB105" s="689">
        <v>0</v>
      </c>
      <c r="BC105" s="689">
        <v>0</v>
      </c>
      <c r="BD105" s="689">
        <v>0</v>
      </c>
      <c r="BE105" s="689">
        <v>0</v>
      </c>
      <c r="BF105" s="689">
        <v>0</v>
      </c>
      <c r="BG105" s="689">
        <v>0</v>
      </c>
      <c r="BH105" s="689">
        <v>0</v>
      </c>
      <c r="BI105" s="689">
        <v>0</v>
      </c>
      <c r="BJ105" s="689">
        <v>0</v>
      </c>
      <c r="BK105" s="689">
        <v>0</v>
      </c>
      <c r="BL105" s="689">
        <v>0</v>
      </c>
      <c r="BM105" s="689">
        <v>0</v>
      </c>
      <c r="BN105" s="689">
        <v>0</v>
      </c>
      <c r="BO105" s="689">
        <v>0</v>
      </c>
      <c r="BP105" s="689">
        <v>0</v>
      </c>
      <c r="BQ105" s="689">
        <v>0</v>
      </c>
      <c r="BR105" s="689">
        <v>0</v>
      </c>
      <c r="BS105" s="689">
        <v>0</v>
      </c>
      <c r="BT105" s="690">
        <v>0</v>
      </c>
      <c r="BU105" s="162"/>
    </row>
    <row r="106" spans="2:73" ht="15.75">
      <c r="B106" s="747" t="s">
        <v>208</v>
      </c>
      <c r="C106" s="747" t="s">
        <v>710</v>
      </c>
      <c r="D106" s="747" t="s">
        <v>108</v>
      </c>
      <c r="E106" s="747" t="s">
        <v>706</v>
      </c>
      <c r="F106" s="747" t="s">
        <v>711</v>
      </c>
      <c r="G106" s="747" t="s">
        <v>707</v>
      </c>
      <c r="H106" s="747">
        <v>2015</v>
      </c>
      <c r="I106" s="748" t="s">
        <v>586</v>
      </c>
      <c r="J106" s="748" t="s">
        <v>598</v>
      </c>
      <c r="K106" s="627"/>
      <c r="L106" s="688"/>
      <c r="M106" s="689"/>
      <c r="N106" s="689"/>
      <c r="O106" s="689"/>
      <c r="P106" s="689">
        <v>148</v>
      </c>
      <c r="Q106" s="689">
        <v>132</v>
      </c>
      <c r="R106" s="689">
        <v>130</v>
      </c>
      <c r="S106" s="689">
        <v>127</v>
      </c>
      <c r="T106" s="689">
        <v>126</v>
      </c>
      <c r="U106" s="689">
        <v>126</v>
      </c>
      <c r="V106" s="689">
        <v>125</v>
      </c>
      <c r="W106" s="689">
        <v>125</v>
      </c>
      <c r="X106" s="689">
        <v>100</v>
      </c>
      <c r="Y106" s="689">
        <v>98</v>
      </c>
      <c r="Z106" s="689">
        <v>94</v>
      </c>
      <c r="AA106" s="689">
        <v>94</v>
      </c>
      <c r="AB106" s="689">
        <v>89</v>
      </c>
      <c r="AC106" s="689">
        <v>89</v>
      </c>
      <c r="AD106" s="689">
        <v>16</v>
      </c>
      <c r="AE106" s="689">
        <v>16</v>
      </c>
      <c r="AF106" s="689">
        <v>16</v>
      </c>
      <c r="AG106" s="689">
        <v>16</v>
      </c>
      <c r="AH106" s="689">
        <v>16</v>
      </c>
      <c r="AI106" s="689">
        <v>16</v>
      </c>
      <c r="AJ106" s="689">
        <v>7</v>
      </c>
      <c r="AK106" s="689">
        <v>0</v>
      </c>
      <c r="AL106" s="689">
        <v>0</v>
      </c>
      <c r="AM106" s="689">
        <v>0</v>
      </c>
      <c r="AN106" s="689">
        <v>0</v>
      </c>
      <c r="AO106" s="690">
        <v>0</v>
      </c>
      <c r="AP106" s="627"/>
      <c r="AQ106" s="688"/>
      <c r="AR106" s="689"/>
      <c r="AS106" s="689"/>
      <c r="AT106" s="689"/>
      <c r="AU106" s="689">
        <v>1664203</v>
      </c>
      <c r="AV106" s="689">
        <v>1344143</v>
      </c>
      <c r="AW106" s="689">
        <v>1297217</v>
      </c>
      <c r="AX106" s="689">
        <v>1250334</v>
      </c>
      <c r="AY106" s="689">
        <v>1233358</v>
      </c>
      <c r="AZ106" s="689">
        <v>1233358</v>
      </c>
      <c r="BA106" s="689">
        <v>1211645</v>
      </c>
      <c r="BB106" s="689">
        <v>1196604</v>
      </c>
      <c r="BC106" s="689">
        <v>708624</v>
      </c>
      <c r="BD106" s="689">
        <v>706663</v>
      </c>
      <c r="BE106" s="689">
        <v>666167</v>
      </c>
      <c r="BF106" s="689">
        <v>666167</v>
      </c>
      <c r="BG106" s="689">
        <v>649907</v>
      </c>
      <c r="BH106" s="689">
        <v>649907</v>
      </c>
      <c r="BI106" s="689">
        <v>76185</v>
      </c>
      <c r="BJ106" s="689">
        <v>71603</v>
      </c>
      <c r="BK106" s="689">
        <v>71603</v>
      </c>
      <c r="BL106" s="689">
        <v>71603</v>
      </c>
      <c r="BM106" s="689">
        <v>71603</v>
      </c>
      <c r="BN106" s="689">
        <v>71603</v>
      </c>
      <c r="BO106" s="689">
        <v>48657</v>
      </c>
      <c r="BP106" s="689">
        <v>0</v>
      </c>
      <c r="BQ106" s="689">
        <v>0</v>
      </c>
      <c r="BR106" s="689">
        <v>0</v>
      </c>
      <c r="BS106" s="689">
        <v>0</v>
      </c>
      <c r="BT106" s="690">
        <v>0</v>
      </c>
      <c r="BU106" s="162"/>
    </row>
    <row r="107" spans="2:73" ht="15.75">
      <c r="B107" s="747" t="s">
        <v>208</v>
      </c>
      <c r="C107" s="747" t="s">
        <v>710</v>
      </c>
      <c r="D107" s="747" t="s">
        <v>495</v>
      </c>
      <c r="E107" s="747" t="s">
        <v>706</v>
      </c>
      <c r="F107" s="747" t="s">
        <v>711</v>
      </c>
      <c r="G107" s="747" t="s">
        <v>707</v>
      </c>
      <c r="H107" s="747">
        <v>2015</v>
      </c>
      <c r="I107" s="748" t="s">
        <v>586</v>
      </c>
      <c r="J107" s="748" t="s">
        <v>598</v>
      </c>
      <c r="K107" s="627"/>
      <c r="L107" s="688"/>
      <c r="M107" s="689"/>
      <c r="N107" s="689"/>
      <c r="O107" s="689"/>
      <c r="P107" s="689">
        <v>0</v>
      </c>
      <c r="Q107" s="689">
        <v>0</v>
      </c>
      <c r="R107" s="689">
        <v>0</v>
      </c>
      <c r="S107" s="689">
        <v>0</v>
      </c>
      <c r="T107" s="689">
        <v>0</v>
      </c>
      <c r="U107" s="689">
        <v>0</v>
      </c>
      <c r="V107" s="689">
        <v>0</v>
      </c>
      <c r="W107" s="689">
        <v>0</v>
      </c>
      <c r="X107" s="689">
        <v>0</v>
      </c>
      <c r="Y107" s="689">
        <v>0</v>
      </c>
      <c r="Z107" s="689">
        <v>0</v>
      </c>
      <c r="AA107" s="689">
        <v>0</v>
      </c>
      <c r="AB107" s="689">
        <v>0</v>
      </c>
      <c r="AC107" s="689">
        <v>0</v>
      </c>
      <c r="AD107" s="689">
        <v>0</v>
      </c>
      <c r="AE107" s="689">
        <v>0</v>
      </c>
      <c r="AF107" s="689">
        <v>0</v>
      </c>
      <c r="AG107" s="689">
        <v>0</v>
      </c>
      <c r="AH107" s="689">
        <v>0</v>
      </c>
      <c r="AI107" s="689">
        <v>0</v>
      </c>
      <c r="AJ107" s="689">
        <v>0</v>
      </c>
      <c r="AK107" s="689">
        <v>0</v>
      </c>
      <c r="AL107" s="689">
        <v>0</v>
      </c>
      <c r="AM107" s="689">
        <v>0</v>
      </c>
      <c r="AN107" s="689">
        <v>0</v>
      </c>
      <c r="AO107" s="690">
        <v>0</v>
      </c>
      <c r="AP107" s="627"/>
      <c r="AQ107" s="691"/>
      <c r="AR107" s="692"/>
      <c r="AS107" s="692"/>
      <c r="AT107" s="692"/>
      <c r="AU107" s="692">
        <v>0</v>
      </c>
      <c r="AV107" s="692">
        <v>0</v>
      </c>
      <c r="AW107" s="692">
        <v>0</v>
      </c>
      <c r="AX107" s="692">
        <v>0</v>
      </c>
      <c r="AY107" s="692">
        <v>0</v>
      </c>
      <c r="AZ107" s="692">
        <v>0</v>
      </c>
      <c r="BA107" s="692">
        <v>0</v>
      </c>
      <c r="BB107" s="692">
        <v>0</v>
      </c>
      <c r="BC107" s="692">
        <v>0</v>
      </c>
      <c r="BD107" s="692">
        <v>0</v>
      </c>
      <c r="BE107" s="692">
        <v>0</v>
      </c>
      <c r="BF107" s="692">
        <v>0</v>
      </c>
      <c r="BG107" s="692">
        <v>0</v>
      </c>
      <c r="BH107" s="692">
        <v>0</v>
      </c>
      <c r="BI107" s="692">
        <v>0</v>
      </c>
      <c r="BJ107" s="692">
        <v>0</v>
      </c>
      <c r="BK107" s="692">
        <v>0</v>
      </c>
      <c r="BL107" s="692">
        <v>0</v>
      </c>
      <c r="BM107" s="692">
        <v>0</v>
      </c>
      <c r="BN107" s="692">
        <v>0</v>
      </c>
      <c r="BO107" s="692">
        <v>0</v>
      </c>
      <c r="BP107" s="692">
        <v>0</v>
      </c>
      <c r="BQ107" s="692">
        <v>0</v>
      </c>
      <c r="BR107" s="692">
        <v>0</v>
      </c>
      <c r="BS107" s="692">
        <v>0</v>
      </c>
      <c r="BT107" s="693">
        <v>0</v>
      </c>
      <c r="BU107" s="162"/>
    </row>
    <row r="108" spans="2:73" ht="15.75">
      <c r="B108" s="747" t="s">
        <v>208</v>
      </c>
      <c r="C108" s="747" t="s">
        <v>710</v>
      </c>
      <c r="D108" s="747" t="s">
        <v>491</v>
      </c>
      <c r="E108" s="747" t="s">
        <v>706</v>
      </c>
      <c r="F108" s="747" t="s">
        <v>712</v>
      </c>
      <c r="G108" s="747" t="s">
        <v>707</v>
      </c>
      <c r="H108" s="747">
        <v>2015</v>
      </c>
      <c r="I108" s="748" t="s">
        <v>586</v>
      </c>
      <c r="J108" s="748" t="s">
        <v>598</v>
      </c>
      <c r="K108" s="627"/>
      <c r="L108" s="688"/>
      <c r="M108" s="689"/>
      <c r="N108" s="689"/>
      <c r="O108" s="689"/>
      <c r="P108" s="689">
        <v>26</v>
      </c>
      <c r="Q108" s="689">
        <v>26</v>
      </c>
      <c r="R108" s="689">
        <v>26</v>
      </c>
      <c r="S108" s="689">
        <v>26</v>
      </c>
      <c r="T108" s="689">
        <v>26</v>
      </c>
      <c r="U108" s="689">
        <v>26</v>
      </c>
      <c r="V108" s="689">
        <v>26</v>
      </c>
      <c r="W108" s="689">
        <v>26</v>
      </c>
      <c r="X108" s="689">
        <v>26</v>
      </c>
      <c r="Y108" s="689">
        <v>26</v>
      </c>
      <c r="Z108" s="689">
        <v>26</v>
      </c>
      <c r="AA108" s="689">
        <v>26</v>
      </c>
      <c r="AB108" s="689">
        <v>26</v>
      </c>
      <c r="AC108" s="689">
        <v>26</v>
      </c>
      <c r="AD108" s="689">
        <v>26</v>
      </c>
      <c r="AE108" s="689">
        <v>0</v>
      </c>
      <c r="AF108" s="689">
        <v>0</v>
      </c>
      <c r="AG108" s="689">
        <v>0</v>
      </c>
      <c r="AH108" s="689">
        <v>0</v>
      </c>
      <c r="AI108" s="689">
        <v>0</v>
      </c>
      <c r="AJ108" s="689">
        <v>0</v>
      </c>
      <c r="AK108" s="689">
        <v>0</v>
      </c>
      <c r="AL108" s="689">
        <v>0</v>
      </c>
      <c r="AM108" s="689">
        <v>0</v>
      </c>
      <c r="AN108" s="689">
        <v>0</v>
      </c>
      <c r="AO108" s="690">
        <v>0</v>
      </c>
      <c r="AP108" s="627"/>
      <c r="AQ108" s="685"/>
      <c r="AR108" s="686"/>
      <c r="AS108" s="686"/>
      <c r="AT108" s="686"/>
      <c r="AU108" s="686">
        <v>311368</v>
      </c>
      <c r="AV108" s="686">
        <v>311368</v>
      </c>
      <c r="AW108" s="686">
        <v>311368</v>
      </c>
      <c r="AX108" s="686">
        <v>311368</v>
      </c>
      <c r="AY108" s="686">
        <v>311368</v>
      </c>
      <c r="AZ108" s="686">
        <v>311368</v>
      </c>
      <c r="BA108" s="686">
        <v>311368</v>
      </c>
      <c r="BB108" s="686">
        <v>311368</v>
      </c>
      <c r="BC108" s="686">
        <v>311368</v>
      </c>
      <c r="BD108" s="686">
        <v>311368</v>
      </c>
      <c r="BE108" s="686">
        <v>311368</v>
      </c>
      <c r="BF108" s="686">
        <v>311368</v>
      </c>
      <c r="BG108" s="686">
        <v>311368</v>
      </c>
      <c r="BH108" s="686">
        <v>311368</v>
      </c>
      <c r="BI108" s="686">
        <v>311368</v>
      </c>
      <c r="BJ108" s="686">
        <v>0</v>
      </c>
      <c r="BK108" s="686">
        <v>0</v>
      </c>
      <c r="BL108" s="686">
        <v>0</v>
      </c>
      <c r="BM108" s="686">
        <v>0</v>
      </c>
      <c r="BN108" s="686">
        <v>0</v>
      </c>
      <c r="BO108" s="686">
        <v>0</v>
      </c>
      <c r="BP108" s="686">
        <v>0</v>
      </c>
      <c r="BQ108" s="686">
        <v>0</v>
      </c>
      <c r="BR108" s="686">
        <v>0</v>
      </c>
      <c r="BS108" s="686">
        <v>0</v>
      </c>
      <c r="BT108" s="687">
        <v>0</v>
      </c>
      <c r="BU108" s="162"/>
    </row>
    <row r="109" spans="2:73" ht="15.75">
      <c r="B109" s="747" t="s">
        <v>208</v>
      </c>
      <c r="C109" s="747" t="s">
        <v>710</v>
      </c>
      <c r="D109" s="747" t="s">
        <v>113</v>
      </c>
      <c r="E109" s="747" t="s">
        <v>706</v>
      </c>
      <c r="F109" s="747" t="s">
        <v>712</v>
      </c>
      <c r="G109" s="747" t="s">
        <v>707</v>
      </c>
      <c r="H109" s="747">
        <v>2015</v>
      </c>
      <c r="I109" s="748" t="s">
        <v>586</v>
      </c>
      <c r="J109" s="748" t="s">
        <v>591</v>
      </c>
      <c r="K109" s="627"/>
      <c r="L109" s="688"/>
      <c r="M109" s="689"/>
      <c r="N109" s="689"/>
      <c r="O109" s="689"/>
      <c r="P109" s="689">
        <v>142</v>
      </c>
      <c r="Q109" s="689">
        <v>140</v>
      </c>
      <c r="R109" s="689">
        <v>140</v>
      </c>
      <c r="S109" s="689">
        <v>140</v>
      </c>
      <c r="T109" s="689">
        <v>140</v>
      </c>
      <c r="U109" s="689">
        <v>140</v>
      </c>
      <c r="V109" s="689">
        <v>140</v>
      </c>
      <c r="W109" s="689">
        <v>140</v>
      </c>
      <c r="X109" s="689">
        <v>140</v>
      </c>
      <c r="Y109" s="689">
        <v>140</v>
      </c>
      <c r="Z109" s="689">
        <v>129</v>
      </c>
      <c r="AA109" s="689">
        <v>129</v>
      </c>
      <c r="AB109" s="689">
        <v>129</v>
      </c>
      <c r="AC109" s="689">
        <v>129</v>
      </c>
      <c r="AD109" s="689">
        <v>129</v>
      </c>
      <c r="AE109" s="689">
        <v>129</v>
      </c>
      <c r="AF109" s="689">
        <v>49</v>
      </c>
      <c r="AG109" s="689">
        <v>49</v>
      </c>
      <c r="AH109" s="689">
        <v>49</v>
      </c>
      <c r="AI109" s="689">
        <v>49</v>
      </c>
      <c r="AJ109" s="689">
        <v>0</v>
      </c>
      <c r="AK109" s="689">
        <v>0</v>
      </c>
      <c r="AL109" s="689">
        <v>0</v>
      </c>
      <c r="AM109" s="689">
        <v>0</v>
      </c>
      <c r="AN109" s="689">
        <v>0</v>
      </c>
      <c r="AO109" s="690">
        <v>0</v>
      </c>
      <c r="AP109" s="627"/>
      <c r="AQ109" s="688"/>
      <c r="AR109" s="689"/>
      <c r="AS109" s="689"/>
      <c r="AT109" s="689"/>
      <c r="AU109" s="689">
        <v>2212339</v>
      </c>
      <c r="AV109" s="689">
        <v>2190586</v>
      </c>
      <c r="AW109" s="689">
        <v>2190586</v>
      </c>
      <c r="AX109" s="689">
        <v>2190586</v>
      </c>
      <c r="AY109" s="689">
        <v>2190586</v>
      </c>
      <c r="AZ109" s="689">
        <v>2190586</v>
      </c>
      <c r="BA109" s="689">
        <v>2190586</v>
      </c>
      <c r="BB109" s="689">
        <v>2189422</v>
      </c>
      <c r="BC109" s="689">
        <v>2189422</v>
      </c>
      <c r="BD109" s="689">
        <v>2189422</v>
      </c>
      <c r="BE109" s="689">
        <v>2076615</v>
      </c>
      <c r="BF109" s="689">
        <v>2062654</v>
      </c>
      <c r="BG109" s="689">
        <v>2062654</v>
      </c>
      <c r="BH109" s="689">
        <v>2052222</v>
      </c>
      <c r="BI109" s="689">
        <v>2052222</v>
      </c>
      <c r="BJ109" s="689">
        <v>2049566</v>
      </c>
      <c r="BK109" s="689">
        <v>776830</v>
      </c>
      <c r="BL109" s="689">
        <v>776830</v>
      </c>
      <c r="BM109" s="689">
        <v>776830</v>
      </c>
      <c r="BN109" s="689">
        <v>776830</v>
      </c>
      <c r="BO109" s="689">
        <v>0</v>
      </c>
      <c r="BP109" s="689">
        <v>0</v>
      </c>
      <c r="BQ109" s="689">
        <v>0</v>
      </c>
      <c r="BR109" s="689">
        <v>0</v>
      </c>
      <c r="BS109" s="689">
        <v>0</v>
      </c>
      <c r="BT109" s="690">
        <v>0</v>
      </c>
      <c r="BU109" s="162"/>
    </row>
    <row r="110" spans="2:73" ht="15.75">
      <c r="B110" s="747" t="s">
        <v>208</v>
      </c>
      <c r="C110" s="747" t="s">
        <v>710</v>
      </c>
      <c r="D110" s="747" t="s">
        <v>708</v>
      </c>
      <c r="E110" s="747" t="s">
        <v>706</v>
      </c>
      <c r="F110" s="747" t="s">
        <v>712</v>
      </c>
      <c r="G110" s="747" t="s">
        <v>707</v>
      </c>
      <c r="H110" s="747">
        <v>2015</v>
      </c>
      <c r="I110" s="748" t="s">
        <v>586</v>
      </c>
      <c r="J110" s="748" t="s">
        <v>591</v>
      </c>
      <c r="K110" s="627"/>
      <c r="L110" s="688"/>
      <c r="M110" s="689"/>
      <c r="N110" s="689"/>
      <c r="O110" s="689"/>
      <c r="P110" s="689">
        <v>0</v>
      </c>
      <c r="Q110" s="689">
        <v>0</v>
      </c>
      <c r="R110" s="689">
        <v>0</v>
      </c>
      <c r="S110" s="689">
        <v>0</v>
      </c>
      <c r="T110" s="689">
        <v>0</v>
      </c>
      <c r="U110" s="689">
        <v>0</v>
      </c>
      <c r="V110" s="689">
        <v>0</v>
      </c>
      <c r="W110" s="689">
        <v>0</v>
      </c>
      <c r="X110" s="689">
        <v>0</v>
      </c>
      <c r="Y110" s="689">
        <v>0</v>
      </c>
      <c r="Z110" s="689">
        <v>0</v>
      </c>
      <c r="AA110" s="689">
        <v>0</v>
      </c>
      <c r="AB110" s="689">
        <v>0</v>
      </c>
      <c r="AC110" s="689">
        <v>0</v>
      </c>
      <c r="AD110" s="689">
        <v>0</v>
      </c>
      <c r="AE110" s="689">
        <v>0</v>
      </c>
      <c r="AF110" s="689">
        <v>0</v>
      </c>
      <c r="AG110" s="689">
        <v>0</v>
      </c>
      <c r="AH110" s="689">
        <v>0</v>
      </c>
      <c r="AI110" s="689">
        <v>0</v>
      </c>
      <c r="AJ110" s="689">
        <v>0</v>
      </c>
      <c r="AK110" s="689">
        <v>0</v>
      </c>
      <c r="AL110" s="689">
        <v>0</v>
      </c>
      <c r="AM110" s="689">
        <v>0</v>
      </c>
      <c r="AN110" s="689">
        <v>0</v>
      </c>
      <c r="AO110" s="690">
        <v>0</v>
      </c>
      <c r="AP110" s="627"/>
      <c r="AQ110" s="688"/>
      <c r="AR110" s="689"/>
      <c r="AS110" s="689"/>
      <c r="AT110" s="689"/>
      <c r="AU110" s="689">
        <v>0</v>
      </c>
      <c r="AV110" s="689">
        <v>0</v>
      </c>
      <c r="AW110" s="689">
        <v>0</v>
      </c>
      <c r="AX110" s="689">
        <v>0</v>
      </c>
      <c r="AY110" s="689">
        <v>0</v>
      </c>
      <c r="AZ110" s="689">
        <v>0</v>
      </c>
      <c r="BA110" s="689">
        <v>0</v>
      </c>
      <c r="BB110" s="689">
        <v>0</v>
      </c>
      <c r="BC110" s="689">
        <v>0</v>
      </c>
      <c r="BD110" s="689">
        <v>0</v>
      </c>
      <c r="BE110" s="689">
        <v>0</v>
      </c>
      <c r="BF110" s="689">
        <v>0</v>
      </c>
      <c r="BG110" s="689">
        <v>0</v>
      </c>
      <c r="BH110" s="689">
        <v>0</v>
      </c>
      <c r="BI110" s="689">
        <v>0</v>
      </c>
      <c r="BJ110" s="689">
        <v>0</v>
      </c>
      <c r="BK110" s="689">
        <v>0</v>
      </c>
      <c r="BL110" s="689">
        <v>0</v>
      </c>
      <c r="BM110" s="689">
        <v>0</v>
      </c>
      <c r="BN110" s="689">
        <v>0</v>
      </c>
      <c r="BO110" s="689">
        <v>0</v>
      </c>
      <c r="BP110" s="689">
        <v>0</v>
      </c>
      <c r="BQ110" s="689">
        <v>0</v>
      </c>
      <c r="BR110" s="689">
        <v>0</v>
      </c>
      <c r="BS110" s="689">
        <v>0</v>
      </c>
      <c r="BT110" s="690">
        <v>0</v>
      </c>
      <c r="BU110" s="162"/>
    </row>
    <row r="111" spans="2:73" ht="15.75">
      <c r="B111" s="747" t="s">
        <v>208</v>
      </c>
      <c r="C111" s="747" t="s">
        <v>710</v>
      </c>
      <c r="D111" s="747" t="s">
        <v>709</v>
      </c>
      <c r="E111" s="747" t="s">
        <v>706</v>
      </c>
      <c r="F111" s="747" t="s">
        <v>711</v>
      </c>
      <c r="G111" s="747" t="s">
        <v>707</v>
      </c>
      <c r="H111" s="747">
        <v>2015</v>
      </c>
      <c r="I111" s="748" t="s">
        <v>586</v>
      </c>
      <c r="J111" s="748" t="s">
        <v>591</v>
      </c>
      <c r="K111" s="627"/>
      <c r="L111" s="688"/>
      <c r="M111" s="689"/>
      <c r="N111" s="689"/>
      <c r="O111" s="689"/>
      <c r="P111" s="689">
        <v>236</v>
      </c>
      <c r="Q111" s="689">
        <v>236</v>
      </c>
      <c r="R111" s="689">
        <v>236</v>
      </c>
      <c r="S111" s="689">
        <v>236</v>
      </c>
      <c r="T111" s="689">
        <v>236</v>
      </c>
      <c r="U111" s="689">
        <v>236</v>
      </c>
      <c r="V111" s="689">
        <v>236</v>
      </c>
      <c r="W111" s="689">
        <v>236</v>
      </c>
      <c r="X111" s="689">
        <v>236</v>
      </c>
      <c r="Y111" s="689">
        <v>236</v>
      </c>
      <c r="Z111" s="689">
        <v>236</v>
      </c>
      <c r="AA111" s="689">
        <v>236</v>
      </c>
      <c r="AB111" s="689">
        <v>236</v>
      </c>
      <c r="AC111" s="689">
        <v>236</v>
      </c>
      <c r="AD111" s="689">
        <v>236</v>
      </c>
      <c r="AE111" s="689">
        <v>236</v>
      </c>
      <c r="AF111" s="689">
        <v>236</v>
      </c>
      <c r="AG111" s="689">
        <v>236</v>
      </c>
      <c r="AH111" s="689">
        <v>222</v>
      </c>
      <c r="AI111" s="689">
        <v>0</v>
      </c>
      <c r="AJ111" s="689">
        <v>0</v>
      </c>
      <c r="AK111" s="689">
        <v>0</v>
      </c>
      <c r="AL111" s="689">
        <v>0</v>
      </c>
      <c r="AM111" s="689">
        <v>0</v>
      </c>
      <c r="AN111" s="689">
        <v>0</v>
      </c>
      <c r="AO111" s="690">
        <v>0</v>
      </c>
      <c r="AP111" s="627"/>
      <c r="AQ111" s="688"/>
      <c r="AR111" s="689"/>
      <c r="AS111" s="689"/>
      <c r="AT111" s="689"/>
      <c r="AU111" s="689">
        <v>457755</v>
      </c>
      <c r="AV111" s="689">
        <v>457755</v>
      </c>
      <c r="AW111" s="689">
        <v>457755</v>
      </c>
      <c r="AX111" s="689">
        <v>457755</v>
      </c>
      <c r="AY111" s="689">
        <v>457755</v>
      </c>
      <c r="AZ111" s="689">
        <v>457755</v>
      </c>
      <c r="BA111" s="689">
        <v>457755</v>
      </c>
      <c r="BB111" s="689">
        <v>457755</v>
      </c>
      <c r="BC111" s="689">
        <v>457755</v>
      </c>
      <c r="BD111" s="689">
        <v>457755</v>
      </c>
      <c r="BE111" s="689">
        <v>457755</v>
      </c>
      <c r="BF111" s="689">
        <v>457755</v>
      </c>
      <c r="BG111" s="689">
        <v>457755</v>
      </c>
      <c r="BH111" s="689">
        <v>457755</v>
      </c>
      <c r="BI111" s="689">
        <v>457755</v>
      </c>
      <c r="BJ111" s="689">
        <v>457755</v>
      </c>
      <c r="BK111" s="689">
        <v>457755</v>
      </c>
      <c r="BL111" s="689">
        <v>457755</v>
      </c>
      <c r="BM111" s="689">
        <v>445645</v>
      </c>
      <c r="BN111" s="689">
        <v>0</v>
      </c>
      <c r="BO111" s="689">
        <v>0</v>
      </c>
      <c r="BP111" s="689">
        <v>0</v>
      </c>
      <c r="BQ111" s="689">
        <v>0</v>
      </c>
      <c r="BR111" s="689">
        <v>0</v>
      </c>
      <c r="BS111" s="689">
        <v>0</v>
      </c>
      <c r="BT111" s="690">
        <v>0</v>
      </c>
      <c r="BU111" s="162"/>
    </row>
    <row r="112" spans="2:73">
      <c r="B112" s="747" t="s">
        <v>208</v>
      </c>
      <c r="C112" s="747" t="s">
        <v>710</v>
      </c>
      <c r="D112" s="747" t="s">
        <v>115</v>
      </c>
      <c r="E112" s="747" t="s">
        <v>706</v>
      </c>
      <c r="F112" s="747" t="s">
        <v>712</v>
      </c>
      <c r="G112" s="747" t="s">
        <v>707</v>
      </c>
      <c r="H112" s="747">
        <v>2015</v>
      </c>
      <c r="I112" s="748" t="s">
        <v>586</v>
      </c>
      <c r="J112" s="748" t="s">
        <v>591</v>
      </c>
      <c r="K112" s="627"/>
      <c r="L112" s="688"/>
      <c r="M112" s="689"/>
      <c r="N112" s="689"/>
      <c r="O112" s="689"/>
      <c r="P112" s="689">
        <v>9</v>
      </c>
      <c r="Q112" s="689">
        <v>9</v>
      </c>
      <c r="R112" s="689">
        <v>9</v>
      </c>
      <c r="S112" s="689">
        <v>9</v>
      </c>
      <c r="T112" s="689">
        <v>9</v>
      </c>
      <c r="U112" s="689">
        <v>9</v>
      </c>
      <c r="V112" s="689">
        <v>9</v>
      </c>
      <c r="W112" s="689">
        <v>9</v>
      </c>
      <c r="X112" s="689">
        <v>9</v>
      </c>
      <c r="Y112" s="689">
        <v>9</v>
      </c>
      <c r="Z112" s="689">
        <v>9</v>
      </c>
      <c r="AA112" s="689">
        <v>9</v>
      </c>
      <c r="AB112" s="689">
        <v>9</v>
      </c>
      <c r="AC112" s="689">
        <v>9</v>
      </c>
      <c r="AD112" s="689">
        <v>9</v>
      </c>
      <c r="AE112" s="689">
        <v>9</v>
      </c>
      <c r="AF112" s="689">
        <v>1</v>
      </c>
      <c r="AG112" s="689">
        <v>0</v>
      </c>
      <c r="AH112" s="689">
        <v>0</v>
      </c>
      <c r="AI112" s="689">
        <v>0</v>
      </c>
      <c r="AJ112" s="689">
        <v>0</v>
      </c>
      <c r="AK112" s="689">
        <v>0</v>
      </c>
      <c r="AL112" s="689">
        <v>0</v>
      </c>
      <c r="AM112" s="689">
        <v>0</v>
      </c>
      <c r="AN112" s="689">
        <v>0</v>
      </c>
      <c r="AO112" s="690">
        <v>0</v>
      </c>
      <c r="AP112" s="627"/>
      <c r="AQ112" s="688"/>
      <c r="AR112" s="689"/>
      <c r="AS112" s="689"/>
      <c r="AT112" s="689"/>
      <c r="AU112" s="689">
        <v>39186</v>
      </c>
      <c r="AV112" s="689">
        <v>39186</v>
      </c>
      <c r="AW112" s="689">
        <v>39186</v>
      </c>
      <c r="AX112" s="689">
        <v>39186</v>
      </c>
      <c r="AY112" s="689">
        <v>39186</v>
      </c>
      <c r="AZ112" s="689">
        <v>39186</v>
      </c>
      <c r="BA112" s="689">
        <v>39186</v>
      </c>
      <c r="BB112" s="689">
        <v>39186</v>
      </c>
      <c r="BC112" s="689">
        <v>39186</v>
      </c>
      <c r="BD112" s="689">
        <v>39186</v>
      </c>
      <c r="BE112" s="689">
        <v>39186</v>
      </c>
      <c r="BF112" s="689">
        <v>39134</v>
      </c>
      <c r="BG112" s="689">
        <v>39134</v>
      </c>
      <c r="BH112" s="689">
        <v>39134</v>
      </c>
      <c r="BI112" s="689">
        <v>39134</v>
      </c>
      <c r="BJ112" s="689">
        <v>39134</v>
      </c>
      <c r="BK112" s="689">
        <v>13874</v>
      </c>
      <c r="BL112" s="689">
        <v>1157</v>
      </c>
      <c r="BM112" s="689">
        <v>1157</v>
      </c>
      <c r="BN112" s="689">
        <v>1157</v>
      </c>
      <c r="BO112" s="689">
        <v>1157</v>
      </c>
      <c r="BP112" s="689">
        <v>0</v>
      </c>
      <c r="BQ112" s="689">
        <v>0</v>
      </c>
      <c r="BR112" s="689">
        <v>0</v>
      </c>
      <c r="BS112" s="689">
        <v>0</v>
      </c>
      <c r="BT112" s="690">
        <v>0</v>
      </c>
    </row>
    <row r="113" spans="2:73">
      <c r="B113" s="747" t="s">
        <v>208</v>
      </c>
      <c r="C113" s="747" t="s">
        <v>705</v>
      </c>
      <c r="D113" s="747" t="s">
        <v>116</v>
      </c>
      <c r="E113" s="747" t="s">
        <v>706</v>
      </c>
      <c r="F113" s="747" t="s">
        <v>29</v>
      </c>
      <c r="G113" s="747" t="s">
        <v>707</v>
      </c>
      <c r="H113" s="747">
        <v>2015</v>
      </c>
      <c r="I113" s="748" t="s">
        <v>586</v>
      </c>
      <c r="J113" s="748" t="s">
        <v>591</v>
      </c>
      <c r="K113" s="627"/>
      <c r="L113" s="688"/>
      <c r="M113" s="689"/>
      <c r="N113" s="689"/>
      <c r="O113" s="689"/>
      <c r="P113" s="689">
        <v>39</v>
      </c>
      <c r="Q113" s="689">
        <v>38</v>
      </c>
      <c r="R113" s="689">
        <v>38</v>
      </c>
      <c r="S113" s="689">
        <v>38</v>
      </c>
      <c r="T113" s="689">
        <v>38</v>
      </c>
      <c r="U113" s="689">
        <v>38</v>
      </c>
      <c r="V113" s="689">
        <v>38</v>
      </c>
      <c r="W113" s="689">
        <v>38</v>
      </c>
      <c r="X113" s="689">
        <v>38</v>
      </c>
      <c r="Y113" s="689">
        <v>37</v>
      </c>
      <c r="Z113" s="689">
        <v>36</v>
      </c>
      <c r="AA113" s="689">
        <v>36</v>
      </c>
      <c r="AB113" s="689">
        <v>35</v>
      </c>
      <c r="AC113" s="689">
        <v>35</v>
      </c>
      <c r="AD113" s="689">
        <v>6</v>
      </c>
      <c r="AE113" s="689">
        <v>6</v>
      </c>
      <c r="AF113" s="689">
        <v>6</v>
      </c>
      <c r="AG113" s="689">
        <v>6</v>
      </c>
      <c r="AH113" s="689">
        <v>6</v>
      </c>
      <c r="AI113" s="689">
        <v>6</v>
      </c>
      <c r="AJ113" s="689">
        <v>3</v>
      </c>
      <c r="AK113" s="689">
        <v>0</v>
      </c>
      <c r="AL113" s="689">
        <v>0</v>
      </c>
      <c r="AM113" s="689">
        <v>0</v>
      </c>
      <c r="AN113" s="689">
        <v>0</v>
      </c>
      <c r="AO113" s="690">
        <v>0</v>
      </c>
      <c r="AP113" s="627"/>
      <c r="AQ113" s="688"/>
      <c r="AR113" s="689"/>
      <c r="AS113" s="689"/>
      <c r="AT113" s="689"/>
      <c r="AU113" s="689">
        <v>282586</v>
      </c>
      <c r="AV113" s="689">
        <v>276445</v>
      </c>
      <c r="AW113" s="689">
        <v>275582</v>
      </c>
      <c r="AX113" s="689">
        <v>274718</v>
      </c>
      <c r="AY113" s="689">
        <v>274420</v>
      </c>
      <c r="AZ113" s="689">
        <v>274420</v>
      </c>
      <c r="BA113" s="689">
        <v>272668</v>
      </c>
      <c r="BB113" s="689">
        <v>272668</v>
      </c>
      <c r="BC113" s="689">
        <v>263738</v>
      </c>
      <c r="BD113" s="689">
        <v>262657</v>
      </c>
      <c r="BE113" s="689">
        <v>261807</v>
      </c>
      <c r="BF113" s="689">
        <v>261807</v>
      </c>
      <c r="BG113" s="689">
        <v>257178</v>
      </c>
      <c r="BH113" s="689">
        <v>257178</v>
      </c>
      <c r="BI113" s="689">
        <v>28321</v>
      </c>
      <c r="BJ113" s="689">
        <v>28321</v>
      </c>
      <c r="BK113" s="689">
        <v>28321</v>
      </c>
      <c r="BL113" s="689">
        <v>28321</v>
      </c>
      <c r="BM113" s="689">
        <v>28321</v>
      </c>
      <c r="BN113" s="689">
        <v>28321</v>
      </c>
      <c r="BO113" s="689">
        <v>20506</v>
      </c>
      <c r="BP113" s="689">
        <v>0</v>
      </c>
      <c r="BQ113" s="689">
        <v>0</v>
      </c>
      <c r="BR113" s="689">
        <v>0</v>
      </c>
      <c r="BS113" s="689">
        <v>0</v>
      </c>
      <c r="BT113" s="690">
        <v>0</v>
      </c>
    </row>
    <row r="114" spans="2:73">
      <c r="B114" s="747" t="s">
        <v>208</v>
      </c>
      <c r="C114" s="747" t="s">
        <v>710</v>
      </c>
      <c r="D114" s="747" t="s">
        <v>117</v>
      </c>
      <c r="E114" s="747" t="s">
        <v>706</v>
      </c>
      <c r="F114" s="747" t="s">
        <v>711</v>
      </c>
      <c r="G114" s="747" t="s">
        <v>707</v>
      </c>
      <c r="H114" s="747">
        <v>2015</v>
      </c>
      <c r="I114" s="748" t="s">
        <v>586</v>
      </c>
      <c r="J114" s="748" t="s">
        <v>591</v>
      </c>
      <c r="K114" s="627"/>
      <c r="L114" s="688"/>
      <c r="M114" s="689"/>
      <c r="N114" s="689"/>
      <c r="O114" s="689"/>
      <c r="P114" s="689">
        <v>17</v>
      </c>
      <c r="Q114" s="689">
        <v>17</v>
      </c>
      <c r="R114" s="689">
        <v>17</v>
      </c>
      <c r="S114" s="689">
        <v>17</v>
      </c>
      <c r="T114" s="689">
        <v>17</v>
      </c>
      <c r="U114" s="689">
        <v>17</v>
      </c>
      <c r="V114" s="689">
        <v>17</v>
      </c>
      <c r="W114" s="689">
        <v>17</v>
      </c>
      <c r="X114" s="689">
        <v>17</v>
      </c>
      <c r="Y114" s="689">
        <v>17</v>
      </c>
      <c r="Z114" s="689">
        <v>17</v>
      </c>
      <c r="AA114" s="689">
        <v>17</v>
      </c>
      <c r="AB114" s="689">
        <v>17</v>
      </c>
      <c r="AC114" s="689">
        <v>12</v>
      </c>
      <c r="AD114" s="689">
        <v>0</v>
      </c>
      <c r="AE114" s="689">
        <v>0</v>
      </c>
      <c r="AF114" s="689">
        <v>0</v>
      </c>
      <c r="AG114" s="689">
        <v>0</v>
      </c>
      <c r="AH114" s="689">
        <v>0</v>
      </c>
      <c r="AI114" s="689">
        <v>0</v>
      </c>
      <c r="AJ114" s="689">
        <v>0</v>
      </c>
      <c r="AK114" s="689">
        <v>0</v>
      </c>
      <c r="AL114" s="689">
        <v>0</v>
      </c>
      <c r="AM114" s="689">
        <v>0</v>
      </c>
      <c r="AN114" s="689">
        <v>0</v>
      </c>
      <c r="AO114" s="690">
        <v>0</v>
      </c>
      <c r="AP114" s="627"/>
      <c r="AQ114" s="688"/>
      <c r="AR114" s="689"/>
      <c r="AS114" s="689"/>
      <c r="AT114" s="689"/>
      <c r="AU114" s="689">
        <v>77834</v>
      </c>
      <c r="AV114" s="689">
        <v>77834</v>
      </c>
      <c r="AW114" s="689">
        <v>77834</v>
      </c>
      <c r="AX114" s="689">
        <v>77834</v>
      </c>
      <c r="AY114" s="689">
        <v>77834</v>
      </c>
      <c r="AZ114" s="689">
        <v>77834</v>
      </c>
      <c r="BA114" s="689">
        <v>77834</v>
      </c>
      <c r="BB114" s="689">
        <v>77834</v>
      </c>
      <c r="BC114" s="689">
        <v>77834</v>
      </c>
      <c r="BD114" s="689">
        <v>77834</v>
      </c>
      <c r="BE114" s="689">
        <v>77834</v>
      </c>
      <c r="BF114" s="689">
        <v>77834</v>
      </c>
      <c r="BG114" s="689">
        <v>77834</v>
      </c>
      <c r="BH114" s="689">
        <v>54484</v>
      </c>
      <c r="BI114" s="689">
        <v>0</v>
      </c>
      <c r="BJ114" s="689">
        <v>0</v>
      </c>
      <c r="BK114" s="689">
        <v>0</v>
      </c>
      <c r="BL114" s="689">
        <v>0</v>
      </c>
      <c r="BM114" s="689">
        <v>0</v>
      </c>
      <c r="BN114" s="689">
        <v>0</v>
      </c>
      <c r="BO114" s="689">
        <v>0</v>
      </c>
      <c r="BP114" s="689">
        <v>0</v>
      </c>
      <c r="BQ114" s="689">
        <v>0</v>
      </c>
      <c r="BR114" s="689">
        <v>0</v>
      </c>
      <c r="BS114" s="689">
        <v>0</v>
      </c>
      <c r="BT114" s="690">
        <v>0</v>
      </c>
    </row>
    <row r="115" spans="2:73" ht="15.75">
      <c r="B115" s="747" t="s">
        <v>208</v>
      </c>
      <c r="C115" s="747" t="s">
        <v>705</v>
      </c>
      <c r="D115" s="747" t="s">
        <v>118</v>
      </c>
      <c r="E115" s="747" t="s">
        <v>706</v>
      </c>
      <c r="F115" s="747" t="s">
        <v>29</v>
      </c>
      <c r="G115" s="747" t="s">
        <v>707</v>
      </c>
      <c r="H115" s="747">
        <v>2015</v>
      </c>
      <c r="I115" s="748" t="s">
        <v>586</v>
      </c>
      <c r="J115" s="748" t="s">
        <v>591</v>
      </c>
      <c r="K115" s="627"/>
      <c r="L115" s="688"/>
      <c r="M115" s="689"/>
      <c r="N115" s="689"/>
      <c r="O115" s="689"/>
      <c r="P115" s="689">
        <v>3655</v>
      </c>
      <c r="Q115" s="689">
        <v>3632</v>
      </c>
      <c r="R115" s="689">
        <v>3609</v>
      </c>
      <c r="S115" s="689">
        <v>3609</v>
      </c>
      <c r="T115" s="689">
        <v>3609</v>
      </c>
      <c r="U115" s="689">
        <v>3602</v>
      </c>
      <c r="V115" s="689">
        <v>3427</v>
      </c>
      <c r="W115" s="689">
        <v>3427</v>
      </c>
      <c r="X115" s="689">
        <v>3364</v>
      </c>
      <c r="Y115" s="689">
        <v>2813</v>
      </c>
      <c r="Z115" s="689">
        <v>1433</v>
      </c>
      <c r="AA115" s="689">
        <v>1180</v>
      </c>
      <c r="AB115" s="689">
        <v>997</v>
      </c>
      <c r="AC115" s="689">
        <v>997</v>
      </c>
      <c r="AD115" s="689">
        <v>997</v>
      </c>
      <c r="AE115" s="689">
        <v>632</v>
      </c>
      <c r="AF115" s="689">
        <v>80</v>
      </c>
      <c r="AG115" s="689">
        <v>80</v>
      </c>
      <c r="AH115" s="689">
        <v>80</v>
      </c>
      <c r="AI115" s="689">
        <v>80</v>
      </c>
      <c r="AJ115" s="689">
        <v>0</v>
      </c>
      <c r="AK115" s="689">
        <v>0</v>
      </c>
      <c r="AL115" s="689">
        <v>0</v>
      </c>
      <c r="AM115" s="689">
        <v>0</v>
      </c>
      <c r="AN115" s="689">
        <v>0</v>
      </c>
      <c r="AO115" s="690">
        <v>0</v>
      </c>
      <c r="AP115" s="627"/>
      <c r="AQ115" s="688"/>
      <c r="AR115" s="689"/>
      <c r="AS115" s="689"/>
      <c r="AT115" s="689"/>
      <c r="AU115" s="689">
        <v>26057881</v>
      </c>
      <c r="AV115" s="689">
        <v>25984828</v>
      </c>
      <c r="AW115" s="689">
        <v>25911570</v>
      </c>
      <c r="AX115" s="689">
        <v>25911570</v>
      </c>
      <c r="AY115" s="689">
        <v>25911570</v>
      </c>
      <c r="AZ115" s="689">
        <v>25887619</v>
      </c>
      <c r="BA115" s="689">
        <v>24766778</v>
      </c>
      <c r="BB115" s="689">
        <v>24766778</v>
      </c>
      <c r="BC115" s="689">
        <v>24556426</v>
      </c>
      <c r="BD115" s="689">
        <v>21012598</v>
      </c>
      <c r="BE115" s="689">
        <v>11963048</v>
      </c>
      <c r="BF115" s="689">
        <v>11029516</v>
      </c>
      <c r="BG115" s="689">
        <v>8213098</v>
      </c>
      <c r="BH115" s="689">
        <v>8213098</v>
      </c>
      <c r="BI115" s="689">
        <v>8213098</v>
      </c>
      <c r="BJ115" s="689">
        <v>5187578</v>
      </c>
      <c r="BK115" s="689">
        <v>85311</v>
      </c>
      <c r="BL115" s="689">
        <v>85311</v>
      </c>
      <c r="BM115" s="689">
        <v>85311</v>
      </c>
      <c r="BN115" s="689">
        <v>85311</v>
      </c>
      <c r="BO115" s="689">
        <v>0</v>
      </c>
      <c r="BP115" s="689">
        <v>0</v>
      </c>
      <c r="BQ115" s="689">
        <v>0</v>
      </c>
      <c r="BR115" s="689">
        <v>0</v>
      </c>
      <c r="BS115" s="689">
        <v>0</v>
      </c>
      <c r="BT115" s="690">
        <v>0</v>
      </c>
      <c r="BU115" s="162"/>
    </row>
    <row r="116" spans="2:73" ht="15.75">
      <c r="B116" s="747" t="s">
        <v>208</v>
      </c>
      <c r="C116" s="747" t="s">
        <v>710</v>
      </c>
      <c r="D116" s="747" t="s">
        <v>119</v>
      </c>
      <c r="E116" s="747" t="s">
        <v>706</v>
      </c>
      <c r="F116" s="747" t="s">
        <v>711</v>
      </c>
      <c r="G116" s="747" t="s">
        <v>707</v>
      </c>
      <c r="H116" s="747">
        <v>2015</v>
      </c>
      <c r="I116" s="748" t="s">
        <v>586</v>
      </c>
      <c r="J116" s="748" t="s">
        <v>591</v>
      </c>
      <c r="K116" s="627"/>
      <c r="L116" s="688"/>
      <c r="M116" s="689"/>
      <c r="N116" s="689"/>
      <c r="O116" s="689"/>
      <c r="P116" s="689">
        <v>0</v>
      </c>
      <c r="Q116" s="689">
        <v>0</v>
      </c>
      <c r="R116" s="689">
        <v>0</v>
      </c>
      <c r="S116" s="689">
        <v>0</v>
      </c>
      <c r="T116" s="689">
        <v>0</v>
      </c>
      <c r="U116" s="689">
        <v>0</v>
      </c>
      <c r="V116" s="689">
        <v>0</v>
      </c>
      <c r="W116" s="689">
        <v>0</v>
      </c>
      <c r="X116" s="689">
        <v>0</v>
      </c>
      <c r="Y116" s="689">
        <v>0</v>
      </c>
      <c r="Z116" s="689">
        <v>0</v>
      </c>
      <c r="AA116" s="689">
        <v>0</v>
      </c>
      <c r="AB116" s="689">
        <v>0</v>
      </c>
      <c r="AC116" s="689">
        <v>0</v>
      </c>
      <c r="AD116" s="689">
        <v>0</v>
      </c>
      <c r="AE116" s="689">
        <v>0</v>
      </c>
      <c r="AF116" s="689">
        <v>0</v>
      </c>
      <c r="AG116" s="689">
        <v>0</v>
      </c>
      <c r="AH116" s="689">
        <v>0</v>
      </c>
      <c r="AI116" s="689">
        <v>0</v>
      </c>
      <c r="AJ116" s="689">
        <v>0</v>
      </c>
      <c r="AK116" s="689">
        <v>0</v>
      </c>
      <c r="AL116" s="689">
        <v>0</v>
      </c>
      <c r="AM116" s="689">
        <v>0</v>
      </c>
      <c r="AN116" s="689">
        <v>0</v>
      </c>
      <c r="AO116" s="690">
        <v>0</v>
      </c>
      <c r="AP116" s="627"/>
      <c r="AQ116" s="688"/>
      <c r="AR116" s="689"/>
      <c r="AS116" s="689"/>
      <c r="AT116" s="689"/>
      <c r="AU116" s="689">
        <v>0</v>
      </c>
      <c r="AV116" s="689">
        <v>0</v>
      </c>
      <c r="AW116" s="689">
        <v>0</v>
      </c>
      <c r="AX116" s="689">
        <v>0</v>
      </c>
      <c r="AY116" s="689">
        <v>0</v>
      </c>
      <c r="AZ116" s="689">
        <v>0</v>
      </c>
      <c r="BA116" s="689">
        <v>0</v>
      </c>
      <c r="BB116" s="689">
        <v>0</v>
      </c>
      <c r="BC116" s="689">
        <v>0</v>
      </c>
      <c r="BD116" s="689">
        <v>0</v>
      </c>
      <c r="BE116" s="689">
        <v>0</v>
      </c>
      <c r="BF116" s="689">
        <v>0</v>
      </c>
      <c r="BG116" s="689">
        <v>0</v>
      </c>
      <c r="BH116" s="689">
        <v>0</v>
      </c>
      <c r="BI116" s="689">
        <v>0</v>
      </c>
      <c r="BJ116" s="689">
        <v>0</v>
      </c>
      <c r="BK116" s="689">
        <v>0</v>
      </c>
      <c r="BL116" s="689">
        <v>0</v>
      </c>
      <c r="BM116" s="689">
        <v>0</v>
      </c>
      <c r="BN116" s="689">
        <v>0</v>
      </c>
      <c r="BO116" s="689">
        <v>0</v>
      </c>
      <c r="BP116" s="689">
        <v>0</v>
      </c>
      <c r="BQ116" s="689">
        <v>0</v>
      </c>
      <c r="BR116" s="689">
        <v>0</v>
      </c>
      <c r="BS116" s="689">
        <v>0</v>
      </c>
      <c r="BT116" s="690">
        <v>0</v>
      </c>
      <c r="BU116" s="162"/>
    </row>
    <row r="117" spans="2:73" ht="15.75">
      <c r="B117" s="747" t="s">
        <v>208</v>
      </c>
      <c r="C117" s="747" t="s">
        <v>705</v>
      </c>
      <c r="D117" s="747" t="s">
        <v>120</v>
      </c>
      <c r="E117" s="747" t="s">
        <v>706</v>
      </c>
      <c r="F117" s="747" t="s">
        <v>29</v>
      </c>
      <c r="G117" s="747" t="s">
        <v>707</v>
      </c>
      <c r="H117" s="747">
        <v>2015</v>
      </c>
      <c r="I117" s="748" t="s">
        <v>586</v>
      </c>
      <c r="J117" s="748" t="s">
        <v>591</v>
      </c>
      <c r="K117" s="627"/>
      <c r="L117" s="688"/>
      <c r="M117" s="689"/>
      <c r="N117" s="689"/>
      <c r="O117" s="689"/>
      <c r="P117" s="689">
        <v>21</v>
      </c>
      <c r="Q117" s="689">
        <v>21</v>
      </c>
      <c r="R117" s="689">
        <v>21</v>
      </c>
      <c r="S117" s="689">
        <v>21</v>
      </c>
      <c r="T117" s="689">
        <v>21</v>
      </c>
      <c r="U117" s="689">
        <v>21</v>
      </c>
      <c r="V117" s="689">
        <v>21</v>
      </c>
      <c r="W117" s="689">
        <v>21</v>
      </c>
      <c r="X117" s="689">
        <v>21</v>
      </c>
      <c r="Y117" s="689">
        <v>21</v>
      </c>
      <c r="Z117" s="689">
        <v>21</v>
      </c>
      <c r="AA117" s="689">
        <v>21</v>
      </c>
      <c r="AB117" s="689">
        <v>21</v>
      </c>
      <c r="AC117" s="689">
        <v>21</v>
      </c>
      <c r="AD117" s="689">
        <v>21</v>
      </c>
      <c r="AE117" s="689">
        <v>21</v>
      </c>
      <c r="AF117" s="689">
        <v>21</v>
      </c>
      <c r="AG117" s="689">
        <v>21</v>
      </c>
      <c r="AH117" s="689">
        <v>21</v>
      </c>
      <c r="AI117" s="689">
        <v>21</v>
      </c>
      <c r="AJ117" s="689">
        <v>21</v>
      </c>
      <c r="AK117" s="689">
        <v>21</v>
      </c>
      <c r="AL117" s="689">
        <v>21</v>
      </c>
      <c r="AM117" s="689">
        <v>21</v>
      </c>
      <c r="AN117" s="689">
        <v>21</v>
      </c>
      <c r="AO117" s="690">
        <v>21</v>
      </c>
      <c r="AP117" s="627"/>
      <c r="AQ117" s="688"/>
      <c r="AR117" s="689"/>
      <c r="AS117" s="689"/>
      <c r="AT117" s="689"/>
      <c r="AU117" s="689">
        <v>77097</v>
      </c>
      <c r="AV117" s="689">
        <v>77097</v>
      </c>
      <c r="AW117" s="689">
        <v>77097</v>
      </c>
      <c r="AX117" s="689">
        <v>77097</v>
      </c>
      <c r="AY117" s="689">
        <v>77097</v>
      </c>
      <c r="AZ117" s="689">
        <v>77097</v>
      </c>
      <c r="BA117" s="689">
        <v>77097</v>
      </c>
      <c r="BB117" s="689">
        <v>77097</v>
      </c>
      <c r="BC117" s="689">
        <v>77097</v>
      </c>
      <c r="BD117" s="689">
        <v>77097</v>
      </c>
      <c r="BE117" s="689">
        <v>77097</v>
      </c>
      <c r="BF117" s="689">
        <v>77097</v>
      </c>
      <c r="BG117" s="689">
        <v>77097</v>
      </c>
      <c r="BH117" s="689">
        <v>77097</v>
      </c>
      <c r="BI117" s="689">
        <v>77097</v>
      </c>
      <c r="BJ117" s="689">
        <v>77097</v>
      </c>
      <c r="BK117" s="689">
        <v>77097</v>
      </c>
      <c r="BL117" s="689">
        <v>77097</v>
      </c>
      <c r="BM117" s="689">
        <v>77097</v>
      </c>
      <c r="BN117" s="689">
        <v>77097</v>
      </c>
      <c r="BO117" s="689">
        <v>77097</v>
      </c>
      <c r="BP117" s="689">
        <v>77097</v>
      </c>
      <c r="BQ117" s="689">
        <v>77097</v>
      </c>
      <c r="BR117" s="689">
        <v>77097</v>
      </c>
      <c r="BS117" s="689">
        <v>77097</v>
      </c>
      <c r="BT117" s="690">
        <v>77097</v>
      </c>
      <c r="BU117" s="162"/>
    </row>
    <row r="118" spans="2:73" ht="15.75">
      <c r="B118" s="747" t="s">
        <v>208</v>
      </c>
      <c r="C118" s="747" t="s">
        <v>710</v>
      </c>
      <c r="D118" s="747" t="s">
        <v>121</v>
      </c>
      <c r="E118" s="747" t="s">
        <v>706</v>
      </c>
      <c r="F118" s="747" t="s">
        <v>711</v>
      </c>
      <c r="G118" s="747" t="s">
        <v>707</v>
      </c>
      <c r="H118" s="747">
        <v>2015</v>
      </c>
      <c r="I118" s="748" t="s">
        <v>586</v>
      </c>
      <c r="J118" s="748" t="s">
        <v>591</v>
      </c>
      <c r="K118" s="627"/>
      <c r="L118" s="688"/>
      <c r="M118" s="689"/>
      <c r="N118" s="689"/>
      <c r="O118" s="689"/>
      <c r="P118" s="689">
        <v>0</v>
      </c>
      <c r="Q118" s="689">
        <v>0</v>
      </c>
      <c r="R118" s="689">
        <v>0</v>
      </c>
      <c r="S118" s="689">
        <v>0</v>
      </c>
      <c r="T118" s="689">
        <v>0</v>
      </c>
      <c r="U118" s="689">
        <v>0</v>
      </c>
      <c r="V118" s="689">
        <v>0</v>
      </c>
      <c r="W118" s="689">
        <v>0</v>
      </c>
      <c r="X118" s="689">
        <v>0</v>
      </c>
      <c r="Y118" s="689">
        <v>0</v>
      </c>
      <c r="Z118" s="689">
        <v>0</v>
      </c>
      <c r="AA118" s="689">
        <v>0</v>
      </c>
      <c r="AB118" s="689">
        <v>0</v>
      </c>
      <c r="AC118" s="689">
        <v>0</v>
      </c>
      <c r="AD118" s="689">
        <v>0</v>
      </c>
      <c r="AE118" s="689">
        <v>0</v>
      </c>
      <c r="AF118" s="689">
        <v>0</v>
      </c>
      <c r="AG118" s="689">
        <v>0</v>
      </c>
      <c r="AH118" s="689">
        <v>0</v>
      </c>
      <c r="AI118" s="689">
        <v>0</v>
      </c>
      <c r="AJ118" s="689">
        <v>0</v>
      </c>
      <c r="AK118" s="689">
        <v>0</v>
      </c>
      <c r="AL118" s="689">
        <v>0</v>
      </c>
      <c r="AM118" s="689">
        <v>0</v>
      </c>
      <c r="AN118" s="689">
        <v>0</v>
      </c>
      <c r="AO118" s="690">
        <v>0</v>
      </c>
      <c r="AP118" s="627"/>
      <c r="AQ118" s="688"/>
      <c r="AR118" s="689"/>
      <c r="AS118" s="689"/>
      <c r="AT118" s="689"/>
      <c r="AU118" s="689">
        <v>0</v>
      </c>
      <c r="AV118" s="689">
        <v>0</v>
      </c>
      <c r="AW118" s="689">
        <v>0</v>
      </c>
      <c r="AX118" s="689">
        <v>0</v>
      </c>
      <c r="AY118" s="689">
        <v>0</v>
      </c>
      <c r="AZ118" s="689">
        <v>0</v>
      </c>
      <c r="BA118" s="689">
        <v>0</v>
      </c>
      <c r="BB118" s="689">
        <v>0</v>
      </c>
      <c r="BC118" s="689">
        <v>0</v>
      </c>
      <c r="BD118" s="689">
        <v>0</v>
      </c>
      <c r="BE118" s="689">
        <v>0</v>
      </c>
      <c r="BF118" s="689">
        <v>0</v>
      </c>
      <c r="BG118" s="689">
        <v>0</v>
      </c>
      <c r="BH118" s="689">
        <v>0</v>
      </c>
      <c r="BI118" s="689">
        <v>0</v>
      </c>
      <c r="BJ118" s="689">
        <v>0</v>
      </c>
      <c r="BK118" s="689">
        <v>0</v>
      </c>
      <c r="BL118" s="689">
        <v>0</v>
      </c>
      <c r="BM118" s="689">
        <v>0</v>
      </c>
      <c r="BN118" s="689">
        <v>0</v>
      </c>
      <c r="BO118" s="689">
        <v>0</v>
      </c>
      <c r="BP118" s="689">
        <v>0</v>
      </c>
      <c r="BQ118" s="689">
        <v>0</v>
      </c>
      <c r="BR118" s="689">
        <v>0</v>
      </c>
      <c r="BS118" s="689">
        <v>0</v>
      </c>
      <c r="BT118" s="690">
        <v>0</v>
      </c>
      <c r="BU118" s="162"/>
    </row>
    <row r="119" spans="2:73" ht="15.75">
      <c r="B119" s="747" t="s">
        <v>208</v>
      </c>
      <c r="C119" s="747" t="s">
        <v>710</v>
      </c>
      <c r="D119" s="747" t="s">
        <v>713</v>
      </c>
      <c r="E119" s="747" t="s">
        <v>706</v>
      </c>
      <c r="F119" s="747" t="s">
        <v>711</v>
      </c>
      <c r="G119" s="747" t="s">
        <v>707</v>
      </c>
      <c r="H119" s="747">
        <v>2015</v>
      </c>
      <c r="I119" s="748" t="s">
        <v>586</v>
      </c>
      <c r="J119" s="748" t="s">
        <v>591</v>
      </c>
      <c r="K119" s="627"/>
      <c r="L119" s="688"/>
      <c r="M119" s="689"/>
      <c r="N119" s="689"/>
      <c r="O119" s="689"/>
      <c r="P119" s="689">
        <v>0</v>
      </c>
      <c r="Q119" s="689">
        <v>0</v>
      </c>
      <c r="R119" s="689">
        <v>0</v>
      </c>
      <c r="S119" s="689">
        <v>0</v>
      </c>
      <c r="T119" s="689">
        <v>0</v>
      </c>
      <c r="U119" s="689">
        <v>0</v>
      </c>
      <c r="V119" s="689">
        <v>0</v>
      </c>
      <c r="W119" s="689">
        <v>0</v>
      </c>
      <c r="X119" s="689">
        <v>0</v>
      </c>
      <c r="Y119" s="689">
        <v>0</v>
      </c>
      <c r="Z119" s="689">
        <v>0</v>
      </c>
      <c r="AA119" s="689">
        <v>0</v>
      </c>
      <c r="AB119" s="689">
        <v>0</v>
      </c>
      <c r="AC119" s="689">
        <v>0</v>
      </c>
      <c r="AD119" s="689">
        <v>0</v>
      </c>
      <c r="AE119" s="689">
        <v>0</v>
      </c>
      <c r="AF119" s="689">
        <v>0</v>
      </c>
      <c r="AG119" s="689">
        <v>0</v>
      </c>
      <c r="AH119" s="689">
        <v>0</v>
      </c>
      <c r="AI119" s="689">
        <v>0</v>
      </c>
      <c r="AJ119" s="689">
        <v>0</v>
      </c>
      <c r="AK119" s="689">
        <v>0</v>
      </c>
      <c r="AL119" s="689">
        <v>0</v>
      </c>
      <c r="AM119" s="689">
        <v>0</v>
      </c>
      <c r="AN119" s="689">
        <v>0</v>
      </c>
      <c r="AO119" s="690">
        <v>0</v>
      </c>
      <c r="AP119" s="627"/>
      <c r="AQ119" s="688"/>
      <c r="AR119" s="689"/>
      <c r="AS119" s="689"/>
      <c r="AT119" s="689"/>
      <c r="AU119" s="689">
        <v>0</v>
      </c>
      <c r="AV119" s="689">
        <v>0</v>
      </c>
      <c r="AW119" s="689">
        <v>0</v>
      </c>
      <c r="AX119" s="689">
        <v>0</v>
      </c>
      <c r="AY119" s="689">
        <v>0</v>
      </c>
      <c r="AZ119" s="689">
        <v>0</v>
      </c>
      <c r="BA119" s="689">
        <v>0</v>
      </c>
      <c r="BB119" s="689">
        <v>0</v>
      </c>
      <c r="BC119" s="689">
        <v>0</v>
      </c>
      <c r="BD119" s="689">
        <v>0</v>
      </c>
      <c r="BE119" s="689">
        <v>0</v>
      </c>
      <c r="BF119" s="689">
        <v>0</v>
      </c>
      <c r="BG119" s="689">
        <v>0</v>
      </c>
      <c r="BH119" s="689">
        <v>0</v>
      </c>
      <c r="BI119" s="689">
        <v>0</v>
      </c>
      <c r="BJ119" s="689">
        <v>0</v>
      </c>
      <c r="BK119" s="689">
        <v>0</v>
      </c>
      <c r="BL119" s="689">
        <v>0</v>
      </c>
      <c r="BM119" s="689">
        <v>0</v>
      </c>
      <c r="BN119" s="689">
        <v>0</v>
      </c>
      <c r="BO119" s="689">
        <v>0</v>
      </c>
      <c r="BP119" s="689">
        <v>0</v>
      </c>
      <c r="BQ119" s="689">
        <v>0</v>
      </c>
      <c r="BR119" s="689">
        <v>0</v>
      </c>
      <c r="BS119" s="689">
        <v>0</v>
      </c>
      <c r="BT119" s="690">
        <v>0</v>
      </c>
      <c r="BU119" s="162"/>
    </row>
    <row r="120" spans="2:73">
      <c r="B120" s="747" t="s">
        <v>208</v>
      </c>
      <c r="C120" s="747" t="s">
        <v>710</v>
      </c>
      <c r="D120" s="747" t="s">
        <v>122</v>
      </c>
      <c r="E120" s="747" t="s">
        <v>706</v>
      </c>
      <c r="F120" s="747" t="s">
        <v>711</v>
      </c>
      <c r="G120" s="747" t="s">
        <v>707</v>
      </c>
      <c r="H120" s="747">
        <v>2015</v>
      </c>
      <c r="I120" s="748" t="s">
        <v>586</v>
      </c>
      <c r="J120" s="748" t="s">
        <v>591</v>
      </c>
      <c r="K120" s="627"/>
      <c r="L120" s="688"/>
      <c r="M120" s="689"/>
      <c r="N120" s="689"/>
      <c r="O120" s="689"/>
      <c r="P120" s="689">
        <v>0</v>
      </c>
      <c r="Q120" s="689">
        <v>0</v>
      </c>
      <c r="R120" s="689">
        <v>0</v>
      </c>
      <c r="S120" s="689">
        <v>0</v>
      </c>
      <c r="T120" s="689">
        <v>0</v>
      </c>
      <c r="U120" s="689">
        <v>0</v>
      </c>
      <c r="V120" s="689">
        <v>0</v>
      </c>
      <c r="W120" s="689">
        <v>0</v>
      </c>
      <c r="X120" s="689">
        <v>0</v>
      </c>
      <c r="Y120" s="689">
        <v>0</v>
      </c>
      <c r="Z120" s="689">
        <v>0</v>
      </c>
      <c r="AA120" s="689">
        <v>0</v>
      </c>
      <c r="AB120" s="689">
        <v>0</v>
      </c>
      <c r="AC120" s="689">
        <v>0</v>
      </c>
      <c r="AD120" s="689">
        <v>0</v>
      </c>
      <c r="AE120" s="689">
        <v>0</v>
      </c>
      <c r="AF120" s="689">
        <v>0</v>
      </c>
      <c r="AG120" s="689">
        <v>0</v>
      </c>
      <c r="AH120" s="689">
        <v>0</v>
      </c>
      <c r="AI120" s="689">
        <v>0</v>
      </c>
      <c r="AJ120" s="689">
        <v>0</v>
      </c>
      <c r="AK120" s="689">
        <v>0</v>
      </c>
      <c r="AL120" s="689">
        <v>0</v>
      </c>
      <c r="AM120" s="689">
        <v>0</v>
      </c>
      <c r="AN120" s="689">
        <v>0</v>
      </c>
      <c r="AO120" s="690">
        <v>0</v>
      </c>
      <c r="AP120" s="627"/>
      <c r="AQ120" s="688"/>
      <c r="AR120" s="689"/>
      <c r="AS120" s="689"/>
      <c r="AT120" s="689"/>
      <c r="AU120" s="689">
        <v>0</v>
      </c>
      <c r="AV120" s="689">
        <v>0</v>
      </c>
      <c r="AW120" s="689">
        <v>0</v>
      </c>
      <c r="AX120" s="689">
        <v>0</v>
      </c>
      <c r="AY120" s="689">
        <v>0</v>
      </c>
      <c r="AZ120" s="689">
        <v>0</v>
      </c>
      <c r="BA120" s="689">
        <v>0</v>
      </c>
      <c r="BB120" s="689">
        <v>0</v>
      </c>
      <c r="BC120" s="689">
        <v>0</v>
      </c>
      <c r="BD120" s="689">
        <v>0</v>
      </c>
      <c r="BE120" s="689">
        <v>0</v>
      </c>
      <c r="BF120" s="689">
        <v>0</v>
      </c>
      <c r="BG120" s="689">
        <v>0</v>
      </c>
      <c r="BH120" s="689">
        <v>0</v>
      </c>
      <c r="BI120" s="689">
        <v>0</v>
      </c>
      <c r="BJ120" s="689">
        <v>0</v>
      </c>
      <c r="BK120" s="689">
        <v>0</v>
      </c>
      <c r="BL120" s="689">
        <v>0</v>
      </c>
      <c r="BM120" s="689">
        <v>0</v>
      </c>
      <c r="BN120" s="689">
        <v>0</v>
      </c>
      <c r="BO120" s="689">
        <v>0</v>
      </c>
      <c r="BP120" s="689">
        <v>0</v>
      </c>
      <c r="BQ120" s="689">
        <v>0</v>
      </c>
      <c r="BR120" s="689">
        <v>0</v>
      </c>
      <c r="BS120" s="689">
        <v>0</v>
      </c>
      <c r="BT120" s="690">
        <v>0</v>
      </c>
    </row>
    <row r="121" spans="2:73" ht="15.75">
      <c r="B121" s="747" t="s">
        <v>208</v>
      </c>
      <c r="C121" s="747" t="s">
        <v>710</v>
      </c>
      <c r="D121" s="747" t="s">
        <v>124</v>
      </c>
      <c r="E121" s="747" t="s">
        <v>706</v>
      </c>
      <c r="F121" s="747" t="s">
        <v>711</v>
      </c>
      <c r="G121" s="747" t="s">
        <v>707</v>
      </c>
      <c r="H121" s="747">
        <v>2015</v>
      </c>
      <c r="I121" s="748" t="s">
        <v>586</v>
      </c>
      <c r="J121" s="748" t="s">
        <v>591</v>
      </c>
      <c r="K121" s="627"/>
      <c r="L121" s="688"/>
      <c r="M121" s="689"/>
      <c r="N121" s="689"/>
      <c r="O121" s="689"/>
      <c r="P121" s="689">
        <v>0</v>
      </c>
      <c r="Q121" s="689">
        <v>0</v>
      </c>
      <c r="R121" s="689">
        <v>0</v>
      </c>
      <c r="S121" s="689">
        <v>0</v>
      </c>
      <c r="T121" s="689">
        <v>0</v>
      </c>
      <c r="U121" s="689">
        <v>0</v>
      </c>
      <c r="V121" s="689">
        <v>0</v>
      </c>
      <c r="W121" s="689">
        <v>0</v>
      </c>
      <c r="X121" s="689">
        <v>0</v>
      </c>
      <c r="Y121" s="689">
        <v>0</v>
      </c>
      <c r="Z121" s="689">
        <v>0</v>
      </c>
      <c r="AA121" s="689">
        <v>0</v>
      </c>
      <c r="AB121" s="689">
        <v>0</v>
      </c>
      <c r="AC121" s="689">
        <v>0</v>
      </c>
      <c r="AD121" s="689">
        <v>0</v>
      </c>
      <c r="AE121" s="689">
        <v>0</v>
      </c>
      <c r="AF121" s="689">
        <v>0</v>
      </c>
      <c r="AG121" s="689">
        <v>0</v>
      </c>
      <c r="AH121" s="689">
        <v>0</v>
      </c>
      <c r="AI121" s="689">
        <v>0</v>
      </c>
      <c r="AJ121" s="689">
        <v>0</v>
      </c>
      <c r="AK121" s="689">
        <v>0</v>
      </c>
      <c r="AL121" s="689">
        <v>0</v>
      </c>
      <c r="AM121" s="689">
        <v>0</v>
      </c>
      <c r="AN121" s="689">
        <v>0</v>
      </c>
      <c r="AO121" s="690">
        <v>0</v>
      </c>
      <c r="AP121" s="627"/>
      <c r="AQ121" s="688"/>
      <c r="AR121" s="689"/>
      <c r="AS121" s="689"/>
      <c r="AT121" s="689"/>
      <c r="AU121" s="689">
        <v>0</v>
      </c>
      <c r="AV121" s="689">
        <v>0</v>
      </c>
      <c r="AW121" s="689">
        <v>0</v>
      </c>
      <c r="AX121" s="689">
        <v>0</v>
      </c>
      <c r="AY121" s="689">
        <v>0</v>
      </c>
      <c r="AZ121" s="689">
        <v>0</v>
      </c>
      <c r="BA121" s="689">
        <v>0</v>
      </c>
      <c r="BB121" s="689">
        <v>0</v>
      </c>
      <c r="BC121" s="689">
        <v>0</v>
      </c>
      <c r="BD121" s="689">
        <v>0</v>
      </c>
      <c r="BE121" s="689">
        <v>0</v>
      </c>
      <c r="BF121" s="689">
        <v>0</v>
      </c>
      <c r="BG121" s="689">
        <v>0</v>
      </c>
      <c r="BH121" s="689">
        <v>0</v>
      </c>
      <c r="BI121" s="689">
        <v>0</v>
      </c>
      <c r="BJ121" s="689">
        <v>0</v>
      </c>
      <c r="BK121" s="689">
        <v>0</v>
      </c>
      <c r="BL121" s="689">
        <v>0</v>
      </c>
      <c r="BM121" s="689">
        <v>0</v>
      </c>
      <c r="BN121" s="689">
        <v>0</v>
      </c>
      <c r="BO121" s="689">
        <v>0</v>
      </c>
      <c r="BP121" s="689">
        <v>0</v>
      </c>
      <c r="BQ121" s="689">
        <v>0</v>
      </c>
      <c r="BR121" s="689">
        <v>0</v>
      </c>
      <c r="BS121" s="689">
        <v>0</v>
      </c>
      <c r="BT121" s="690">
        <v>0</v>
      </c>
      <c r="BU121" s="162"/>
    </row>
    <row r="122" spans="2:73" ht="15.75">
      <c r="B122" s="747" t="s">
        <v>208</v>
      </c>
      <c r="C122" s="747" t="s">
        <v>710</v>
      </c>
      <c r="D122" s="747" t="s">
        <v>123</v>
      </c>
      <c r="E122" s="747" t="s">
        <v>706</v>
      </c>
      <c r="F122" s="747" t="s">
        <v>711</v>
      </c>
      <c r="G122" s="747" t="s">
        <v>707</v>
      </c>
      <c r="H122" s="747">
        <v>2015</v>
      </c>
      <c r="I122" s="748" t="s">
        <v>586</v>
      </c>
      <c r="J122" s="748" t="s">
        <v>591</v>
      </c>
      <c r="K122" s="627"/>
      <c r="L122" s="691"/>
      <c r="M122" s="692"/>
      <c r="N122" s="692"/>
      <c r="O122" s="692"/>
      <c r="P122" s="692">
        <v>0</v>
      </c>
      <c r="Q122" s="692">
        <v>0</v>
      </c>
      <c r="R122" s="692">
        <v>0</v>
      </c>
      <c r="S122" s="692">
        <v>0</v>
      </c>
      <c r="T122" s="692">
        <v>0</v>
      </c>
      <c r="U122" s="692">
        <v>0</v>
      </c>
      <c r="V122" s="692">
        <v>0</v>
      </c>
      <c r="W122" s="692">
        <v>0</v>
      </c>
      <c r="X122" s="692">
        <v>0</v>
      </c>
      <c r="Y122" s="692">
        <v>0</v>
      </c>
      <c r="Z122" s="692">
        <v>0</v>
      </c>
      <c r="AA122" s="692">
        <v>0</v>
      </c>
      <c r="AB122" s="692">
        <v>0</v>
      </c>
      <c r="AC122" s="692">
        <v>0</v>
      </c>
      <c r="AD122" s="692">
        <v>0</v>
      </c>
      <c r="AE122" s="692">
        <v>0</v>
      </c>
      <c r="AF122" s="692">
        <v>0</v>
      </c>
      <c r="AG122" s="692">
        <v>0</v>
      </c>
      <c r="AH122" s="692">
        <v>0</v>
      </c>
      <c r="AI122" s="692">
        <v>0</v>
      </c>
      <c r="AJ122" s="692">
        <v>0</v>
      </c>
      <c r="AK122" s="692">
        <v>0</v>
      </c>
      <c r="AL122" s="692">
        <v>0</v>
      </c>
      <c r="AM122" s="692">
        <v>0</v>
      </c>
      <c r="AN122" s="692">
        <v>0</v>
      </c>
      <c r="AO122" s="693">
        <v>0</v>
      </c>
      <c r="AP122" s="627"/>
      <c r="AQ122" s="691"/>
      <c r="AR122" s="692"/>
      <c r="AS122" s="692"/>
      <c r="AT122" s="692"/>
      <c r="AU122" s="692">
        <v>0</v>
      </c>
      <c r="AV122" s="692">
        <v>0</v>
      </c>
      <c r="AW122" s="692">
        <v>0</v>
      </c>
      <c r="AX122" s="692">
        <v>0</v>
      </c>
      <c r="AY122" s="692">
        <v>0</v>
      </c>
      <c r="AZ122" s="692">
        <v>0</v>
      </c>
      <c r="BA122" s="692">
        <v>0</v>
      </c>
      <c r="BB122" s="692">
        <v>0</v>
      </c>
      <c r="BC122" s="692">
        <v>0</v>
      </c>
      <c r="BD122" s="692">
        <v>0</v>
      </c>
      <c r="BE122" s="692">
        <v>0</v>
      </c>
      <c r="BF122" s="692">
        <v>0</v>
      </c>
      <c r="BG122" s="692">
        <v>0</v>
      </c>
      <c r="BH122" s="692">
        <v>0</v>
      </c>
      <c r="BI122" s="692">
        <v>0</v>
      </c>
      <c r="BJ122" s="692">
        <v>0</v>
      </c>
      <c r="BK122" s="692">
        <v>0</v>
      </c>
      <c r="BL122" s="692">
        <v>0</v>
      </c>
      <c r="BM122" s="692">
        <v>0</v>
      </c>
      <c r="BN122" s="692">
        <v>0</v>
      </c>
      <c r="BO122" s="692">
        <v>0</v>
      </c>
      <c r="BP122" s="692">
        <v>0</v>
      </c>
      <c r="BQ122" s="692">
        <v>0</v>
      </c>
      <c r="BR122" s="692">
        <v>0</v>
      </c>
      <c r="BS122" s="692">
        <v>0</v>
      </c>
      <c r="BT122" s="693">
        <v>0</v>
      </c>
      <c r="BU122" s="162"/>
    </row>
    <row r="123" spans="2:73">
      <c r="B123" s="18" t="s">
        <v>208</v>
      </c>
      <c r="C123" s="18" t="s">
        <v>705</v>
      </c>
      <c r="D123" s="18" t="s">
        <v>714</v>
      </c>
      <c r="E123" s="18" t="s">
        <v>706</v>
      </c>
      <c r="F123" s="18" t="s">
        <v>29</v>
      </c>
      <c r="G123" s="18" t="s">
        <v>707</v>
      </c>
      <c r="H123" s="747">
        <v>2015</v>
      </c>
      <c r="I123" s="748" t="s">
        <v>586</v>
      </c>
      <c r="J123" s="748" t="s">
        <v>591</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row>
    <row r="124" spans="2:73">
      <c r="B124" s="18" t="s">
        <v>208</v>
      </c>
      <c r="C124" s="18" t="s">
        <v>705</v>
      </c>
      <c r="D124" s="18" t="s">
        <v>715</v>
      </c>
      <c r="E124" s="18" t="s">
        <v>706</v>
      </c>
      <c r="F124" s="18" t="s">
        <v>29</v>
      </c>
      <c r="G124" s="18" t="s">
        <v>707</v>
      </c>
      <c r="H124" s="747">
        <v>2015</v>
      </c>
      <c r="I124" s="748" t="s">
        <v>586</v>
      </c>
      <c r="J124" s="748" t="s">
        <v>591</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row>
    <row r="125" spans="2:73">
      <c r="B125" s="18" t="s">
        <v>208</v>
      </c>
      <c r="C125" s="18" t="s">
        <v>710</v>
      </c>
      <c r="D125" s="18" t="s">
        <v>716</v>
      </c>
      <c r="E125" s="18" t="s">
        <v>706</v>
      </c>
      <c r="F125" s="18" t="s">
        <v>711</v>
      </c>
      <c r="G125" s="18" t="s">
        <v>707</v>
      </c>
      <c r="H125" s="747">
        <v>2015</v>
      </c>
      <c r="I125" s="748" t="s">
        <v>586</v>
      </c>
      <c r="J125" s="748" t="s">
        <v>591</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row>
    <row r="126" spans="2:73">
      <c r="B126" s="18" t="s">
        <v>208</v>
      </c>
      <c r="C126" s="18" t="s">
        <v>710</v>
      </c>
      <c r="D126" s="18" t="s">
        <v>717</v>
      </c>
      <c r="E126" s="18" t="s">
        <v>706</v>
      </c>
      <c r="F126" s="18" t="s">
        <v>711</v>
      </c>
      <c r="G126" s="18" t="s">
        <v>707</v>
      </c>
      <c r="H126" s="747">
        <v>2015</v>
      </c>
      <c r="I126" s="748" t="s">
        <v>586</v>
      </c>
      <c r="J126" s="748" t="s">
        <v>591</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row>
    <row r="127" spans="2:73">
      <c r="B127" s="18" t="s">
        <v>208</v>
      </c>
      <c r="C127" s="18" t="s">
        <v>710</v>
      </c>
      <c r="D127" s="18" t="s">
        <v>718</v>
      </c>
      <c r="E127" s="18" t="s">
        <v>706</v>
      </c>
      <c r="F127" s="18" t="s">
        <v>711</v>
      </c>
      <c r="G127" s="18" t="s">
        <v>707</v>
      </c>
      <c r="H127" s="747">
        <v>2015</v>
      </c>
      <c r="I127" s="748" t="s">
        <v>586</v>
      </c>
      <c r="J127" s="748" t="s">
        <v>591</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row>
    <row r="128" spans="2:73">
      <c r="B128" s="18" t="s">
        <v>208</v>
      </c>
      <c r="C128" s="18" t="s">
        <v>710</v>
      </c>
      <c r="D128" s="18" t="s">
        <v>719</v>
      </c>
      <c r="E128" s="18" t="s">
        <v>706</v>
      </c>
      <c r="F128" s="18" t="s">
        <v>711</v>
      </c>
      <c r="G128" s="18" t="s">
        <v>707</v>
      </c>
      <c r="H128" s="747">
        <v>2015</v>
      </c>
      <c r="I128" s="748" t="s">
        <v>586</v>
      </c>
      <c r="J128" s="748" t="s">
        <v>591</v>
      </c>
      <c r="P128" s="12">
        <v>0</v>
      </c>
      <c r="Q128" s="12">
        <v>0</v>
      </c>
      <c r="R128" s="12">
        <v>0</v>
      </c>
      <c r="S128" s="12">
        <v>0</v>
      </c>
      <c r="T128" s="12">
        <v>0</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U128" s="12">
        <v>0</v>
      </c>
      <c r="AV128" s="12">
        <v>0</v>
      </c>
      <c r="AW128" s="12">
        <v>0</v>
      </c>
      <c r="AX128" s="12">
        <v>0</v>
      </c>
      <c r="AY128" s="12">
        <v>0</v>
      </c>
      <c r="AZ128" s="12">
        <v>0</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row>
    <row r="129" spans="2:72">
      <c r="B129" s="18" t="s">
        <v>208</v>
      </c>
      <c r="C129" s="18" t="s">
        <v>710</v>
      </c>
      <c r="D129" s="18" t="s">
        <v>720</v>
      </c>
      <c r="E129" s="18" t="s">
        <v>706</v>
      </c>
      <c r="F129" s="18" t="s">
        <v>711</v>
      </c>
      <c r="G129" s="18" t="s">
        <v>707</v>
      </c>
      <c r="H129" s="747">
        <v>2015</v>
      </c>
      <c r="I129" s="748" t="s">
        <v>586</v>
      </c>
      <c r="J129" s="748" t="s">
        <v>591</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row>
    <row r="130" spans="2:72">
      <c r="B130" s="18" t="s">
        <v>208</v>
      </c>
      <c r="C130" s="18" t="s">
        <v>705</v>
      </c>
      <c r="D130" s="18" t="s">
        <v>721</v>
      </c>
      <c r="E130" s="18" t="s">
        <v>706</v>
      </c>
      <c r="F130" s="18" t="s">
        <v>29</v>
      </c>
      <c r="G130" s="18" t="s">
        <v>707</v>
      </c>
      <c r="H130" s="747">
        <v>2015</v>
      </c>
      <c r="I130" s="748" t="s">
        <v>586</v>
      </c>
      <c r="J130" s="748" t="s">
        <v>591</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row>
    <row r="131" spans="2:72">
      <c r="B131" s="18" t="s">
        <v>208</v>
      </c>
      <c r="C131" s="18" t="s">
        <v>705</v>
      </c>
      <c r="D131" s="18" t="s">
        <v>722</v>
      </c>
      <c r="E131" s="18" t="s">
        <v>706</v>
      </c>
      <c r="F131" s="18" t="s">
        <v>29</v>
      </c>
      <c r="G131" s="18" t="s">
        <v>707</v>
      </c>
      <c r="H131" s="747">
        <v>2015</v>
      </c>
      <c r="I131" s="748" t="s">
        <v>586</v>
      </c>
      <c r="J131" s="748" t="s">
        <v>591</v>
      </c>
      <c r="P131" s="12">
        <v>0</v>
      </c>
      <c r="Q131" s="12">
        <v>0</v>
      </c>
      <c r="R131" s="12">
        <v>0</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row>
    <row r="132" spans="2:72">
      <c r="B132" s="18" t="s">
        <v>208</v>
      </c>
      <c r="C132" s="18" t="s">
        <v>705</v>
      </c>
      <c r="D132" s="18" t="s">
        <v>723</v>
      </c>
      <c r="E132" s="18" t="s">
        <v>706</v>
      </c>
      <c r="F132" s="18" t="s">
        <v>29</v>
      </c>
      <c r="G132" s="18" t="s">
        <v>707</v>
      </c>
      <c r="H132" s="747">
        <v>2015</v>
      </c>
      <c r="I132" s="748" t="s">
        <v>586</v>
      </c>
      <c r="J132" s="748" t="s">
        <v>591</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row>
    <row r="133" spans="2:72">
      <c r="B133" s="18" t="s">
        <v>208</v>
      </c>
      <c r="C133" s="18" t="s">
        <v>710</v>
      </c>
      <c r="D133" s="18" t="s">
        <v>724</v>
      </c>
      <c r="E133" s="18" t="s">
        <v>706</v>
      </c>
      <c r="F133" s="18" t="s">
        <v>711</v>
      </c>
      <c r="G133" s="18" t="s">
        <v>707</v>
      </c>
      <c r="H133" s="747">
        <v>2015</v>
      </c>
      <c r="I133" s="748" t="s">
        <v>586</v>
      </c>
      <c r="J133" s="748" t="s">
        <v>591</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row>
    <row r="134" spans="2:72">
      <c r="B134" s="18" t="s">
        <v>208</v>
      </c>
      <c r="C134" s="18" t="s">
        <v>710</v>
      </c>
      <c r="D134" s="18" t="s">
        <v>725</v>
      </c>
      <c r="E134" s="18" t="s">
        <v>706</v>
      </c>
      <c r="F134" s="18" t="s">
        <v>711</v>
      </c>
      <c r="G134" s="18" t="s">
        <v>707</v>
      </c>
      <c r="H134" s="747">
        <v>2015</v>
      </c>
      <c r="I134" s="748" t="s">
        <v>586</v>
      </c>
      <c r="J134" s="748" t="s">
        <v>591</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row>
    <row r="135" spans="2:72">
      <c r="B135" s="18" t="s">
        <v>208</v>
      </c>
      <c r="C135" s="18" t="s">
        <v>710</v>
      </c>
      <c r="D135" s="18" t="s">
        <v>726</v>
      </c>
      <c r="E135" s="18" t="s">
        <v>706</v>
      </c>
      <c r="F135" s="18" t="s">
        <v>711</v>
      </c>
      <c r="G135" s="18" t="s">
        <v>707</v>
      </c>
      <c r="H135" s="747">
        <v>2015</v>
      </c>
      <c r="I135" s="748" t="s">
        <v>586</v>
      </c>
      <c r="J135" s="748" t="s">
        <v>591</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row>
    <row r="136" spans="2:72">
      <c r="B136" s="18" t="s">
        <v>208</v>
      </c>
      <c r="C136" s="18" t="s">
        <v>710</v>
      </c>
      <c r="D136" s="18" t="s">
        <v>127</v>
      </c>
      <c r="E136" s="18" t="s">
        <v>706</v>
      </c>
      <c r="F136" s="18" t="s">
        <v>711</v>
      </c>
      <c r="G136" s="18" t="s">
        <v>707</v>
      </c>
      <c r="H136" s="747">
        <v>2015</v>
      </c>
      <c r="I136" s="748" t="s">
        <v>586</v>
      </c>
      <c r="J136" s="748" t="s">
        <v>591</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row>
    <row r="137" spans="2:72">
      <c r="B137" s="18" t="s">
        <v>208</v>
      </c>
      <c r="C137" s="18" t="s">
        <v>705</v>
      </c>
      <c r="D137" s="18" t="s">
        <v>727</v>
      </c>
      <c r="E137" s="18" t="s">
        <v>706</v>
      </c>
      <c r="F137" s="18" t="s">
        <v>29</v>
      </c>
      <c r="G137" s="18" t="s">
        <v>707</v>
      </c>
      <c r="H137" s="747">
        <v>2015</v>
      </c>
      <c r="I137" s="748" t="s">
        <v>586</v>
      </c>
      <c r="J137" s="748" t="s">
        <v>591</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row>
    <row r="138" spans="2:72">
      <c r="B138" s="18" t="s">
        <v>208</v>
      </c>
      <c r="C138" s="18" t="s">
        <v>705</v>
      </c>
      <c r="D138" s="18" t="s">
        <v>728</v>
      </c>
      <c r="E138" s="18" t="s">
        <v>706</v>
      </c>
      <c r="F138" s="18" t="s">
        <v>29</v>
      </c>
      <c r="G138" s="18" t="s">
        <v>707</v>
      </c>
      <c r="H138" s="747">
        <v>2015</v>
      </c>
      <c r="I138" s="748" t="s">
        <v>586</v>
      </c>
      <c r="J138" s="748" t="s">
        <v>591</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row>
    <row r="139" spans="2:72">
      <c r="B139" s="18" t="s">
        <v>208</v>
      </c>
      <c r="C139" s="18" t="s">
        <v>705</v>
      </c>
      <c r="D139" s="18" t="s">
        <v>729</v>
      </c>
      <c r="E139" s="18" t="s">
        <v>706</v>
      </c>
      <c r="F139" s="18" t="s">
        <v>29</v>
      </c>
      <c r="G139" s="18" t="s">
        <v>707</v>
      </c>
      <c r="H139" s="747">
        <v>2015</v>
      </c>
      <c r="I139" s="748" t="s">
        <v>586</v>
      </c>
      <c r="J139" s="748" t="s">
        <v>591</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row>
    <row r="140" spans="2:72">
      <c r="B140" s="18" t="s">
        <v>208</v>
      </c>
      <c r="C140" s="18" t="s">
        <v>705</v>
      </c>
      <c r="D140" s="18" t="s">
        <v>730</v>
      </c>
      <c r="E140" s="18" t="s">
        <v>706</v>
      </c>
      <c r="F140" s="18" t="s">
        <v>29</v>
      </c>
      <c r="G140" s="18" t="s">
        <v>707</v>
      </c>
      <c r="H140" s="747">
        <v>2015</v>
      </c>
      <c r="I140" s="748" t="s">
        <v>586</v>
      </c>
      <c r="J140" s="748" t="s">
        <v>591</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row>
    <row r="141" spans="2:72">
      <c r="B141" s="18" t="s">
        <v>208</v>
      </c>
      <c r="C141" s="18" t="s">
        <v>710</v>
      </c>
      <c r="D141" s="18" t="s">
        <v>731</v>
      </c>
      <c r="E141" s="18" t="s">
        <v>706</v>
      </c>
      <c r="F141" s="18" t="s">
        <v>711</v>
      </c>
      <c r="G141" s="18" t="s">
        <v>707</v>
      </c>
      <c r="H141" s="747">
        <v>2015</v>
      </c>
      <c r="I141" s="748" t="s">
        <v>586</v>
      </c>
      <c r="J141" s="748" t="s">
        <v>591</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row>
    <row r="142" spans="2:72">
      <c r="B142" s="18" t="s">
        <v>208</v>
      </c>
      <c r="C142" s="18" t="s">
        <v>705</v>
      </c>
      <c r="D142" s="18" t="s">
        <v>732</v>
      </c>
      <c r="E142" s="18" t="s">
        <v>706</v>
      </c>
      <c r="F142" s="18" t="s">
        <v>29</v>
      </c>
      <c r="G142" s="18" t="s">
        <v>707</v>
      </c>
      <c r="H142" s="747">
        <v>2015</v>
      </c>
      <c r="I142" s="748" t="s">
        <v>586</v>
      </c>
      <c r="J142" s="748" t="s">
        <v>591</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row>
    <row r="143" spans="2:72">
      <c r="B143" s="18" t="s">
        <v>208</v>
      </c>
      <c r="C143" s="18" t="s">
        <v>705</v>
      </c>
      <c r="D143" s="18" t="s">
        <v>733</v>
      </c>
      <c r="E143" s="18" t="s">
        <v>706</v>
      </c>
      <c r="F143" s="18" t="s">
        <v>29</v>
      </c>
      <c r="G143" s="18" t="s">
        <v>707</v>
      </c>
      <c r="H143" s="747">
        <v>2015</v>
      </c>
      <c r="I143" s="748" t="s">
        <v>586</v>
      </c>
      <c r="J143" s="748" t="s">
        <v>591</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row>
    <row r="144" spans="2:72">
      <c r="B144" s="18" t="s">
        <v>208</v>
      </c>
      <c r="C144" s="18" t="s">
        <v>710</v>
      </c>
      <c r="D144" s="18" t="s">
        <v>734</v>
      </c>
      <c r="E144" s="18" t="s">
        <v>706</v>
      </c>
      <c r="F144" s="18" t="s">
        <v>711</v>
      </c>
      <c r="G144" s="18" t="s">
        <v>707</v>
      </c>
      <c r="H144" s="747">
        <v>2015</v>
      </c>
      <c r="I144" s="748" t="s">
        <v>586</v>
      </c>
      <c r="J144" s="748" t="s">
        <v>591</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row>
    <row r="145" spans="2:72">
      <c r="B145" s="18" t="s">
        <v>208</v>
      </c>
      <c r="C145" s="18" t="s">
        <v>710</v>
      </c>
      <c r="D145" s="18" t="s">
        <v>735</v>
      </c>
      <c r="E145" s="18" t="s">
        <v>706</v>
      </c>
      <c r="F145" s="18" t="s">
        <v>711</v>
      </c>
      <c r="G145" s="18" t="s">
        <v>707</v>
      </c>
      <c r="H145" s="747">
        <v>2015</v>
      </c>
      <c r="I145" s="748" t="s">
        <v>586</v>
      </c>
      <c r="J145" s="748" t="s">
        <v>591</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row>
    <row r="146" spans="2:72">
      <c r="B146" s="18" t="s">
        <v>208</v>
      </c>
      <c r="C146" s="18" t="s">
        <v>710</v>
      </c>
      <c r="D146" s="18" t="s">
        <v>736</v>
      </c>
      <c r="E146" s="18" t="s">
        <v>706</v>
      </c>
      <c r="F146" s="18" t="s">
        <v>712</v>
      </c>
      <c r="G146" s="18" t="s">
        <v>707</v>
      </c>
      <c r="H146" s="747">
        <v>2015</v>
      </c>
      <c r="I146" s="748" t="s">
        <v>586</v>
      </c>
      <c r="J146" s="748" t="s">
        <v>591</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row>
    <row r="147" spans="2:72">
      <c r="B147" s="18" t="s">
        <v>208</v>
      </c>
      <c r="C147" s="18" t="s">
        <v>490</v>
      </c>
      <c r="D147" s="18" t="s">
        <v>737</v>
      </c>
      <c r="E147" s="18" t="s">
        <v>706</v>
      </c>
      <c r="F147" s="18" t="s">
        <v>490</v>
      </c>
      <c r="G147" s="18" t="s">
        <v>707</v>
      </c>
      <c r="H147" s="747">
        <v>2015</v>
      </c>
      <c r="I147" s="748" t="s">
        <v>586</v>
      </c>
      <c r="J147" s="748" t="s">
        <v>591</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row>
    <row r="148" spans="2:72">
      <c r="B148" s="18" t="s">
        <v>208</v>
      </c>
      <c r="C148" s="18" t="s">
        <v>490</v>
      </c>
      <c r="D148" s="18" t="s">
        <v>738</v>
      </c>
      <c r="E148" s="18" t="s">
        <v>706</v>
      </c>
      <c r="F148" s="18" t="s">
        <v>490</v>
      </c>
      <c r="G148" s="18" t="s">
        <v>707</v>
      </c>
      <c r="H148" s="747">
        <v>2015</v>
      </c>
      <c r="I148" s="748" t="s">
        <v>586</v>
      </c>
      <c r="J148" s="748" t="s">
        <v>591</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row>
    <row r="149" spans="2:72">
      <c r="B149" s="18" t="s">
        <v>749</v>
      </c>
      <c r="C149" s="18" t="s">
        <v>710</v>
      </c>
      <c r="D149" s="18" t="s">
        <v>739</v>
      </c>
      <c r="E149" s="18" t="s">
        <v>706</v>
      </c>
      <c r="F149" s="18" t="s">
        <v>711</v>
      </c>
      <c r="G149" s="18" t="s">
        <v>707</v>
      </c>
      <c r="H149" s="747">
        <v>2015</v>
      </c>
      <c r="I149" s="748" t="s">
        <v>586</v>
      </c>
      <c r="J149" s="748" t="s">
        <v>591</v>
      </c>
      <c r="P149" s="12">
        <v>68</v>
      </c>
      <c r="Q149" s="12">
        <v>68</v>
      </c>
      <c r="R149" s="12">
        <v>68</v>
      </c>
      <c r="S149" s="12">
        <v>68</v>
      </c>
      <c r="T149" s="12">
        <v>68</v>
      </c>
      <c r="U149" s="12">
        <v>68</v>
      </c>
      <c r="V149" s="12">
        <v>68</v>
      </c>
      <c r="W149" s="12">
        <v>68</v>
      </c>
      <c r="X149" s="12">
        <v>68</v>
      </c>
      <c r="Y149" s="12">
        <v>68</v>
      </c>
      <c r="Z149" s="12">
        <v>68</v>
      </c>
      <c r="AA149" s="12">
        <v>68</v>
      </c>
      <c r="AB149" s="12">
        <v>68</v>
      </c>
      <c r="AC149" s="12">
        <v>68</v>
      </c>
      <c r="AD149" s="12">
        <v>68</v>
      </c>
      <c r="AE149" s="12">
        <v>0</v>
      </c>
      <c r="AF149" s="12">
        <v>0</v>
      </c>
      <c r="AG149" s="12">
        <v>0</v>
      </c>
      <c r="AH149" s="12">
        <v>0</v>
      </c>
      <c r="AI149" s="12">
        <v>0</v>
      </c>
      <c r="AJ149" s="12">
        <v>0</v>
      </c>
      <c r="AK149" s="12">
        <v>0</v>
      </c>
      <c r="AL149" s="12">
        <v>0</v>
      </c>
      <c r="AM149" s="12">
        <v>0</v>
      </c>
      <c r="AN149" s="12">
        <v>0</v>
      </c>
      <c r="AO149" s="12">
        <v>0</v>
      </c>
      <c r="AU149" s="12">
        <v>667979</v>
      </c>
      <c r="AV149" s="12">
        <v>667979</v>
      </c>
      <c r="AW149" s="12">
        <v>667979</v>
      </c>
      <c r="AX149" s="12">
        <v>667979</v>
      </c>
      <c r="AY149" s="12">
        <v>667979</v>
      </c>
      <c r="AZ149" s="12">
        <v>667979</v>
      </c>
      <c r="BA149" s="12">
        <v>667979</v>
      </c>
      <c r="BB149" s="12">
        <v>667979</v>
      </c>
      <c r="BC149" s="12">
        <v>667979</v>
      </c>
      <c r="BD149" s="12">
        <v>667979</v>
      </c>
      <c r="BE149" s="12">
        <v>667979</v>
      </c>
      <c r="BF149" s="12">
        <v>667979</v>
      </c>
      <c r="BG149" s="12">
        <v>667979</v>
      </c>
      <c r="BH149" s="12">
        <v>667979</v>
      </c>
      <c r="BI149" s="12">
        <v>667979</v>
      </c>
      <c r="BJ149" s="12">
        <v>0</v>
      </c>
      <c r="BK149" s="12">
        <v>0</v>
      </c>
      <c r="BL149" s="12">
        <v>0</v>
      </c>
      <c r="BM149" s="12">
        <v>0</v>
      </c>
      <c r="BN149" s="12">
        <v>0</v>
      </c>
      <c r="BO149" s="12">
        <v>0</v>
      </c>
      <c r="BP149" s="12">
        <v>0</v>
      </c>
      <c r="BQ149" s="12">
        <v>0</v>
      </c>
      <c r="BR149" s="12">
        <v>0</v>
      </c>
      <c r="BS149" s="12">
        <v>0</v>
      </c>
      <c r="BT149" s="12">
        <v>0</v>
      </c>
    </row>
    <row r="150" spans="2:72">
      <c r="B150" s="18" t="s">
        <v>749</v>
      </c>
      <c r="C150" s="18" t="s">
        <v>705</v>
      </c>
      <c r="D150" s="18" t="s">
        <v>740</v>
      </c>
      <c r="E150" s="18" t="s">
        <v>706</v>
      </c>
      <c r="F150" s="18" t="s">
        <v>29</v>
      </c>
      <c r="G150" s="18" t="s">
        <v>707</v>
      </c>
      <c r="H150" s="747">
        <v>2015</v>
      </c>
      <c r="I150" s="748" t="s">
        <v>586</v>
      </c>
      <c r="J150" s="748" t="s">
        <v>591</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row>
    <row r="151" spans="2:72">
      <c r="B151" s="18" t="s">
        <v>749</v>
      </c>
      <c r="C151" s="18" t="s">
        <v>710</v>
      </c>
      <c r="D151" s="18" t="s">
        <v>741</v>
      </c>
      <c r="E151" s="18" t="s">
        <v>706</v>
      </c>
      <c r="F151" s="18" t="s">
        <v>711</v>
      </c>
      <c r="G151" s="18" t="s">
        <v>707</v>
      </c>
      <c r="H151" s="747">
        <v>2015</v>
      </c>
      <c r="I151" s="748" t="s">
        <v>586</v>
      </c>
      <c r="J151" s="748" t="s">
        <v>591</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row>
    <row r="152" spans="2:72">
      <c r="B152" s="18" t="s">
        <v>749</v>
      </c>
      <c r="C152" s="18" t="s">
        <v>710</v>
      </c>
      <c r="D152" s="18" t="s">
        <v>742</v>
      </c>
      <c r="E152" s="18" t="s">
        <v>706</v>
      </c>
      <c r="F152" s="18" t="s">
        <v>711</v>
      </c>
      <c r="G152" s="18" t="s">
        <v>707</v>
      </c>
      <c r="H152" s="747">
        <v>2015</v>
      </c>
      <c r="I152" s="748" t="s">
        <v>586</v>
      </c>
      <c r="J152" s="748" t="s">
        <v>591</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row>
    <row r="153" spans="2:72">
      <c r="B153" s="18" t="s">
        <v>749</v>
      </c>
      <c r="C153" s="18" t="s">
        <v>710</v>
      </c>
      <c r="D153" s="18" t="s">
        <v>743</v>
      </c>
      <c r="E153" s="18" t="s">
        <v>706</v>
      </c>
      <c r="F153" s="18" t="s">
        <v>711</v>
      </c>
      <c r="G153" s="18" t="s">
        <v>707</v>
      </c>
      <c r="H153" s="747">
        <v>2015</v>
      </c>
      <c r="I153" s="748" t="s">
        <v>586</v>
      </c>
      <c r="J153" s="748" t="s">
        <v>591</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row>
    <row r="154" spans="2:72">
      <c r="B154" s="18" t="s">
        <v>749</v>
      </c>
      <c r="C154" s="18" t="s">
        <v>710</v>
      </c>
      <c r="D154" s="18" t="s">
        <v>744</v>
      </c>
      <c r="E154" s="18" t="s">
        <v>706</v>
      </c>
      <c r="F154" s="18" t="s">
        <v>711</v>
      </c>
      <c r="G154" s="18" t="s">
        <v>707</v>
      </c>
      <c r="H154" s="747">
        <v>2015</v>
      </c>
      <c r="I154" s="748" t="s">
        <v>586</v>
      </c>
      <c r="J154" s="748" t="s">
        <v>591</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row>
    <row r="155" spans="2:72">
      <c r="B155" s="18" t="s">
        <v>208</v>
      </c>
      <c r="C155" s="18" t="s">
        <v>705</v>
      </c>
      <c r="D155" s="18" t="s">
        <v>745</v>
      </c>
      <c r="E155" s="18" t="s">
        <v>706</v>
      </c>
      <c r="F155" s="18" t="s">
        <v>29</v>
      </c>
      <c r="G155" s="18" t="s">
        <v>707</v>
      </c>
      <c r="H155" s="747">
        <v>2015</v>
      </c>
      <c r="I155" s="748" t="s">
        <v>586</v>
      </c>
      <c r="J155" s="748" t="s">
        <v>591</v>
      </c>
      <c r="P155" s="12">
        <v>0</v>
      </c>
      <c r="Q155" s="12">
        <v>0</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12">
        <v>0</v>
      </c>
      <c r="BS155" s="12">
        <v>0</v>
      </c>
      <c r="BT155" s="12">
        <v>0</v>
      </c>
    </row>
    <row r="156" spans="2:72">
      <c r="B156" s="18" t="s">
        <v>208</v>
      </c>
      <c r="C156" s="18" t="s">
        <v>705</v>
      </c>
      <c r="D156" s="18" t="s">
        <v>746</v>
      </c>
      <c r="E156" s="18" t="s">
        <v>706</v>
      </c>
      <c r="F156" s="18" t="s">
        <v>29</v>
      </c>
      <c r="G156" s="18" t="s">
        <v>707</v>
      </c>
      <c r="H156" s="747">
        <v>2015</v>
      </c>
      <c r="I156" s="748" t="s">
        <v>586</v>
      </c>
      <c r="J156" s="748" t="s">
        <v>591</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12">
        <v>0</v>
      </c>
      <c r="AM156" s="12">
        <v>0</v>
      </c>
      <c r="AN156" s="12">
        <v>0</v>
      </c>
      <c r="AO156" s="12">
        <v>0</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12">
        <v>0</v>
      </c>
      <c r="BR156" s="12">
        <v>0</v>
      </c>
      <c r="BS156" s="12">
        <v>0</v>
      </c>
      <c r="BT156" s="12">
        <v>0</v>
      </c>
    </row>
    <row r="157" spans="2:72">
      <c r="B157" s="18" t="s">
        <v>208</v>
      </c>
      <c r="C157" s="18" t="s">
        <v>705</v>
      </c>
      <c r="D157" s="18" t="s">
        <v>747</v>
      </c>
      <c r="E157" s="18" t="s">
        <v>706</v>
      </c>
      <c r="F157" s="18" t="s">
        <v>29</v>
      </c>
      <c r="G157" s="18" t="s">
        <v>707</v>
      </c>
      <c r="H157" s="747">
        <v>2015</v>
      </c>
      <c r="I157" s="748" t="s">
        <v>586</v>
      </c>
      <c r="J157" s="748" t="s">
        <v>591</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12">
        <v>0</v>
      </c>
      <c r="BR157" s="12">
        <v>0</v>
      </c>
      <c r="BS157" s="12">
        <v>0</v>
      </c>
      <c r="BT157" s="12">
        <v>0</v>
      </c>
    </row>
    <row r="158" spans="2:72">
      <c r="B158" s="18" t="s">
        <v>208</v>
      </c>
      <c r="C158" s="18" t="s">
        <v>705</v>
      </c>
      <c r="D158" s="18" t="s">
        <v>748</v>
      </c>
      <c r="E158" s="18" t="s">
        <v>706</v>
      </c>
      <c r="F158" s="18" t="s">
        <v>29</v>
      </c>
      <c r="G158" s="18" t="s">
        <v>707</v>
      </c>
      <c r="H158" s="747">
        <v>2015</v>
      </c>
      <c r="I158" s="748" t="s">
        <v>586</v>
      </c>
      <c r="J158" s="748" t="s">
        <v>591</v>
      </c>
      <c r="P158" s="12">
        <v>0</v>
      </c>
      <c r="Q158" s="12">
        <v>0</v>
      </c>
      <c r="R158" s="12">
        <v>0</v>
      </c>
      <c r="S158" s="12">
        <v>0</v>
      </c>
      <c r="T158" s="12">
        <v>0</v>
      </c>
      <c r="U158" s="12">
        <v>0</v>
      </c>
      <c r="V158" s="12">
        <v>0</v>
      </c>
      <c r="W158" s="12">
        <v>0</v>
      </c>
      <c r="X158" s="12">
        <v>0</v>
      </c>
      <c r="Y158" s="12">
        <v>0</v>
      </c>
      <c r="Z158" s="12">
        <v>0</v>
      </c>
      <c r="AA158" s="12">
        <v>0</v>
      </c>
      <c r="AB158" s="12">
        <v>0</v>
      </c>
      <c r="AC158" s="12">
        <v>0</v>
      </c>
      <c r="AD158" s="12">
        <v>0</v>
      </c>
      <c r="AE158" s="12">
        <v>0</v>
      </c>
      <c r="AF158" s="12">
        <v>0</v>
      </c>
      <c r="AG158" s="12">
        <v>0</v>
      </c>
      <c r="AH158" s="12">
        <v>0</v>
      </c>
      <c r="AI158" s="12">
        <v>0</v>
      </c>
      <c r="AJ158" s="12">
        <v>0</v>
      </c>
      <c r="AK158" s="12">
        <v>0</v>
      </c>
      <c r="AL158" s="12">
        <v>0</v>
      </c>
      <c r="AM158" s="12">
        <v>0</v>
      </c>
      <c r="AN158" s="12">
        <v>0</v>
      </c>
      <c r="AO158" s="12">
        <v>0</v>
      </c>
      <c r="AU158" s="12">
        <v>0</v>
      </c>
      <c r="AV158" s="12">
        <v>0</v>
      </c>
      <c r="AW158" s="12">
        <v>0</v>
      </c>
      <c r="AX158" s="12">
        <v>0</v>
      </c>
      <c r="AY158" s="12">
        <v>0</v>
      </c>
      <c r="AZ158" s="12">
        <v>0</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12">
        <v>0</v>
      </c>
      <c r="BQ158" s="12">
        <v>0</v>
      </c>
      <c r="BR158" s="12">
        <v>0</v>
      </c>
      <c r="BS158" s="12">
        <v>0</v>
      </c>
      <c r="BT158" s="12">
        <v>0</v>
      </c>
    </row>
    <row r="159" spans="2:72">
      <c r="B159" s="18" t="s">
        <v>208</v>
      </c>
      <c r="C159" s="18" t="s">
        <v>705</v>
      </c>
      <c r="D159" s="18" t="s">
        <v>750</v>
      </c>
      <c r="E159" s="18" t="s">
        <v>706</v>
      </c>
      <c r="F159" s="18" t="s">
        <v>29</v>
      </c>
      <c r="G159" s="18" t="s">
        <v>707</v>
      </c>
      <c r="H159" s="747">
        <v>2015</v>
      </c>
      <c r="I159" s="748" t="s">
        <v>586</v>
      </c>
      <c r="J159" s="748" t="s">
        <v>591</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row>
    <row r="160" spans="2:72">
      <c r="B160" s="18" t="s">
        <v>208</v>
      </c>
      <c r="C160" s="18" t="s">
        <v>710</v>
      </c>
      <c r="D160" s="18" t="s">
        <v>751</v>
      </c>
      <c r="E160" s="18" t="s">
        <v>706</v>
      </c>
      <c r="F160" s="18" t="s">
        <v>711</v>
      </c>
      <c r="G160" s="18" t="s">
        <v>707</v>
      </c>
      <c r="H160" s="747">
        <v>2015</v>
      </c>
      <c r="I160" s="748" t="s">
        <v>586</v>
      </c>
      <c r="J160" s="748" t="s">
        <v>591</v>
      </c>
      <c r="P160" s="12">
        <v>0</v>
      </c>
      <c r="Q160" s="12">
        <v>0</v>
      </c>
      <c r="R160" s="12">
        <v>0</v>
      </c>
      <c r="S160" s="12">
        <v>0</v>
      </c>
      <c r="T160" s="12">
        <v>0</v>
      </c>
      <c r="U160" s="12">
        <v>0</v>
      </c>
      <c r="V160" s="12">
        <v>0</v>
      </c>
      <c r="W160" s="12">
        <v>0</v>
      </c>
      <c r="X160" s="12">
        <v>0</v>
      </c>
      <c r="Y160" s="12">
        <v>0</v>
      </c>
      <c r="Z160" s="12">
        <v>0</v>
      </c>
      <c r="AA160" s="12">
        <v>0</v>
      </c>
      <c r="AB160" s="12">
        <v>0</v>
      </c>
      <c r="AC160" s="12">
        <v>0</v>
      </c>
      <c r="AD160" s="12">
        <v>0</v>
      </c>
      <c r="AE160" s="12">
        <v>0</v>
      </c>
      <c r="AF160" s="12">
        <v>0</v>
      </c>
      <c r="AG160" s="12">
        <v>0</v>
      </c>
      <c r="AH160" s="12">
        <v>0</v>
      </c>
      <c r="AI160" s="12">
        <v>0</v>
      </c>
      <c r="AJ160" s="12">
        <v>0</v>
      </c>
      <c r="AK160" s="12">
        <v>0</v>
      </c>
      <c r="AL160" s="12">
        <v>0</v>
      </c>
      <c r="AM160" s="12">
        <v>0</v>
      </c>
      <c r="AN160" s="12">
        <v>0</v>
      </c>
      <c r="AO160" s="12">
        <v>0</v>
      </c>
      <c r="AU160" s="12">
        <v>0</v>
      </c>
      <c r="AV160" s="12">
        <v>0</v>
      </c>
      <c r="AW160" s="12">
        <v>0</v>
      </c>
      <c r="AX160" s="12">
        <v>0</v>
      </c>
      <c r="AY160" s="12">
        <v>0</v>
      </c>
      <c r="AZ160" s="12">
        <v>0</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12">
        <v>0</v>
      </c>
      <c r="BQ160" s="12">
        <v>0</v>
      </c>
      <c r="BR160" s="12">
        <v>0</v>
      </c>
      <c r="BS160" s="12">
        <v>0</v>
      </c>
      <c r="BT160" s="12">
        <v>0</v>
      </c>
    </row>
    <row r="161" spans="2:72">
      <c r="B161" s="18" t="s">
        <v>208</v>
      </c>
      <c r="C161" s="18" t="s">
        <v>710</v>
      </c>
      <c r="D161" s="18" t="s">
        <v>752</v>
      </c>
      <c r="E161" s="18" t="s">
        <v>706</v>
      </c>
      <c r="F161" s="18" t="s">
        <v>711</v>
      </c>
      <c r="G161" s="18" t="s">
        <v>707</v>
      </c>
      <c r="H161" s="747">
        <v>2015</v>
      </c>
      <c r="I161" s="748" t="s">
        <v>586</v>
      </c>
      <c r="J161" s="748" t="s">
        <v>591</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0</v>
      </c>
      <c r="AH161" s="12">
        <v>0</v>
      </c>
      <c r="AI161" s="12">
        <v>0</v>
      </c>
      <c r="AJ161" s="12">
        <v>0</v>
      </c>
      <c r="AK161" s="12">
        <v>0</v>
      </c>
      <c r="AL161" s="12">
        <v>0</v>
      </c>
      <c r="AM161" s="12">
        <v>0</v>
      </c>
      <c r="AN161" s="12">
        <v>0</v>
      </c>
      <c r="AO161" s="12">
        <v>0</v>
      </c>
      <c r="AU161" s="12">
        <v>0</v>
      </c>
      <c r="AV161" s="12">
        <v>0</v>
      </c>
      <c r="AW161" s="12">
        <v>0</v>
      </c>
      <c r="AX161" s="12">
        <v>0</v>
      </c>
      <c r="AY161" s="12">
        <v>0</v>
      </c>
      <c r="AZ161" s="12">
        <v>0</v>
      </c>
      <c r="BA161" s="12">
        <v>0</v>
      </c>
      <c r="BB161" s="12">
        <v>0</v>
      </c>
      <c r="BC161" s="12">
        <v>0</v>
      </c>
      <c r="BD161" s="12">
        <v>0</v>
      </c>
      <c r="BE161" s="12">
        <v>0</v>
      </c>
      <c r="BF161" s="12">
        <v>0</v>
      </c>
      <c r="BG161" s="12">
        <v>0</v>
      </c>
      <c r="BH161" s="12">
        <v>0</v>
      </c>
      <c r="BI161" s="12">
        <v>0</v>
      </c>
      <c r="BJ161" s="12">
        <v>0</v>
      </c>
      <c r="BK161" s="12">
        <v>0</v>
      </c>
      <c r="BL161" s="12">
        <v>0</v>
      </c>
      <c r="BM161" s="12">
        <v>0</v>
      </c>
      <c r="BN161" s="12">
        <v>0</v>
      </c>
      <c r="BO161" s="12">
        <v>0</v>
      </c>
      <c r="BP161" s="12">
        <v>0</v>
      </c>
      <c r="BQ161" s="12">
        <v>0</v>
      </c>
      <c r="BR161" s="12">
        <v>0</v>
      </c>
      <c r="BS161" s="12">
        <v>0</v>
      </c>
      <c r="BT161" s="12">
        <v>0</v>
      </c>
    </row>
    <row r="162" spans="2:72">
      <c r="B162" s="18" t="s">
        <v>208</v>
      </c>
      <c r="C162" s="18" t="s">
        <v>710</v>
      </c>
      <c r="D162" s="18" t="s">
        <v>753</v>
      </c>
      <c r="E162" s="18" t="s">
        <v>706</v>
      </c>
      <c r="F162" s="18" t="s">
        <v>711</v>
      </c>
      <c r="G162" s="18" t="s">
        <v>707</v>
      </c>
      <c r="H162" s="747">
        <v>2015</v>
      </c>
      <c r="I162" s="748" t="s">
        <v>586</v>
      </c>
      <c r="J162" s="748" t="s">
        <v>591</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12">
        <v>0</v>
      </c>
      <c r="BR162" s="12">
        <v>0</v>
      </c>
      <c r="BS162" s="12">
        <v>0</v>
      </c>
      <c r="BT162" s="12">
        <v>0</v>
      </c>
    </row>
    <row r="163" spans="2:72">
      <c r="B163" s="18" t="s">
        <v>208</v>
      </c>
      <c r="C163" s="18" t="s">
        <v>710</v>
      </c>
      <c r="D163" s="18" t="s">
        <v>754</v>
      </c>
      <c r="E163" s="18" t="s">
        <v>706</v>
      </c>
      <c r="F163" s="18" t="s">
        <v>711</v>
      </c>
      <c r="G163" s="18" t="s">
        <v>707</v>
      </c>
      <c r="H163" s="747">
        <v>2015</v>
      </c>
      <c r="I163" s="748" t="s">
        <v>586</v>
      </c>
      <c r="J163" s="748" t="s">
        <v>591</v>
      </c>
      <c r="P163" s="12">
        <v>0</v>
      </c>
      <c r="Q163" s="12">
        <v>0</v>
      </c>
      <c r="R163" s="12">
        <v>0</v>
      </c>
      <c r="S163" s="12">
        <v>0</v>
      </c>
      <c r="T163" s="12">
        <v>0</v>
      </c>
      <c r="U163" s="12">
        <v>0</v>
      </c>
      <c r="V163" s="12">
        <v>0</v>
      </c>
      <c r="W163" s="12">
        <v>0</v>
      </c>
      <c r="X163" s="12">
        <v>0</v>
      </c>
      <c r="Y163" s="12">
        <v>0</v>
      </c>
      <c r="Z163" s="12">
        <v>0</v>
      </c>
      <c r="AA163" s="12">
        <v>0</v>
      </c>
      <c r="AB163" s="12">
        <v>0</v>
      </c>
      <c r="AC163" s="12">
        <v>0</v>
      </c>
      <c r="AD163" s="12">
        <v>0</v>
      </c>
      <c r="AE163" s="12">
        <v>0</v>
      </c>
      <c r="AF163" s="12">
        <v>0</v>
      </c>
      <c r="AG163" s="12">
        <v>0</v>
      </c>
      <c r="AH163" s="12">
        <v>0</v>
      </c>
      <c r="AI163" s="12">
        <v>0</v>
      </c>
      <c r="AJ163" s="12">
        <v>0</v>
      </c>
      <c r="AK163" s="12">
        <v>0</v>
      </c>
      <c r="AL163" s="12">
        <v>0</v>
      </c>
      <c r="AM163" s="12">
        <v>0</v>
      </c>
      <c r="AN163" s="12">
        <v>0</v>
      </c>
      <c r="AO163" s="12">
        <v>0</v>
      </c>
      <c r="AU163" s="12">
        <v>0</v>
      </c>
      <c r="AV163" s="12">
        <v>0</v>
      </c>
      <c r="AW163" s="12">
        <v>0</v>
      </c>
      <c r="AX163" s="12">
        <v>0</v>
      </c>
      <c r="AY163" s="12">
        <v>0</v>
      </c>
      <c r="AZ163" s="12">
        <v>0</v>
      </c>
      <c r="BA163" s="12">
        <v>0</v>
      </c>
      <c r="BB163" s="12">
        <v>0</v>
      </c>
      <c r="BC163" s="12">
        <v>0</v>
      </c>
      <c r="BD163" s="12">
        <v>0</v>
      </c>
      <c r="BE163" s="12">
        <v>0</v>
      </c>
      <c r="BF163" s="12">
        <v>0</v>
      </c>
      <c r="BG163" s="12">
        <v>0</v>
      </c>
      <c r="BH163" s="12">
        <v>0</v>
      </c>
      <c r="BI163" s="12">
        <v>0</v>
      </c>
      <c r="BJ163" s="12">
        <v>0</v>
      </c>
      <c r="BK163" s="12">
        <v>0</v>
      </c>
      <c r="BL163" s="12">
        <v>0</v>
      </c>
      <c r="BM163" s="12">
        <v>0</v>
      </c>
      <c r="BN163" s="12">
        <v>0</v>
      </c>
      <c r="BO163" s="12">
        <v>0</v>
      </c>
      <c r="BP163" s="12">
        <v>0</v>
      </c>
      <c r="BQ163" s="12">
        <v>0</v>
      </c>
      <c r="BR163" s="12">
        <v>0</v>
      </c>
      <c r="BS163" s="12">
        <v>0</v>
      </c>
      <c r="BT163" s="12">
        <v>0</v>
      </c>
    </row>
    <row r="164" spans="2:72">
      <c r="B164" s="18" t="s">
        <v>208</v>
      </c>
      <c r="C164" s="18" t="s">
        <v>710</v>
      </c>
      <c r="D164" s="18" t="s">
        <v>755</v>
      </c>
      <c r="E164" s="18" t="s">
        <v>706</v>
      </c>
      <c r="F164" s="18" t="s">
        <v>711</v>
      </c>
      <c r="G164" s="18" t="s">
        <v>707</v>
      </c>
      <c r="H164" s="747">
        <v>2015</v>
      </c>
      <c r="I164" s="748" t="s">
        <v>586</v>
      </c>
      <c r="J164" s="748" t="s">
        <v>591</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U164" s="12">
        <v>0</v>
      </c>
      <c r="AV164" s="12">
        <v>0</v>
      </c>
      <c r="AW164" s="12">
        <v>0</v>
      </c>
      <c r="AX164" s="12">
        <v>0</v>
      </c>
      <c r="AY164" s="12">
        <v>0</v>
      </c>
      <c r="AZ164" s="12">
        <v>0</v>
      </c>
      <c r="BA164" s="12">
        <v>0</v>
      </c>
      <c r="BB164" s="12">
        <v>0</v>
      </c>
      <c r="BC164" s="12">
        <v>0</v>
      </c>
      <c r="BD164" s="12">
        <v>0</v>
      </c>
      <c r="BE164" s="12">
        <v>0</v>
      </c>
      <c r="BF164" s="12">
        <v>0</v>
      </c>
      <c r="BG164" s="12">
        <v>0</v>
      </c>
      <c r="BH164" s="12">
        <v>0</v>
      </c>
      <c r="BI164" s="12">
        <v>0</v>
      </c>
      <c r="BJ164" s="12">
        <v>0</v>
      </c>
      <c r="BK164" s="12">
        <v>0</v>
      </c>
      <c r="BL164" s="12">
        <v>0</v>
      </c>
      <c r="BM164" s="12">
        <v>0</v>
      </c>
      <c r="BN164" s="12">
        <v>0</v>
      </c>
      <c r="BO164" s="12">
        <v>0</v>
      </c>
      <c r="BP164" s="12">
        <v>0</v>
      </c>
      <c r="BQ164" s="12">
        <v>0</v>
      </c>
      <c r="BR164" s="12">
        <v>0</v>
      </c>
      <c r="BS164" s="12">
        <v>0</v>
      </c>
      <c r="BT164" s="12">
        <v>0</v>
      </c>
    </row>
    <row r="165" spans="2:72">
      <c r="B165" s="18" t="s">
        <v>208</v>
      </c>
      <c r="C165" s="18" t="s">
        <v>710</v>
      </c>
      <c r="D165" s="18" t="s">
        <v>756</v>
      </c>
      <c r="E165" s="18" t="s">
        <v>706</v>
      </c>
      <c r="F165" s="18" t="s">
        <v>712</v>
      </c>
      <c r="G165" s="18" t="s">
        <v>707</v>
      </c>
      <c r="H165" s="747">
        <v>2015</v>
      </c>
      <c r="I165" s="748" t="s">
        <v>586</v>
      </c>
      <c r="J165" s="748" t="s">
        <v>591</v>
      </c>
      <c r="P165" s="12">
        <v>0</v>
      </c>
      <c r="Q165" s="12">
        <v>0</v>
      </c>
      <c r="R165" s="12">
        <v>0</v>
      </c>
      <c r="S165" s="12">
        <v>0</v>
      </c>
      <c r="T165" s="12">
        <v>0</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U165" s="12">
        <v>0</v>
      </c>
      <c r="AV165" s="12">
        <v>0</v>
      </c>
      <c r="AW165" s="12">
        <v>0</v>
      </c>
      <c r="AX165" s="12">
        <v>0</v>
      </c>
      <c r="AY165" s="12">
        <v>0</v>
      </c>
      <c r="AZ165" s="12">
        <v>0</v>
      </c>
      <c r="BA165" s="12">
        <v>0</v>
      </c>
      <c r="BB165" s="12">
        <v>0</v>
      </c>
      <c r="BC165" s="12">
        <v>0</v>
      </c>
      <c r="BD165" s="12">
        <v>0</v>
      </c>
      <c r="BE165" s="12">
        <v>0</v>
      </c>
      <c r="BF165" s="12">
        <v>0</v>
      </c>
      <c r="BG165" s="12">
        <v>0</v>
      </c>
      <c r="BH165" s="12">
        <v>0</v>
      </c>
      <c r="BI165" s="12">
        <v>0</v>
      </c>
      <c r="BJ165" s="12">
        <v>0</v>
      </c>
      <c r="BK165" s="12">
        <v>0</v>
      </c>
      <c r="BL165" s="12">
        <v>0</v>
      </c>
      <c r="BM165" s="12">
        <v>0</v>
      </c>
      <c r="BN165" s="12">
        <v>0</v>
      </c>
      <c r="BO165" s="12">
        <v>0</v>
      </c>
      <c r="BP165" s="12">
        <v>0</v>
      </c>
      <c r="BQ165" s="12">
        <v>0</v>
      </c>
      <c r="BR165" s="12">
        <v>0</v>
      </c>
      <c r="BS165" s="12">
        <v>0</v>
      </c>
      <c r="BT165" s="12">
        <v>0</v>
      </c>
    </row>
    <row r="166" spans="2:72">
      <c r="B166" s="18" t="s">
        <v>208</v>
      </c>
      <c r="C166" s="18" t="s">
        <v>710</v>
      </c>
      <c r="D166" s="18" t="s">
        <v>757</v>
      </c>
      <c r="E166" s="18" t="s">
        <v>706</v>
      </c>
      <c r="F166" s="18" t="s">
        <v>712</v>
      </c>
      <c r="G166" s="18" t="s">
        <v>707</v>
      </c>
      <c r="H166" s="747">
        <v>2015</v>
      </c>
      <c r="I166" s="748" t="s">
        <v>586</v>
      </c>
      <c r="J166" s="748" t="s">
        <v>591</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U166" s="12">
        <v>0</v>
      </c>
      <c r="AV166" s="12">
        <v>0</v>
      </c>
      <c r="AW166" s="12">
        <v>0</v>
      </c>
      <c r="AX166" s="12">
        <v>0</v>
      </c>
      <c r="AY166" s="12">
        <v>0</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12">
        <v>0</v>
      </c>
      <c r="BR166" s="12">
        <v>0</v>
      </c>
      <c r="BS166" s="12">
        <v>0</v>
      </c>
      <c r="BT166" s="12">
        <v>0</v>
      </c>
    </row>
    <row r="167" spans="2:72">
      <c r="B167" s="18" t="s">
        <v>208</v>
      </c>
      <c r="C167" s="18" t="s">
        <v>710</v>
      </c>
      <c r="D167" s="18" t="s">
        <v>758</v>
      </c>
      <c r="E167" s="18" t="s">
        <v>706</v>
      </c>
      <c r="F167" s="18" t="s">
        <v>712</v>
      </c>
      <c r="G167" s="18" t="s">
        <v>707</v>
      </c>
      <c r="H167" s="747">
        <v>2015</v>
      </c>
      <c r="I167" s="748" t="s">
        <v>586</v>
      </c>
      <c r="J167" s="748" t="s">
        <v>591</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12">
        <v>0</v>
      </c>
      <c r="BR167" s="12">
        <v>0</v>
      </c>
      <c r="BS167" s="12">
        <v>0</v>
      </c>
      <c r="BT167" s="12">
        <v>0</v>
      </c>
    </row>
    <row r="168" spans="2:72">
      <c r="B168" s="18" t="s">
        <v>208</v>
      </c>
      <c r="C168" s="18" t="s">
        <v>705</v>
      </c>
      <c r="D168" s="18" t="s">
        <v>759</v>
      </c>
      <c r="E168" s="18" t="s">
        <v>706</v>
      </c>
      <c r="F168" s="18" t="s">
        <v>29</v>
      </c>
      <c r="G168" s="18" t="s">
        <v>707</v>
      </c>
      <c r="H168" s="747">
        <v>2015</v>
      </c>
      <c r="I168" s="748" t="s">
        <v>586</v>
      </c>
      <c r="J168" s="748" t="s">
        <v>591</v>
      </c>
      <c r="P168" s="12">
        <v>0</v>
      </c>
      <c r="Q168" s="12">
        <v>0</v>
      </c>
      <c r="R168" s="12">
        <v>0</v>
      </c>
      <c r="S168" s="12">
        <v>0</v>
      </c>
      <c r="T168" s="12">
        <v>0</v>
      </c>
      <c r="U168" s="12">
        <v>0</v>
      </c>
      <c r="V168" s="12">
        <v>0</v>
      </c>
      <c r="W168" s="12">
        <v>0</v>
      </c>
      <c r="X168" s="12">
        <v>0</v>
      </c>
      <c r="Y168" s="12">
        <v>0</v>
      </c>
      <c r="Z168" s="12">
        <v>0</v>
      </c>
      <c r="AA168" s="12">
        <v>0</v>
      </c>
      <c r="AB168" s="12">
        <v>0</v>
      </c>
      <c r="AC168" s="12">
        <v>0</v>
      </c>
      <c r="AD168" s="12">
        <v>0</v>
      </c>
      <c r="AE168" s="12">
        <v>0</v>
      </c>
      <c r="AF168" s="12">
        <v>0</v>
      </c>
      <c r="AG168" s="12">
        <v>0</v>
      </c>
      <c r="AH168" s="12">
        <v>0</v>
      </c>
      <c r="AI168" s="12">
        <v>0</v>
      </c>
      <c r="AJ168" s="12">
        <v>0</v>
      </c>
      <c r="AK168" s="12">
        <v>0</v>
      </c>
      <c r="AL168" s="12">
        <v>0</v>
      </c>
      <c r="AM168" s="12">
        <v>0</v>
      </c>
      <c r="AN168" s="12">
        <v>0</v>
      </c>
      <c r="AO168" s="12">
        <v>0</v>
      </c>
      <c r="AU168" s="12">
        <v>0</v>
      </c>
      <c r="AV168" s="12">
        <v>0</v>
      </c>
      <c r="AW168" s="12">
        <v>0</v>
      </c>
      <c r="AX168" s="12">
        <v>0</v>
      </c>
      <c r="AY168" s="12">
        <v>0</v>
      </c>
      <c r="AZ168" s="12">
        <v>0</v>
      </c>
      <c r="BA168" s="12">
        <v>0</v>
      </c>
      <c r="BB168" s="12">
        <v>0</v>
      </c>
      <c r="BC168" s="12">
        <v>0</v>
      </c>
      <c r="BD168" s="12">
        <v>0</v>
      </c>
      <c r="BE168" s="12">
        <v>0</v>
      </c>
      <c r="BF168" s="12">
        <v>0</v>
      </c>
      <c r="BG168" s="12">
        <v>0</v>
      </c>
      <c r="BH168" s="12">
        <v>0</v>
      </c>
      <c r="BI168" s="12">
        <v>0</v>
      </c>
      <c r="BJ168" s="12">
        <v>0</v>
      </c>
      <c r="BK168" s="12">
        <v>0</v>
      </c>
      <c r="BL168" s="12">
        <v>0</v>
      </c>
      <c r="BM168" s="12">
        <v>0</v>
      </c>
      <c r="BN168" s="12">
        <v>0</v>
      </c>
      <c r="BO168" s="12">
        <v>0</v>
      </c>
      <c r="BP168" s="12">
        <v>0</v>
      </c>
      <c r="BQ168" s="12">
        <v>0</v>
      </c>
      <c r="BR168" s="12">
        <v>0</v>
      </c>
      <c r="BS168" s="12">
        <v>0</v>
      </c>
      <c r="BT168" s="12">
        <v>0</v>
      </c>
    </row>
    <row r="169" spans="2:72">
      <c r="B169" s="18" t="s">
        <v>208</v>
      </c>
      <c r="C169" s="18" t="s">
        <v>705</v>
      </c>
      <c r="D169" s="18" t="s">
        <v>760</v>
      </c>
      <c r="E169" s="18" t="s">
        <v>706</v>
      </c>
      <c r="F169" s="18" t="s">
        <v>29</v>
      </c>
      <c r="G169" s="18" t="s">
        <v>707</v>
      </c>
      <c r="H169" s="747">
        <v>2015</v>
      </c>
      <c r="I169" s="748" t="s">
        <v>586</v>
      </c>
      <c r="J169" s="748" t="s">
        <v>591</v>
      </c>
      <c r="P169" s="12">
        <v>0</v>
      </c>
      <c r="Q169" s="12">
        <v>0</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U169" s="12">
        <v>0</v>
      </c>
      <c r="AV169" s="12">
        <v>0</v>
      </c>
      <c r="AW169" s="12">
        <v>0</v>
      </c>
      <c r="AX169" s="12">
        <v>0</v>
      </c>
      <c r="AY169" s="12">
        <v>0</v>
      </c>
      <c r="AZ169" s="12">
        <v>0</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12">
        <v>0</v>
      </c>
      <c r="BR169" s="12">
        <v>0</v>
      </c>
      <c r="BS169" s="12">
        <v>0</v>
      </c>
      <c r="BT169" s="12">
        <v>0</v>
      </c>
    </row>
    <row r="170" spans="2:72">
      <c r="B170" s="18" t="s">
        <v>208</v>
      </c>
      <c r="C170" s="18" t="s">
        <v>490</v>
      </c>
      <c r="D170" s="18" t="s">
        <v>761</v>
      </c>
      <c r="E170" s="18" t="s">
        <v>706</v>
      </c>
      <c r="F170" s="18" t="s">
        <v>490</v>
      </c>
      <c r="G170" s="18" t="s">
        <v>707</v>
      </c>
      <c r="H170" s="747">
        <v>2015</v>
      </c>
      <c r="I170" s="748" t="s">
        <v>586</v>
      </c>
      <c r="J170" s="748" t="s">
        <v>591</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12">
        <v>0</v>
      </c>
      <c r="AM170" s="12">
        <v>0</v>
      </c>
      <c r="AN170" s="12">
        <v>0</v>
      </c>
      <c r="AO170" s="12">
        <v>0</v>
      </c>
      <c r="AU170" s="12">
        <v>0</v>
      </c>
      <c r="AV170" s="12">
        <v>0</v>
      </c>
      <c r="AW170" s="12">
        <v>0</v>
      </c>
      <c r="AX170" s="12">
        <v>0</v>
      </c>
      <c r="AY170" s="12">
        <v>0</v>
      </c>
      <c r="AZ170" s="12">
        <v>0</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12">
        <v>0</v>
      </c>
      <c r="BR170" s="12">
        <v>0</v>
      </c>
      <c r="BS170" s="12">
        <v>0</v>
      </c>
      <c r="BT170" s="12">
        <v>0</v>
      </c>
    </row>
    <row r="171" spans="2:72">
      <c r="B171" s="18" t="s">
        <v>208</v>
      </c>
      <c r="C171" s="18" t="s">
        <v>705</v>
      </c>
      <c r="D171" s="18" t="s">
        <v>762</v>
      </c>
      <c r="E171" s="18" t="s">
        <v>706</v>
      </c>
      <c r="F171" s="18" t="s">
        <v>29</v>
      </c>
      <c r="G171" s="18" t="s">
        <v>707</v>
      </c>
      <c r="H171" s="747">
        <v>2015</v>
      </c>
      <c r="I171" s="748" t="s">
        <v>586</v>
      </c>
      <c r="J171" s="748" t="s">
        <v>591</v>
      </c>
      <c r="P171" s="12">
        <v>0</v>
      </c>
      <c r="Q171" s="12">
        <v>0</v>
      </c>
      <c r="R171" s="12">
        <v>0</v>
      </c>
      <c r="S171" s="12">
        <v>0</v>
      </c>
      <c r="T171" s="12">
        <v>0</v>
      </c>
      <c r="U171" s="12">
        <v>0</v>
      </c>
      <c r="V171" s="12">
        <v>0</v>
      </c>
      <c r="W171" s="12">
        <v>0</v>
      </c>
      <c r="X171" s="12">
        <v>0</v>
      </c>
      <c r="Y171" s="12">
        <v>0</v>
      </c>
      <c r="Z171" s="12">
        <v>0</v>
      </c>
      <c r="AA171" s="12">
        <v>0</v>
      </c>
      <c r="AB171" s="12">
        <v>0</v>
      </c>
      <c r="AC171" s="12">
        <v>0</v>
      </c>
      <c r="AD171" s="12">
        <v>0</v>
      </c>
      <c r="AE171" s="12">
        <v>0</v>
      </c>
      <c r="AF171" s="12">
        <v>0</v>
      </c>
      <c r="AG171" s="12">
        <v>0</v>
      </c>
      <c r="AH171" s="12">
        <v>0</v>
      </c>
      <c r="AI171" s="12">
        <v>0</v>
      </c>
      <c r="AJ171" s="12">
        <v>0</v>
      </c>
      <c r="AK171" s="12">
        <v>0</v>
      </c>
      <c r="AL171" s="12">
        <v>0</v>
      </c>
      <c r="AM171" s="12">
        <v>0</v>
      </c>
      <c r="AN171" s="12">
        <v>0</v>
      </c>
      <c r="AO171" s="12">
        <v>0</v>
      </c>
      <c r="AU171" s="12">
        <v>0</v>
      </c>
      <c r="AV171" s="12">
        <v>0</v>
      </c>
      <c r="AW171" s="12">
        <v>0</v>
      </c>
      <c r="AX171" s="12">
        <v>0</v>
      </c>
      <c r="AY171" s="12">
        <v>0</v>
      </c>
      <c r="AZ171" s="12">
        <v>0</v>
      </c>
      <c r="BA171" s="12">
        <v>0</v>
      </c>
      <c r="BB171" s="12">
        <v>0</v>
      </c>
      <c r="BC171" s="12">
        <v>0</v>
      </c>
      <c r="BD171" s="12">
        <v>0</v>
      </c>
      <c r="BE171" s="12">
        <v>0</v>
      </c>
      <c r="BF171" s="12">
        <v>0</v>
      </c>
      <c r="BG171" s="12">
        <v>0</v>
      </c>
      <c r="BH171" s="12">
        <v>0</v>
      </c>
      <c r="BI171" s="12">
        <v>0</v>
      </c>
      <c r="BJ171" s="12">
        <v>0</v>
      </c>
      <c r="BK171" s="12">
        <v>0</v>
      </c>
      <c r="BL171" s="12">
        <v>0</v>
      </c>
      <c r="BM171" s="12">
        <v>0</v>
      </c>
      <c r="BN171" s="12">
        <v>0</v>
      </c>
      <c r="BO171" s="12">
        <v>0</v>
      </c>
      <c r="BP171" s="12">
        <v>0</v>
      </c>
      <c r="BQ171" s="12">
        <v>0</v>
      </c>
      <c r="BR171" s="12">
        <v>0</v>
      </c>
      <c r="BS171" s="12">
        <v>0</v>
      </c>
      <c r="BT171" s="12">
        <v>0</v>
      </c>
    </row>
    <row r="172" spans="2:72">
      <c r="B172" s="18" t="s">
        <v>208</v>
      </c>
      <c r="C172" s="18" t="s">
        <v>705</v>
      </c>
      <c r="D172" s="18" t="s">
        <v>763</v>
      </c>
      <c r="E172" s="18" t="s">
        <v>706</v>
      </c>
      <c r="F172" s="18" t="s">
        <v>29</v>
      </c>
      <c r="G172" s="18" t="s">
        <v>707</v>
      </c>
      <c r="H172" s="747">
        <v>2015</v>
      </c>
      <c r="I172" s="748" t="s">
        <v>586</v>
      </c>
      <c r="J172" s="748" t="s">
        <v>591</v>
      </c>
      <c r="P172" s="12">
        <v>0</v>
      </c>
      <c r="Q172" s="12">
        <v>0</v>
      </c>
      <c r="R172" s="12">
        <v>0</v>
      </c>
      <c r="S172" s="12">
        <v>0</v>
      </c>
      <c r="T172" s="12">
        <v>0</v>
      </c>
      <c r="U172" s="12">
        <v>0</v>
      </c>
      <c r="V172" s="12">
        <v>0</v>
      </c>
      <c r="W172" s="12">
        <v>0</v>
      </c>
      <c r="X172" s="12">
        <v>0</v>
      </c>
      <c r="Y172" s="12">
        <v>0</v>
      </c>
      <c r="Z172" s="12">
        <v>0</v>
      </c>
      <c r="AA172" s="12">
        <v>0</v>
      </c>
      <c r="AB172" s="12">
        <v>0</v>
      </c>
      <c r="AC172" s="12">
        <v>0</v>
      </c>
      <c r="AD172" s="12">
        <v>0</v>
      </c>
      <c r="AE172" s="12">
        <v>0</v>
      </c>
      <c r="AF172" s="12">
        <v>0</v>
      </c>
      <c r="AG172" s="12">
        <v>0</v>
      </c>
      <c r="AH172" s="12">
        <v>0</v>
      </c>
      <c r="AI172" s="12">
        <v>0</v>
      </c>
      <c r="AJ172" s="12">
        <v>0</v>
      </c>
      <c r="AK172" s="12">
        <v>0</v>
      </c>
      <c r="AL172" s="12">
        <v>0</v>
      </c>
      <c r="AM172" s="12">
        <v>0</v>
      </c>
      <c r="AN172" s="12">
        <v>0</v>
      </c>
      <c r="AO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12">
        <v>0</v>
      </c>
      <c r="BQ172" s="12">
        <v>0</v>
      </c>
      <c r="BR172" s="12">
        <v>0</v>
      </c>
      <c r="BS172" s="12">
        <v>0</v>
      </c>
      <c r="BT172" s="12">
        <v>0</v>
      </c>
    </row>
    <row r="173" spans="2:72">
      <c r="B173" s="18" t="s">
        <v>208</v>
      </c>
      <c r="C173" s="18" t="s">
        <v>705</v>
      </c>
      <c r="D173" s="18" t="s">
        <v>764</v>
      </c>
      <c r="E173" s="18" t="s">
        <v>706</v>
      </c>
      <c r="F173" s="18" t="s">
        <v>29</v>
      </c>
      <c r="G173" s="18" t="s">
        <v>707</v>
      </c>
      <c r="H173" s="747">
        <v>2015</v>
      </c>
      <c r="I173" s="748" t="s">
        <v>586</v>
      </c>
      <c r="J173" s="748" t="s">
        <v>591</v>
      </c>
      <c r="P173" s="12">
        <v>0</v>
      </c>
      <c r="Q173" s="12">
        <v>0</v>
      </c>
      <c r="R173" s="12">
        <v>0</v>
      </c>
      <c r="S173" s="12">
        <v>0</v>
      </c>
      <c r="T173" s="12">
        <v>0</v>
      </c>
      <c r="U173" s="12">
        <v>0</v>
      </c>
      <c r="V173" s="12">
        <v>0</v>
      </c>
      <c r="W173" s="12">
        <v>0</v>
      </c>
      <c r="X173" s="12">
        <v>0</v>
      </c>
      <c r="Y173" s="12">
        <v>0</v>
      </c>
      <c r="Z173" s="12">
        <v>0</v>
      </c>
      <c r="AA173" s="12">
        <v>0</v>
      </c>
      <c r="AB173" s="12">
        <v>0</v>
      </c>
      <c r="AC173" s="12">
        <v>0</v>
      </c>
      <c r="AD173" s="12">
        <v>0</v>
      </c>
      <c r="AE173" s="12">
        <v>0</v>
      </c>
      <c r="AF173" s="12">
        <v>0</v>
      </c>
      <c r="AG173" s="12">
        <v>0</v>
      </c>
      <c r="AH173" s="12">
        <v>0</v>
      </c>
      <c r="AI173" s="12">
        <v>0</v>
      </c>
      <c r="AJ173" s="12">
        <v>0</v>
      </c>
      <c r="AK173" s="12">
        <v>0</v>
      </c>
      <c r="AL173" s="12">
        <v>0</v>
      </c>
      <c r="AM173" s="12">
        <v>0</v>
      </c>
      <c r="AN173" s="12">
        <v>0</v>
      </c>
      <c r="AO173" s="12">
        <v>0</v>
      </c>
      <c r="AU173" s="12">
        <v>0</v>
      </c>
      <c r="AV173" s="12">
        <v>0</v>
      </c>
      <c r="AW173" s="12">
        <v>0</v>
      </c>
      <c r="AX173" s="12">
        <v>0</v>
      </c>
      <c r="AY173" s="12">
        <v>0</v>
      </c>
      <c r="AZ173" s="12">
        <v>0</v>
      </c>
      <c r="BA173" s="12">
        <v>0</v>
      </c>
      <c r="BB173" s="12">
        <v>0</v>
      </c>
      <c r="BC173" s="12">
        <v>0</v>
      </c>
      <c r="BD173" s="12">
        <v>0</v>
      </c>
      <c r="BE173" s="12">
        <v>0</v>
      </c>
      <c r="BF173" s="12">
        <v>0</v>
      </c>
      <c r="BG173" s="12">
        <v>0</v>
      </c>
      <c r="BH173" s="12">
        <v>0</v>
      </c>
      <c r="BI173" s="12">
        <v>0</v>
      </c>
      <c r="BJ173" s="12">
        <v>0</v>
      </c>
      <c r="BK173" s="12">
        <v>0</v>
      </c>
      <c r="BL173" s="12">
        <v>0</v>
      </c>
      <c r="BM173" s="12">
        <v>0</v>
      </c>
      <c r="BN173" s="12">
        <v>0</v>
      </c>
      <c r="BO173" s="12">
        <v>0</v>
      </c>
      <c r="BP173" s="12">
        <v>0</v>
      </c>
      <c r="BQ173" s="12">
        <v>0</v>
      </c>
      <c r="BR173" s="12">
        <v>0</v>
      </c>
      <c r="BS173" s="12">
        <v>0</v>
      </c>
      <c r="BT173" s="12">
        <v>0</v>
      </c>
    </row>
    <row r="174" spans="2:72">
      <c r="B174" s="18" t="s">
        <v>208</v>
      </c>
      <c r="C174" s="18" t="s">
        <v>705</v>
      </c>
      <c r="D174" s="18" t="s">
        <v>765</v>
      </c>
      <c r="E174" s="18" t="s">
        <v>706</v>
      </c>
      <c r="F174" s="18" t="s">
        <v>29</v>
      </c>
      <c r="G174" s="18" t="s">
        <v>707</v>
      </c>
      <c r="H174" s="747">
        <v>2015</v>
      </c>
      <c r="I174" s="748" t="s">
        <v>586</v>
      </c>
      <c r="J174" s="748" t="s">
        <v>591</v>
      </c>
      <c r="P174" s="12">
        <v>0</v>
      </c>
      <c r="Q174" s="12">
        <v>0</v>
      </c>
      <c r="R174" s="12">
        <v>0</v>
      </c>
      <c r="S174" s="12">
        <v>0</v>
      </c>
      <c r="T174" s="12">
        <v>0</v>
      </c>
      <c r="U174" s="12">
        <v>0</v>
      </c>
      <c r="V174" s="12">
        <v>0</v>
      </c>
      <c r="W174" s="12">
        <v>0</v>
      </c>
      <c r="X174" s="12">
        <v>0</v>
      </c>
      <c r="Y174" s="12">
        <v>0</v>
      </c>
      <c r="Z174" s="12">
        <v>0</v>
      </c>
      <c r="AA174" s="12">
        <v>0</v>
      </c>
      <c r="AB174" s="12">
        <v>0</v>
      </c>
      <c r="AC174" s="12">
        <v>0</v>
      </c>
      <c r="AD174" s="12">
        <v>0</v>
      </c>
      <c r="AE174" s="12">
        <v>0</v>
      </c>
      <c r="AF174" s="12">
        <v>0</v>
      </c>
      <c r="AG174" s="12">
        <v>0</v>
      </c>
      <c r="AH174" s="12">
        <v>0</v>
      </c>
      <c r="AI174" s="12">
        <v>0</v>
      </c>
      <c r="AJ174" s="12">
        <v>0</v>
      </c>
      <c r="AK174" s="12">
        <v>0</v>
      </c>
      <c r="AL174" s="12">
        <v>0</v>
      </c>
      <c r="AM174" s="12">
        <v>0</v>
      </c>
      <c r="AN174" s="12">
        <v>0</v>
      </c>
      <c r="AO174" s="12">
        <v>0</v>
      </c>
      <c r="AU174" s="12">
        <v>0</v>
      </c>
      <c r="AV174" s="12">
        <v>0</v>
      </c>
      <c r="AW174" s="12">
        <v>0</v>
      </c>
      <c r="AX174" s="12">
        <v>0</v>
      </c>
      <c r="AY174" s="12">
        <v>0</v>
      </c>
      <c r="AZ174" s="12">
        <v>0</v>
      </c>
      <c r="BA174" s="12">
        <v>0</v>
      </c>
      <c r="BB174" s="12">
        <v>0</v>
      </c>
      <c r="BC174" s="12">
        <v>0</v>
      </c>
      <c r="BD174" s="12">
        <v>0</v>
      </c>
      <c r="BE174" s="12">
        <v>0</v>
      </c>
      <c r="BF174" s="12">
        <v>0</v>
      </c>
      <c r="BG174" s="12">
        <v>0</v>
      </c>
      <c r="BH174" s="12">
        <v>0</v>
      </c>
      <c r="BI174" s="12">
        <v>0</v>
      </c>
      <c r="BJ174" s="12">
        <v>0</v>
      </c>
      <c r="BK174" s="12">
        <v>0</v>
      </c>
      <c r="BL174" s="12">
        <v>0</v>
      </c>
      <c r="BM174" s="12">
        <v>0</v>
      </c>
      <c r="BN174" s="12">
        <v>0</v>
      </c>
      <c r="BO174" s="12">
        <v>0</v>
      </c>
      <c r="BP174" s="12">
        <v>0</v>
      </c>
      <c r="BQ174" s="12">
        <v>0</v>
      </c>
      <c r="BR174" s="12">
        <v>0</v>
      </c>
      <c r="BS174" s="12">
        <v>0</v>
      </c>
      <c r="BT174" s="12">
        <v>0</v>
      </c>
    </row>
    <row r="175" spans="2:72">
      <c r="B175" s="18" t="s">
        <v>208</v>
      </c>
      <c r="C175" s="18" t="s">
        <v>710</v>
      </c>
      <c r="D175" s="18" t="s">
        <v>97</v>
      </c>
      <c r="E175" s="18" t="s">
        <v>706</v>
      </c>
      <c r="F175" s="18" t="s">
        <v>711</v>
      </c>
      <c r="G175" s="18" t="s">
        <v>707</v>
      </c>
      <c r="H175" s="747">
        <v>2015</v>
      </c>
      <c r="I175" s="748" t="s">
        <v>586</v>
      </c>
      <c r="J175" s="748" t="s">
        <v>591</v>
      </c>
      <c r="P175" s="12">
        <v>0</v>
      </c>
      <c r="Q175" s="12">
        <v>0</v>
      </c>
      <c r="R175" s="12">
        <v>0</v>
      </c>
      <c r="S175" s="12">
        <v>0</v>
      </c>
      <c r="T175" s="12">
        <v>0</v>
      </c>
      <c r="U175" s="12">
        <v>0</v>
      </c>
      <c r="V175" s="12">
        <v>0</v>
      </c>
      <c r="W175" s="12">
        <v>0</v>
      </c>
      <c r="X175" s="12">
        <v>0</v>
      </c>
      <c r="Y175" s="12">
        <v>0</v>
      </c>
      <c r="Z175" s="12">
        <v>0</v>
      </c>
      <c r="AA175" s="12">
        <v>0</v>
      </c>
      <c r="AB175" s="12">
        <v>0</v>
      </c>
      <c r="AC175" s="12">
        <v>0</v>
      </c>
      <c r="AD175" s="12">
        <v>0</v>
      </c>
      <c r="AE175" s="12">
        <v>0</v>
      </c>
      <c r="AF175" s="12">
        <v>0</v>
      </c>
      <c r="AG175" s="12">
        <v>0</v>
      </c>
      <c r="AH175" s="12">
        <v>0</v>
      </c>
      <c r="AI175" s="12">
        <v>0</v>
      </c>
      <c r="AJ175" s="12">
        <v>0</v>
      </c>
      <c r="AK175" s="12">
        <v>0</v>
      </c>
      <c r="AL175" s="12">
        <v>0</v>
      </c>
      <c r="AM175" s="12">
        <v>0</v>
      </c>
      <c r="AN175" s="12">
        <v>0</v>
      </c>
      <c r="AO175" s="12">
        <v>0</v>
      </c>
      <c r="AU175" s="12">
        <v>0</v>
      </c>
      <c r="AV175" s="12">
        <v>0</v>
      </c>
      <c r="AW175" s="12">
        <v>0</v>
      </c>
      <c r="AX175" s="12">
        <v>0</v>
      </c>
      <c r="AY175" s="12">
        <v>0</v>
      </c>
      <c r="AZ175" s="12">
        <v>0</v>
      </c>
      <c r="BA175" s="12">
        <v>0</v>
      </c>
      <c r="BB175" s="12">
        <v>0</v>
      </c>
      <c r="BC175" s="12">
        <v>0</v>
      </c>
      <c r="BD175" s="12">
        <v>0</v>
      </c>
      <c r="BE175" s="12">
        <v>0</v>
      </c>
      <c r="BF175" s="12">
        <v>0</v>
      </c>
      <c r="BG175" s="12">
        <v>0</v>
      </c>
      <c r="BH175" s="12">
        <v>0</v>
      </c>
      <c r="BI175" s="12">
        <v>0</v>
      </c>
      <c r="BJ175" s="12">
        <v>0</v>
      </c>
      <c r="BK175" s="12">
        <v>0</v>
      </c>
      <c r="BL175" s="12">
        <v>0</v>
      </c>
      <c r="BM175" s="12">
        <v>0</v>
      </c>
      <c r="BN175" s="12">
        <v>0</v>
      </c>
      <c r="BO175" s="12">
        <v>0</v>
      </c>
      <c r="BP175" s="12">
        <v>0</v>
      </c>
      <c r="BQ175" s="12">
        <v>0</v>
      </c>
      <c r="BR175" s="12">
        <v>0</v>
      </c>
      <c r="BS175" s="12">
        <v>0</v>
      </c>
      <c r="BT175" s="12">
        <v>0</v>
      </c>
    </row>
    <row r="176" spans="2:72">
      <c r="B176" s="18" t="s">
        <v>208</v>
      </c>
      <c r="C176" s="18" t="s">
        <v>710</v>
      </c>
      <c r="D176" s="18" t="s">
        <v>95</v>
      </c>
      <c r="E176" s="18" t="s">
        <v>706</v>
      </c>
      <c r="F176" s="18" t="s">
        <v>711</v>
      </c>
      <c r="G176" s="18" t="s">
        <v>707</v>
      </c>
      <c r="H176" s="747">
        <v>2015</v>
      </c>
      <c r="I176" s="748" t="s">
        <v>586</v>
      </c>
      <c r="J176" s="748" t="s">
        <v>591</v>
      </c>
      <c r="P176" s="12">
        <v>17</v>
      </c>
      <c r="Q176" s="12">
        <v>17</v>
      </c>
      <c r="R176" s="12">
        <v>17</v>
      </c>
      <c r="S176" s="12">
        <v>17</v>
      </c>
      <c r="T176" s="12">
        <v>17</v>
      </c>
      <c r="U176" s="12">
        <v>17</v>
      </c>
      <c r="V176" s="12">
        <v>17</v>
      </c>
      <c r="W176" s="12">
        <v>17</v>
      </c>
      <c r="X176" s="12">
        <v>17</v>
      </c>
      <c r="Y176" s="12">
        <v>17</v>
      </c>
      <c r="Z176" s="12">
        <v>16</v>
      </c>
      <c r="AA176" s="12">
        <v>16</v>
      </c>
      <c r="AB176" s="12">
        <v>16</v>
      </c>
      <c r="AC176" s="12">
        <v>16</v>
      </c>
      <c r="AD176" s="12">
        <v>16</v>
      </c>
      <c r="AE176" s="12">
        <v>16</v>
      </c>
      <c r="AF176" s="12">
        <v>5</v>
      </c>
      <c r="AG176" s="12">
        <v>5</v>
      </c>
      <c r="AH176" s="12">
        <v>5</v>
      </c>
      <c r="AI176" s="12">
        <v>5</v>
      </c>
      <c r="AJ176" s="12">
        <v>0</v>
      </c>
      <c r="AK176" s="12">
        <v>0</v>
      </c>
      <c r="AL176" s="12">
        <v>0</v>
      </c>
      <c r="AM176" s="12">
        <v>0</v>
      </c>
      <c r="AN176" s="12">
        <v>0</v>
      </c>
      <c r="AO176" s="12">
        <v>0</v>
      </c>
      <c r="AU176" s="12">
        <v>276468</v>
      </c>
      <c r="AV176" s="12">
        <v>274563</v>
      </c>
      <c r="AW176" s="12">
        <v>274563</v>
      </c>
      <c r="AX176" s="12">
        <v>274563</v>
      </c>
      <c r="AY176" s="12">
        <v>274563</v>
      </c>
      <c r="AZ176" s="12">
        <v>274563</v>
      </c>
      <c r="BA176" s="12">
        <v>274563</v>
      </c>
      <c r="BB176" s="12">
        <v>274520</v>
      </c>
      <c r="BC176" s="12">
        <v>274520</v>
      </c>
      <c r="BD176" s="12">
        <v>274520</v>
      </c>
      <c r="BE176" s="12">
        <v>261091</v>
      </c>
      <c r="BF176" s="12">
        <v>254175</v>
      </c>
      <c r="BG176" s="12">
        <v>254175</v>
      </c>
      <c r="BH176" s="12">
        <v>253541</v>
      </c>
      <c r="BI176" s="12">
        <v>253541</v>
      </c>
      <c r="BJ176" s="12">
        <v>253475</v>
      </c>
      <c r="BK176" s="12">
        <v>79919</v>
      </c>
      <c r="BL176" s="12">
        <v>79919</v>
      </c>
      <c r="BM176" s="12">
        <v>79919</v>
      </c>
      <c r="BN176" s="12">
        <v>79919</v>
      </c>
      <c r="BO176" s="12">
        <v>0</v>
      </c>
      <c r="BP176" s="12">
        <v>0</v>
      </c>
      <c r="BQ176" s="12">
        <v>0</v>
      </c>
      <c r="BR176" s="12">
        <v>0</v>
      </c>
      <c r="BS176" s="12">
        <v>0</v>
      </c>
      <c r="BT176" s="12">
        <v>0</v>
      </c>
    </row>
    <row r="177" spans="2:72">
      <c r="B177" s="18" t="s">
        <v>208</v>
      </c>
      <c r="C177" s="18" t="s">
        <v>710</v>
      </c>
      <c r="D177" s="18" t="s">
        <v>96</v>
      </c>
      <c r="E177" s="18" t="s">
        <v>706</v>
      </c>
      <c r="F177" s="18" t="s">
        <v>711</v>
      </c>
      <c r="G177" s="18" t="s">
        <v>707</v>
      </c>
      <c r="H177" s="747">
        <v>2015</v>
      </c>
      <c r="I177" s="748" t="s">
        <v>586</v>
      </c>
      <c r="J177" s="748" t="s">
        <v>591</v>
      </c>
      <c r="P177" s="12">
        <v>0</v>
      </c>
      <c r="Q177" s="12">
        <v>0</v>
      </c>
      <c r="R177" s="12">
        <v>0</v>
      </c>
      <c r="S177" s="12">
        <v>0</v>
      </c>
      <c r="T177" s="12">
        <v>0</v>
      </c>
      <c r="U177" s="12">
        <v>0</v>
      </c>
      <c r="V177" s="12">
        <v>0</v>
      </c>
      <c r="W177" s="12">
        <v>0</v>
      </c>
      <c r="X177" s="12">
        <v>0</v>
      </c>
      <c r="Y177" s="12">
        <v>0</v>
      </c>
      <c r="Z177" s="12">
        <v>0</v>
      </c>
      <c r="AA177" s="12">
        <v>0</v>
      </c>
      <c r="AB177" s="12">
        <v>0</v>
      </c>
      <c r="AC177" s="12">
        <v>0</v>
      </c>
      <c r="AD177" s="12">
        <v>0</v>
      </c>
      <c r="AE177" s="12">
        <v>0</v>
      </c>
      <c r="AF177" s="12">
        <v>0</v>
      </c>
      <c r="AG177" s="12">
        <v>0</v>
      </c>
      <c r="AH177" s="12">
        <v>0</v>
      </c>
      <c r="AI177" s="12">
        <v>0</v>
      </c>
      <c r="AJ177" s="12">
        <v>0</v>
      </c>
      <c r="AK177" s="12">
        <v>0</v>
      </c>
      <c r="AL177" s="12">
        <v>0</v>
      </c>
      <c r="AM177" s="12">
        <v>0</v>
      </c>
      <c r="AN177" s="12">
        <v>0</v>
      </c>
      <c r="AO177" s="12">
        <v>0</v>
      </c>
      <c r="AU177" s="12">
        <v>0</v>
      </c>
      <c r="AV177" s="12">
        <v>0</v>
      </c>
      <c r="AW177" s="12">
        <v>0</v>
      </c>
      <c r="AX177" s="12">
        <v>0</v>
      </c>
      <c r="AY177" s="12">
        <v>0</v>
      </c>
      <c r="AZ177" s="12">
        <v>0</v>
      </c>
      <c r="BA177" s="12">
        <v>0</v>
      </c>
      <c r="BB177" s="12">
        <v>0</v>
      </c>
      <c r="BC177" s="12">
        <v>0</v>
      </c>
      <c r="BD177" s="12">
        <v>0</v>
      </c>
      <c r="BE177" s="12">
        <v>0</v>
      </c>
      <c r="BF177" s="12">
        <v>0</v>
      </c>
      <c r="BG177" s="12">
        <v>0</v>
      </c>
      <c r="BH177" s="12">
        <v>0</v>
      </c>
      <c r="BI177" s="12">
        <v>0</v>
      </c>
      <c r="BJ177" s="12">
        <v>0</v>
      </c>
      <c r="BK177" s="12">
        <v>0</v>
      </c>
      <c r="BL177" s="12">
        <v>0</v>
      </c>
      <c r="BM177" s="12">
        <v>0</v>
      </c>
      <c r="BN177" s="12">
        <v>0</v>
      </c>
      <c r="BO177" s="12">
        <v>0</v>
      </c>
      <c r="BP177" s="12">
        <v>0</v>
      </c>
      <c r="BQ177" s="12">
        <v>0</v>
      </c>
      <c r="BR177" s="12">
        <v>0</v>
      </c>
      <c r="BS177" s="12">
        <v>0</v>
      </c>
      <c r="BT177" s="12">
        <v>0</v>
      </c>
    </row>
    <row r="178" spans="2:72">
      <c r="B178" s="18" t="s">
        <v>208</v>
      </c>
      <c r="C178" s="18" t="s">
        <v>710</v>
      </c>
      <c r="D178" s="18" t="s">
        <v>687</v>
      </c>
      <c r="E178" s="18" t="s">
        <v>706</v>
      </c>
      <c r="F178" s="18" t="s">
        <v>711</v>
      </c>
      <c r="G178" s="18" t="s">
        <v>707</v>
      </c>
      <c r="H178" s="747">
        <v>2015</v>
      </c>
      <c r="I178" s="748" t="s">
        <v>586</v>
      </c>
      <c r="J178" s="748" t="s">
        <v>591</v>
      </c>
      <c r="P178" s="12">
        <v>38</v>
      </c>
      <c r="Q178" s="12">
        <v>38</v>
      </c>
      <c r="R178" s="12">
        <v>38</v>
      </c>
      <c r="S178" s="12">
        <v>38</v>
      </c>
      <c r="T178" s="12">
        <v>38</v>
      </c>
      <c r="U178" s="12">
        <v>38</v>
      </c>
      <c r="V178" s="12">
        <v>38</v>
      </c>
      <c r="W178" s="12">
        <v>38</v>
      </c>
      <c r="X178" s="12">
        <v>38</v>
      </c>
      <c r="Y178" s="12">
        <v>38</v>
      </c>
      <c r="Z178" s="12">
        <v>38</v>
      </c>
      <c r="AA178" s="12">
        <v>38</v>
      </c>
      <c r="AB178" s="12">
        <v>38</v>
      </c>
      <c r="AC178" s="12">
        <v>38</v>
      </c>
      <c r="AD178" s="12">
        <v>38</v>
      </c>
      <c r="AE178" s="12">
        <v>38</v>
      </c>
      <c r="AF178" s="12">
        <v>38</v>
      </c>
      <c r="AG178" s="12">
        <v>38</v>
      </c>
      <c r="AH178" s="12">
        <v>36</v>
      </c>
      <c r="AI178" s="12">
        <v>0</v>
      </c>
      <c r="AJ178" s="12">
        <v>0</v>
      </c>
      <c r="AK178" s="12">
        <v>0</v>
      </c>
      <c r="AL178" s="12">
        <v>0</v>
      </c>
      <c r="AM178" s="12">
        <v>0</v>
      </c>
      <c r="AN178" s="12">
        <v>0</v>
      </c>
      <c r="AO178" s="12">
        <v>0</v>
      </c>
      <c r="AU178" s="12">
        <v>74313</v>
      </c>
      <c r="AV178" s="12">
        <v>74313</v>
      </c>
      <c r="AW178" s="12">
        <v>74313</v>
      </c>
      <c r="AX178" s="12">
        <v>74313</v>
      </c>
      <c r="AY178" s="12">
        <v>74313</v>
      </c>
      <c r="AZ178" s="12">
        <v>74313</v>
      </c>
      <c r="BA178" s="12">
        <v>74313</v>
      </c>
      <c r="BB178" s="12">
        <v>74313</v>
      </c>
      <c r="BC178" s="12">
        <v>74313</v>
      </c>
      <c r="BD178" s="12">
        <v>74313</v>
      </c>
      <c r="BE178" s="12">
        <v>74313</v>
      </c>
      <c r="BF178" s="12">
        <v>74313</v>
      </c>
      <c r="BG178" s="12">
        <v>74313</v>
      </c>
      <c r="BH178" s="12">
        <v>74313</v>
      </c>
      <c r="BI178" s="12">
        <v>74313</v>
      </c>
      <c r="BJ178" s="12">
        <v>74313</v>
      </c>
      <c r="BK178" s="12">
        <v>74313</v>
      </c>
      <c r="BL178" s="12">
        <v>74313</v>
      </c>
      <c r="BM178" s="12">
        <v>72176</v>
      </c>
      <c r="BN178" s="12">
        <v>0</v>
      </c>
      <c r="BO178" s="12">
        <v>0</v>
      </c>
      <c r="BP178" s="12">
        <v>0</v>
      </c>
      <c r="BQ178" s="12">
        <v>0</v>
      </c>
      <c r="BR178" s="12">
        <v>0</v>
      </c>
      <c r="BS178" s="12">
        <v>0</v>
      </c>
      <c r="BT178" s="12">
        <v>0</v>
      </c>
    </row>
    <row r="179" spans="2:72">
      <c r="B179" s="18" t="s">
        <v>208</v>
      </c>
      <c r="C179" s="18" t="s">
        <v>710</v>
      </c>
      <c r="D179" s="18" t="s">
        <v>98</v>
      </c>
      <c r="E179" s="18" t="s">
        <v>706</v>
      </c>
      <c r="F179" s="18" t="s">
        <v>711</v>
      </c>
      <c r="G179" s="18" t="s">
        <v>707</v>
      </c>
      <c r="H179" s="747">
        <v>2015</v>
      </c>
      <c r="I179" s="748" t="s">
        <v>586</v>
      </c>
      <c r="J179" s="748" t="s">
        <v>591</v>
      </c>
      <c r="P179" s="12">
        <v>0</v>
      </c>
      <c r="Q179" s="12">
        <v>0</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12">
        <v>0</v>
      </c>
      <c r="BR179" s="12">
        <v>0</v>
      </c>
      <c r="BS179" s="12">
        <v>0</v>
      </c>
      <c r="BT179" s="12">
        <v>0</v>
      </c>
    </row>
    <row r="180" spans="2:72">
      <c r="B180" s="18" t="s">
        <v>208</v>
      </c>
      <c r="C180" s="18" t="s">
        <v>710</v>
      </c>
      <c r="D180" s="18" t="s">
        <v>99</v>
      </c>
      <c r="E180" s="18" t="s">
        <v>706</v>
      </c>
      <c r="F180" s="18" t="s">
        <v>712</v>
      </c>
      <c r="G180" s="18" t="s">
        <v>707</v>
      </c>
      <c r="H180" s="747">
        <v>2015</v>
      </c>
      <c r="I180" s="748" t="s">
        <v>586</v>
      </c>
      <c r="J180" s="748" t="s">
        <v>591</v>
      </c>
      <c r="P180" s="12">
        <v>591</v>
      </c>
      <c r="Q180" s="12">
        <v>591</v>
      </c>
      <c r="R180" s="12">
        <v>591</v>
      </c>
      <c r="S180" s="12">
        <v>591</v>
      </c>
      <c r="T180" s="12">
        <v>1554</v>
      </c>
      <c r="U180" s="12">
        <v>1554</v>
      </c>
      <c r="V180" s="12">
        <v>1554</v>
      </c>
      <c r="W180" s="12">
        <v>1554</v>
      </c>
      <c r="X180" s="12">
        <v>1554</v>
      </c>
      <c r="Y180" s="12">
        <v>1554</v>
      </c>
      <c r="Z180" s="12">
        <v>1554</v>
      </c>
      <c r="AA180" s="12">
        <v>1554</v>
      </c>
      <c r="AB180" s="12">
        <v>1554</v>
      </c>
      <c r="AC180" s="12">
        <v>1088</v>
      </c>
      <c r="AD180" s="12">
        <v>0</v>
      </c>
      <c r="AE180" s="12">
        <v>0</v>
      </c>
      <c r="AF180" s="12">
        <v>0</v>
      </c>
      <c r="AG180" s="12">
        <v>0</v>
      </c>
      <c r="AH180" s="12">
        <v>0</v>
      </c>
      <c r="AI180" s="12">
        <v>0</v>
      </c>
      <c r="AJ180" s="12">
        <v>0</v>
      </c>
      <c r="AK180" s="12">
        <v>0</v>
      </c>
      <c r="AL180" s="12">
        <v>0</v>
      </c>
      <c r="AM180" s="12">
        <v>0</v>
      </c>
      <c r="AN180" s="12">
        <v>0</v>
      </c>
      <c r="AO180" s="12">
        <v>0</v>
      </c>
      <c r="AU180" s="12">
        <v>2775299</v>
      </c>
      <c r="AV180" s="12">
        <v>2775299</v>
      </c>
      <c r="AW180" s="12">
        <v>2775299</v>
      </c>
      <c r="AX180" s="12">
        <v>2775299</v>
      </c>
      <c r="AY180" s="12">
        <v>7005028</v>
      </c>
      <c r="AZ180" s="12">
        <v>7005028</v>
      </c>
      <c r="BA180" s="12">
        <v>7005028</v>
      </c>
      <c r="BB180" s="12">
        <v>7005028</v>
      </c>
      <c r="BC180" s="12">
        <v>7005028</v>
      </c>
      <c r="BD180" s="12">
        <v>7005028</v>
      </c>
      <c r="BE180" s="12">
        <v>7005028</v>
      </c>
      <c r="BF180" s="12">
        <v>7005028</v>
      </c>
      <c r="BG180" s="12">
        <v>7005028</v>
      </c>
      <c r="BH180" s="12">
        <v>4903520</v>
      </c>
      <c r="BI180" s="12">
        <v>0</v>
      </c>
      <c r="BJ180" s="12">
        <v>0</v>
      </c>
      <c r="BK180" s="12">
        <v>0</v>
      </c>
      <c r="BL180" s="12">
        <v>0</v>
      </c>
      <c r="BM180" s="12">
        <v>0</v>
      </c>
      <c r="BN180" s="12">
        <v>0</v>
      </c>
      <c r="BO180" s="12">
        <v>0</v>
      </c>
      <c r="BP180" s="12">
        <v>0</v>
      </c>
      <c r="BQ180" s="12">
        <v>0</v>
      </c>
      <c r="BR180" s="12">
        <v>0</v>
      </c>
      <c r="BS180" s="12">
        <v>0</v>
      </c>
      <c r="BT180" s="12">
        <v>0</v>
      </c>
    </row>
    <row r="181" spans="2:72">
      <c r="B181" s="18" t="s">
        <v>208</v>
      </c>
      <c r="C181" s="18" t="s">
        <v>710</v>
      </c>
      <c r="D181" s="18" t="s">
        <v>100</v>
      </c>
      <c r="E181" s="18" t="s">
        <v>706</v>
      </c>
      <c r="F181" s="18" t="s">
        <v>712</v>
      </c>
      <c r="G181" s="18" t="s">
        <v>707</v>
      </c>
      <c r="H181" s="747">
        <v>2015</v>
      </c>
      <c r="I181" s="748" t="s">
        <v>586</v>
      </c>
      <c r="J181" s="748" t="s">
        <v>591</v>
      </c>
      <c r="P181" s="12">
        <v>2679</v>
      </c>
      <c r="Q181" s="12">
        <v>2675</v>
      </c>
      <c r="R181" s="12">
        <v>2595</v>
      </c>
      <c r="S181" s="12">
        <v>2592</v>
      </c>
      <c r="T181" s="12">
        <v>2592</v>
      </c>
      <c r="U181" s="12">
        <v>2592</v>
      </c>
      <c r="V181" s="12">
        <v>2482</v>
      </c>
      <c r="W181" s="12">
        <v>2482</v>
      </c>
      <c r="X181" s="12">
        <v>2297</v>
      </c>
      <c r="Y181" s="12">
        <v>1846</v>
      </c>
      <c r="Z181" s="12">
        <v>1239</v>
      </c>
      <c r="AA181" s="12">
        <v>1110</v>
      </c>
      <c r="AB181" s="12">
        <v>1052</v>
      </c>
      <c r="AC181" s="12">
        <v>1052</v>
      </c>
      <c r="AD181" s="12">
        <v>1052</v>
      </c>
      <c r="AE181" s="12">
        <v>820</v>
      </c>
      <c r="AF181" s="12">
        <v>68</v>
      </c>
      <c r="AG181" s="12">
        <v>68</v>
      </c>
      <c r="AH181" s="12">
        <v>68</v>
      </c>
      <c r="AI181" s="12">
        <v>68</v>
      </c>
      <c r="AJ181" s="12">
        <v>0</v>
      </c>
      <c r="AK181" s="12">
        <v>0</v>
      </c>
      <c r="AL181" s="12">
        <v>0</v>
      </c>
      <c r="AM181" s="12">
        <v>0</v>
      </c>
      <c r="AN181" s="12">
        <v>0</v>
      </c>
      <c r="AO181" s="12">
        <v>0</v>
      </c>
      <c r="AU181" s="12">
        <v>15778202</v>
      </c>
      <c r="AV181" s="12">
        <v>15766691</v>
      </c>
      <c r="AW181" s="12">
        <v>15510281</v>
      </c>
      <c r="AX181" s="12">
        <v>15501445</v>
      </c>
      <c r="AY181" s="12">
        <v>15501445</v>
      </c>
      <c r="AZ181" s="12">
        <v>15501445</v>
      </c>
      <c r="BA181" s="12">
        <v>14600267</v>
      </c>
      <c r="BB181" s="12">
        <v>14600267</v>
      </c>
      <c r="BC181" s="12">
        <v>14011101</v>
      </c>
      <c r="BD181" s="12">
        <v>10171176</v>
      </c>
      <c r="BE181" s="12">
        <v>5563754</v>
      </c>
      <c r="BF181" s="12">
        <v>4996108</v>
      </c>
      <c r="BG181" s="12">
        <v>4634409</v>
      </c>
      <c r="BH181" s="12">
        <v>4631216</v>
      </c>
      <c r="BI181" s="12">
        <v>4631216</v>
      </c>
      <c r="BJ181" s="12">
        <v>3477510</v>
      </c>
      <c r="BK181" s="12">
        <v>160002</v>
      </c>
      <c r="BL181" s="12">
        <v>160002</v>
      </c>
      <c r="BM181" s="12">
        <v>160002</v>
      </c>
      <c r="BN181" s="12">
        <v>160002</v>
      </c>
      <c r="BO181" s="12">
        <v>0</v>
      </c>
      <c r="BP181" s="12">
        <v>0</v>
      </c>
      <c r="BQ181" s="12">
        <v>0</v>
      </c>
      <c r="BR181" s="12">
        <v>0</v>
      </c>
      <c r="BS181" s="12">
        <v>0</v>
      </c>
      <c r="BT181" s="12">
        <v>0</v>
      </c>
    </row>
    <row r="182" spans="2:72">
      <c r="B182" s="18" t="s">
        <v>208</v>
      </c>
      <c r="C182" s="18" t="s">
        <v>710</v>
      </c>
      <c r="D182" s="18" t="s">
        <v>101</v>
      </c>
      <c r="E182" s="18" t="s">
        <v>706</v>
      </c>
      <c r="F182" s="18" t="s">
        <v>712</v>
      </c>
      <c r="G182" s="18" t="s">
        <v>707</v>
      </c>
      <c r="H182" s="747">
        <v>2015</v>
      </c>
      <c r="I182" s="748" t="s">
        <v>586</v>
      </c>
      <c r="J182" s="748" t="s">
        <v>591</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12">
        <v>0</v>
      </c>
      <c r="AM182" s="12">
        <v>0</v>
      </c>
      <c r="AN182" s="12">
        <v>0</v>
      </c>
      <c r="AO182" s="12">
        <v>0</v>
      </c>
      <c r="AU182" s="12">
        <v>0</v>
      </c>
      <c r="AV182" s="12">
        <v>0</v>
      </c>
      <c r="AW182" s="12">
        <v>0</v>
      </c>
      <c r="AX182" s="12">
        <v>0</v>
      </c>
      <c r="AY182" s="12">
        <v>0</v>
      </c>
      <c r="AZ182" s="12">
        <v>0</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12">
        <v>0</v>
      </c>
      <c r="BR182" s="12">
        <v>0</v>
      </c>
      <c r="BS182" s="12">
        <v>0</v>
      </c>
      <c r="BT182" s="12">
        <v>0</v>
      </c>
    </row>
    <row r="183" spans="2:72">
      <c r="B183" s="18" t="s">
        <v>208</v>
      </c>
      <c r="C183" s="18" t="s">
        <v>710</v>
      </c>
      <c r="D183" s="18" t="s">
        <v>102</v>
      </c>
      <c r="E183" s="18" t="s">
        <v>706</v>
      </c>
      <c r="F183" s="18" t="s">
        <v>711</v>
      </c>
      <c r="G183" s="18" t="s">
        <v>707</v>
      </c>
      <c r="H183" s="747">
        <v>2015</v>
      </c>
      <c r="I183" s="748" t="s">
        <v>586</v>
      </c>
      <c r="J183" s="748" t="s">
        <v>591</v>
      </c>
      <c r="P183" s="12">
        <v>5499</v>
      </c>
      <c r="Q183" s="12">
        <v>5499</v>
      </c>
      <c r="R183" s="12">
        <v>5499</v>
      </c>
      <c r="S183" s="12">
        <v>5499</v>
      </c>
      <c r="T183" s="12">
        <v>5499</v>
      </c>
      <c r="U183" s="12">
        <v>5499</v>
      </c>
      <c r="V183" s="12">
        <v>5499</v>
      </c>
      <c r="W183" s="12">
        <v>5499</v>
      </c>
      <c r="X183" s="12">
        <v>5499</v>
      </c>
      <c r="Y183" s="12">
        <v>5499</v>
      </c>
      <c r="Z183" s="12">
        <v>5499</v>
      </c>
      <c r="AA183" s="12">
        <v>5499</v>
      </c>
      <c r="AB183" s="12">
        <v>5499</v>
      </c>
      <c r="AC183" s="12">
        <v>5499</v>
      </c>
      <c r="AD183" s="12">
        <v>2386</v>
      </c>
      <c r="AE183" s="12">
        <v>0</v>
      </c>
      <c r="AF183" s="12">
        <v>0</v>
      </c>
      <c r="AG183" s="12">
        <v>0</v>
      </c>
      <c r="AH183" s="12">
        <v>0</v>
      </c>
      <c r="AI183" s="12">
        <v>0</v>
      </c>
      <c r="AJ183" s="12">
        <v>0</v>
      </c>
      <c r="AK183" s="12">
        <v>0</v>
      </c>
      <c r="AL183" s="12">
        <v>0</v>
      </c>
      <c r="AM183" s="12">
        <v>0</v>
      </c>
      <c r="AN183" s="12">
        <v>0</v>
      </c>
      <c r="AO183" s="12">
        <v>0</v>
      </c>
      <c r="AU183" s="12">
        <v>20332548</v>
      </c>
      <c r="AV183" s="12">
        <v>20332548</v>
      </c>
      <c r="AW183" s="12">
        <v>20332548</v>
      </c>
      <c r="AX183" s="12">
        <v>20332548</v>
      </c>
      <c r="AY183" s="12">
        <v>20332548</v>
      </c>
      <c r="AZ183" s="12">
        <v>20332548</v>
      </c>
      <c r="BA183" s="12">
        <v>20332548</v>
      </c>
      <c r="BB183" s="12">
        <v>20332548</v>
      </c>
      <c r="BC183" s="12">
        <v>20332548</v>
      </c>
      <c r="BD183" s="12">
        <v>20332548</v>
      </c>
      <c r="BE183" s="12">
        <v>20332548</v>
      </c>
      <c r="BF183" s="12">
        <v>20332548</v>
      </c>
      <c r="BG183" s="12">
        <v>20332548</v>
      </c>
      <c r="BH183" s="12">
        <v>20332548</v>
      </c>
      <c r="BI183" s="12">
        <v>8822462</v>
      </c>
      <c r="BJ183" s="12">
        <v>0</v>
      </c>
      <c r="BK183" s="12">
        <v>0</v>
      </c>
      <c r="BL183" s="12">
        <v>0</v>
      </c>
      <c r="BM183" s="12">
        <v>0</v>
      </c>
      <c r="BN183" s="12">
        <v>0</v>
      </c>
      <c r="BO183" s="12">
        <v>0</v>
      </c>
      <c r="BP183" s="12">
        <v>0</v>
      </c>
      <c r="BQ183" s="12">
        <v>0</v>
      </c>
      <c r="BR183" s="12">
        <v>0</v>
      </c>
      <c r="BS183" s="12">
        <v>0</v>
      </c>
      <c r="BT183" s="12">
        <v>0</v>
      </c>
    </row>
    <row r="184" spans="2:72">
      <c r="B184" s="18" t="s">
        <v>208</v>
      </c>
      <c r="C184" s="18" t="s">
        <v>710</v>
      </c>
      <c r="D184" s="18" t="s">
        <v>103</v>
      </c>
      <c r="E184" s="18" t="s">
        <v>706</v>
      </c>
      <c r="F184" s="18" t="s">
        <v>712</v>
      </c>
      <c r="G184" s="18" t="s">
        <v>707</v>
      </c>
      <c r="H184" s="747">
        <v>2015</v>
      </c>
      <c r="I184" s="748" t="s">
        <v>586</v>
      </c>
      <c r="J184" s="748" t="s">
        <v>591</v>
      </c>
      <c r="P184" s="12">
        <v>74</v>
      </c>
      <c r="Q184" s="12">
        <v>74</v>
      </c>
      <c r="R184" s="12">
        <v>74</v>
      </c>
      <c r="S184" s="12">
        <v>74</v>
      </c>
      <c r="T184" s="12">
        <v>74</v>
      </c>
      <c r="U184" s="12">
        <v>74</v>
      </c>
      <c r="V184" s="12">
        <v>74</v>
      </c>
      <c r="W184" s="12">
        <v>74</v>
      </c>
      <c r="X184" s="12">
        <v>74</v>
      </c>
      <c r="Y184" s="12">
        <v>74</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U184" s="12">
        <v>243087</v>
      </c>
      <c r="AV184" s="12">
        <v>243087</v>
      </c>
      <c r="AW184" s="12">
        <v>243087</v>
      </c>
      <c r="AX184" s="12">
        <v>243087</v>
      </c>
      <c r="AY184" s="12">
        <v>243087</v>
      </c>
      <c r="AZ184" s="12">
        <v>243087</v>
      </c>
      <c r="BA184" s="12">
        <v>243087</v>
      </c>
      <c r="BB184" s="12">
        <v>243087</v>
      </c>
      <c r="BC184" s="12">
        <v>243087</v>
      </c>
      <c r="BD184" s="12">
        <v>243087</v>
      </c>
      <c r="BE184" s="12">
        <v>0</v>
      </c>
      <c r="BF184" s="12">
        <v>0</v>
      </c>
      <c r="BG184" s="12">
        <v>0</v>
      </c>
      <c r="BH184" s="12">
        <v>0</v>
      </c>
      <c r="BI184" s="12">
        <v>0</v>
      </c>
      <c r="BJ184" s="12">
        <v>0</v>
      </c>
      <c r="BK184" s="12">
        <v>0</v>
      </c>
      <c r="BL184" s="12">
        <v>0</v>
      </c>
      <c r="BM184" s="12">
        <v>0</v>
      </c>
      <c r="BN184" s="12">
        <v>0</v>
      </c>
      <c r="BO184" s="12">
        <v>0</v>
      </c>
      <c r="BP184" s="12">
        <v>0</v>
      </c>
      <c r="BQ184" s="12">
        <v>0</v>
      </c>
      <c r="BR184" s="12">
        <v>0</v>
      </c>
      <c r="BS184" s="12">
        <v>0</v>
      </c>
      <c r="BT184" s="12">
        <v>0</v>
      </c>
    </row>
    <row r="185" spans="2:72">
      <c r="B185" s="18" t="s">
        <v>208</v>
      </c>
      <c r="C185" s="18" t="s">
        <v>705</v>
      </c>
      <c r="D185" s="18" t="s">
        <v>104</v>
      </c>
      <c r="E185" s="18" t="s">
        <v>706</v>
      </c>
      <c r="F185" s="18" t="s">
        <v>29</v>
      </c>
      <c r="G185" s="18" t="s">
        <v>707</v>
      </c>
      <c r="H185" s="747">
        <v>2015</v>
      </c>
      <c r="I185" s="748" t="s">
        <v>586</v>
      </c>
      <c r="J185" s="748" t="s">
        <v>591</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12">
        <v>0</v>
      </c>
      <c r="AM185" s="12">
        <v>0</v>
      </c>
      <c r="AN185" s="12">
        <v>0</v>
      </c>
      <c r="AO185" s="12">
        <v>0</v>
      </c>
      <c r="AU185" s="12">
        <v>5326500</v>
      </c>
      <c r="AV185" s="12">
        <v>5326500</v>
      </c>
      <c r="AW185" s="12">
        <v>5326500</v>
      </c>
      <c r="AX185" s="12">
        <v>5326500</v>
      </c>
      <c r="AY185" s="12">
        <v>5326500</v>
      </c>
      <c r="AZ185" s="12">
        <v>5326500</v>
      </c>
      <c r="BA185" s="12">
        <v>5326500</v>
      </c>
      <c r="BB185" s="12">
        <v>5326500</v>
      </c>
      <c r="BC185" s="12">
        <v>5326500</v>
      </c>
      <c r="BD185" s="12">
        <v>5326500</v>
      </c>
      <c r="BE185" s="12">
        <v>5326500</v>
      </c>
      <c r="BF185" s="12">
        <v>5326500</v>
      </c>
      <c r="BG185" s="12">
        <v>5326500</v>
      </c>
      <c r="BH185" s="12">
        <v>5326500</v>
      </c>
      <c r="BI185" s="12">
        <v>5326500</v>
      </c>
      <c r="BJ185" s="12">
        <v>5326500</v>
      </c>
      <c r="BK185" s="12">
        <v>5326500</v>
      </c>
      <c r="BL185" s="12">
        <v>5326500</v>
      </c>
      <c r="BM185" s="12">
        <v>5326500</v>
      </c>
      <c r="BN185" s="12">
        <v>5326500</v>
      </c>
      <c r="BO185" s="12">
        <v>0</v>
      </c>
      <c r="BP185" s="12">
        <v>0</v>
      </c>
      <c r="BQ185" s="12">
        <v>0</v>
      </c>
      <c r="BR185" s="12">
        <v>0</v>
      </c>
      <c r="BS185" s="12">
        <v>0</v>
      </c>
      <c r="BT185" s="12">
        <v>0</v>
      </c>
    </row>
    <row r="186" spans="2:72">
      <c r="B186" s="18" t="s">
        <v>208</v>
      </c>
      <c r="C186" s="18" t="s">
        <v>710</v>
      </c>
      <c r="D186" s="18" t="s">
        <v>106</v>
      </c>
      <c r="E186" s="18" t="s">
        <v>706</v>
      </c>
      <c r="F186" s="18" t="s">
        <v>711</v>
      </c>
      <c r="G186" s="18" t="s">
        <v>707</v>
      </c>
      <c r="H186" s="747">
        <v>2015</v>
      </c>
      <c r="I186" s="748" t="s">
        <v>586</v>
      </c>
      <c r="J186" s="748" t="s">
        <v>591</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12">
        <v>0</v>
      </c>
      <c r="AM186" s="12">
        <v>0</v>
      </c>
      <c r="AN186" s="12">
        <v>0</v>
      </c>
      <c r="AO186" s="12">
        <v>0</v>
      </c>
      <c r="AU186" s="12">
        <v>125317</v>
      </c>
      <c r="AV186" s="12">
        <v>125317</v>
      </c>
      <c r="AW186" s="12">
        <v>125317</v>
      </c>
      <c r="AX186" s="12">
        <v>125317</v>
      </c>
      <c r="AY186" s="12">
        <v>125317</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12">
        <v>0</v>
      </c>
      <c r="BR186" s="12">
        <v>0</v>
      </c>
      <c r="BS186" s="12">
        <v>0</v>
      </c>
      <c r="BT186" s="12">
        <v>0</v>
      </c>
    </row>
    <row r="187" spans="2:72">
      <c r="B187" s="18" t="s">
        <v>208</v>
      </c>
      <c r="C187" s="18" t="s">
        <v>705</v>
      </c>
      <c r="D187" s="18" t="s">
        <v>105</v>
      </c>
      <c r="E187" s="18" t="s">
        <v>706</v>
      </c>
      <c r="F187" s="18" t="s">
        <v>29</v>
      </c>
      <c r="G187" s="18" t="s">
        <v>707</v>
      </c>
      <c r="H187" s="747">
        <v>2015</v>
      </c>
      <c r="I187" s="748" t="s">
        <v>586</v>
      </c>
      <c r="J187" s="748" t="s">
        <v>591</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12">
        <v>0</v>
      </c>
      <c r="AM187" s="12">
        <v>0</v>
      </c>
      <c r="AN187" s="12">
        <v>0</v>
      </c>
      <c r="AO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12">
        <v>0</v>
      </c>
      <c r="BR187" s="12">
        <v>0</v>
      </c>
      <c r="BS187" s="12">
        <v>0</v>
      </c>
      <c r="BT187" s="12">
        <v>0</v>
      </c>
    </row>
    <row r="188" spans="2:72">
      <c r="B188" s="18" t="s">
        <v>208</v>
      </c>
      <c r="C188" s="18" t="s">
        <v>710</v>
      </c>
      <c r="D188" s="18" t="s">
        <v>108</v>
      </c>
      <c r="E188" s="18" t="s">
        <v>706</v>
      </c>
      <c r="F188" s="18" t="s">
        <v>711</v>
      </c>
      <c r="G188" s="18" t="s">
        <v>707</v>
      </c>
      <c r="H188" s="747">
        <v>2015</v>
      </c>
      <c r="I188" s="748" t="s">
        <v>586</v>
      </c>
      <c r="J188" s="748" t="s">
        <v>591</v>
      </c>
      <c r="P188" s="12">
        <v>3</v>
      </c>
      <c r="Q188" s="12">
        <v>3</v>
      </c>
      <c r="R188" s="12">
        <v>3</v>
      </c>
      <c r="S188" s="12">
        <v>3</v>
      </c>
      <c r="T188" s="12">
        <v>3</v>
      </c>
      <c r="U188" s="12">
        <v>3</v>
      </c>
      <c r="V188" s="12">
        <v>3</v>
      </c>
      <c r="W188" s="12">
        <v>3</v>
      </c>
      <c r="X188" s="12">
        <v>3</v>
      </c>
      <c r="Y188" s="12">
        <v>3</v>
      </c>
      <c r="Z188" s="12">
        <v>3</v>
      </c>
      <c r="AA188" s="12">
        <v>3</v>
      </c>
      <c r="AB188" s="12">
        <v>3</v>
      </c>
      <c r="AC188" s="12">
        <v>3</v>
      </c>
      <c r="AD188" s="12">
        <v>2</v>
      </c>
      <c r="AE188" s="12">
        <v>2</v>
      </c>
      <c r="AF188" s="12">
        <v>2</v>
      </c>
      <c r="AG188" s="12">
        <v>2</v>
      </c>
      <c r="AH188" s="12">
        <v>2</v>
      </c>
      <c r="AI188" s="12">
        <v>2</v>
      </c>
      <c r="AJ188" s="12">
        <v>0</v>
      </c>
      <c r="AK188" s="12">
        <v>0</v>
      </c>
      <c r="AL188" s="12">
        <v>0</v>
      </c>
      <c r="AM188" s="12">
        <v>0</v>
      </c>
      <c r="AN188" s="12">
        <v>0</v>
      </c>
      <c r="AO188" s="12">
        <v>0</v>
      </c>
      <c r="AU188" s="12">
        <v>15871</v>
      </c>
      <c r="AV188" s="12">
        <v>15220</v>
      </c>
      <c r="AW188" s="12">
        <v>15155</v>
      </c>
      <c r="AX188" s="12">
        <v>15090</v>
      </c>
      <c r="AY188" s="12">
        <v>14941</v>
      </c>
      <c r="AZ188" s="12">
        <v>14941</v>
      </c>
      <c r="BA188" s="12">
        <v>14690</v>
      </c>
      <c r="BB188" s="12">
        <v>14582</v>
      </c>
      <c r="BC188" s="12">
        <v>13700</v>
      </c>
      <c r="BD188" s="12">
        <v>13700</v>
      </c>
      <c r="BE188" s="12">
        <v>12852</v>
      </c>
      <c r="BF188" s="12">
        <v>12852</v>
      </c>
      <c r="BG188" s="12">
        <v>12852</v>
      </c>
      <c r="BH188" s="12">
        <v>12852</v>
      </c>
      <c r="BI188" s="12">
        <v>6345</v>
      </c>
      <c r="BJ188" s="12">
        <v>6078</v>
      </c>
      <c r="BK188" s="12">
        <v>6078</v>
      </c>
      <c r="BL188" s="12">
        <v>6078</v>
      </c>
      <c r="BM188" s="12">
        <v>6078</v>
      </c>
      <c r="BN188" s="12">
        <v>6078</v>
      </c>
      <c r="BO188" s="12">
        <v>0</v>
      </c>
      <c r="BP188" s="12">
        <v>0</v>
      </c>
      <c r="BQ188" s="12">
        <v>0</v>
      </c>
      <c r="BR188" s="12">
        <v>0</v>
      </c>
      <c r="BS188" s="12">
        <v>0</v>
      </c>
      <c r="BT188" s="12">
        <v>0</v>
      </c>
    </row>
    <row r="189" spans="2:72">
      <c r="B189" s="18" t="s">
        <v>208</v>
      </c>
      <c r="C189" s="18" t="s">
        <v>705</v>
      </c>
      <c r="D189" s="18" t="s">
        <v>495</v>
      </c>
      <c r="E189" s="18" t="s">
        <v>706</v>
      </c>
      <c r="F189" s="18" t="s">
        <v>29</v>
      </c>
      <c r="G189" s="18" t="s">
        <v>707</v>
      </c>
      <c r="H189" s="747">
        <v>2015</v>
      </c>
      <c r="I189" s="748" t="s">
        <v>586</v>
      </c>
      <c r="J189" s="748" t="s">
        <v>591</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0</v>
      </c>
      <c r="AK189" s="12">
        <v>0</v>
      </c>
      <c r="AL189" s="12">
        <v>0</v>
      </c>
      <c r="AM189" s="12">
        <v>0</v>
      </c>
      <c r="AN189" s="12">
        <v>0</v>
      </c>
      <c r="AO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12">
        <v>0</v>
      </c>
      <c r="BR189" s="12">
        <v>0</v>
      </c>
      <c r="BS189" s="12">
        <v>0</v>
      </c>
      <c r="BT189" s="12">
        <v>0</v>
      </c>
    </row>
    <row r="190" spans="2:72">
      <c r="B190" s="18" t="s">
        <v>208</v>
      </c>
      <c r="C190" s="18" t="s">
        <v>710</v>
      </c>
      <c r="D190" s="18" t="s">
        <v>491</v>
      </c>
      <c r="E190" s="18" t="s">
        <v>706</v>
      </c>
      <c r="F190" s="18" t="s">
        <v>711</v>
      </c>
      <c r="G190" s="18" t="s">
        <v>707</v>
      </c>
      <c r="H190" s="747">
        <v>2015</v>
      </c>
      <c r="I190" s="748" t="s">
        <v>586</v>
      </c>
      <c r="J190" s="748" t="s">
        <v>591</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0</v>
      </c>
      <c r="AK190" s="12">
        <v>0</v>
      </c>
      <c r="AL190" s="12">
        <v>0</v>
      </c>
      <c r="AM190" s="12">
        <v>0</v>
      </c>
      <c r="AN190" s="12">
        <v>0</v>
      </c>
      <c r="AO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12">
        <v>0</v>
      </c>
      <c r="BR190" s="12">
        <v>0</v>
      </c>
      <c r="BS190" s="12">
        <v>0</v>
      </c>
      <c r="BT190" s="12">
        <v>0</v>
      </c>
    </row>
    <row r="191" spans="2:72">
      <c r="B191" s="18" t="s">
        <v>208</v>
      </c>
      <c r="C191" s="18" t="s">
        <v>710</v>
      </c>
      <c r="D191" s="18" t="s">
        <v>113</v>
      </c>
      <c r="E191" s="18" t="s">
        <v>706</v>
      </c>
      <c r="F191" s="18" t="s">
        <v>711</v>
      </c>
      <c r="G191" s="18" t="s">
        <v>707</v>
      </c>
      <c r="H191" s="747">
        <v>2015</v>
      </c>
      <c r="I191" s="748" t="s">
        <v>586</v>
      </c>
      <c r="J191" s="748" t="s">
        <v>591</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12">
        <v>0</v>
      </c>
      <c r="BR191" s="12">
        <v>0</v>
      </c>
      <c r="BS191" s="12">
        <v>0</v>
      </c>
      <c r="BT191" s="12">
        <v>0</v>
      </c>
    </row>
    <row r="192" spans="2:72">
      <c r="B192" s="18" t="s">
        <v>208</v>
      </c>
      <c r="C192" s="18" t="s">
        <v>710</v>
      </c>
      <c r="D192" s="18" t="s">
        <v>708</v>
      </c>
      <c r="E192" s="18" t="s">
        <v>706</v>
      </c>
      <c r="F192" s="18" t="s">
        <v>711</v>
      </c>
      <c r="G192" s="18" t="s">
        <v>707</v>
      </c>
      <c r="H192" s="747">
        <v>2015</v>
      </c>
      <c r="I192" s="748" t="s">
        <v>586</v>
      </c>
      <c r="J192" s="748" t="s">
        <v>591</v>
      </c>
      <c r="P192" s="12">
        <v>0</v>
      </c>
      <c r="Q192" s="12">
        <v>0</v>
      </c>
      <c r="R192" s="12">
        <v>0</v>
      </c>
      <c r="S192" s="12">
        <v>0</v>
      </c>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12">
        <v>0</v>
      </c>
      <c r="BR192" s="12">
        <v>0</v>
      </c>
      <c r="BS192" s="12">
        <v>0</v>
      </c>
      <c r="BT192" s="12">
        <v>0</v>
      </c>
    </row>
    <row r="193" spans="2:72">
      <c r="B193" s="18" t="s">
        <v>208</v>
      </c>
      <c r="C193" s="18" t="s">
        <v>710</v>
      </c>
      <c r="D193" s="18" t="s">
        <v>709</v>
      </c>
      <c r="E193" s="18" t="s">
        <v>706</v>
      </c>
      <c r="F193" s="18" t="s">
        <v>711</v>
      </c>
      <c r="G193" s="18" t="s">
        <v>707</v>
      </c>
      <c r="H193" s="747">
        <v>2015</v>
      </c>
      <c r="I193" s="748" t="s">
        <v>586</v>
      </c>
      <c r="J193" s="748" t="s">
        <v>591</v>
      </c>
      <c r="P193" s="12">
        <v>0</v>
      </c>
      <c r="Q193" s="12">
        <v>0</v>
      </c>
      <c r="R193" s="12">
        <v>0</v>
      </c>
      <c r="S193" s="12">
        <v>0</v>
      </c>
      <c r="T193" s="12">
        <v>0</v>
      </c>
      <c r="U193" s="12">
        <v>0</v>
      </c>
      <c r="V193" s="12">
        <v>0</v>
      </c>
      <c r="W193" s="12">
        <v>0</v>
      </c>
      <c r="X193" s="12">
        <v>0</v>
      </c>
      <c r="Y193" s="12">
        <v>0</v>
      </c>
      <c r="Z193" s="12">
        <v>0</v>
      </c>
      <c r="AA193" s="12">
        <v>0</v>
      </c>
      <c r="AB193" s="12">
        <v>0</v>
      </c>
      <c r="AC193" s="12">
        <v>0</v>
      </c>
      <c r="AD193" s="12">
        <v>0</v>
      </c>
      <c r="AE193" s="12">
        <v>0</v>
      </c>
      <c r="AF193" s="12">
        <v>0</v>
      </c>
      <c r="AG193" s="12">
        <v>0</v>
      </c>
      <c r="AH193" s="12">
        <v>0</v>
      </c>
      <c r="AI193" s="12">
        <v>0</v>
      </c>
      <c r="AJ193" s="12">
        <v>0</v>
      </c>
      <c r="AK193" s="12">
        <v>0</v>
      </c>
      <c r="AL193" s="12">
        <v>0</v>
      </c>
      <c r="AM193" s="12">
        <v>0</v>
      </c>
      <c r="AN193" s="12">
        <v>0</v>
      </c>
      <c r="AO193" s="12">
        <v>0</v>
      </c>
      <c r="AU193" s="12">
        <v>0</v>
      </c>
      <c r="AV193" s="12">
        <v>0</v>
      </c>
      <c r="AW193" s="12">
        <v>0</v>
      </c>
      <c r="AX193" s="12">
        <v>0</v>
      </c>
      <c r="AY193" s="12">
        <v>0</v>
      </c>
      <c r="AZ193" s="12">
        <v>0</v>
      </c>
      <c r="BA193" s="12">
        <v>0</v>
      </c>
      <c r="BB193" s="12">
        <v>0</v>
      </c>
      <c r="BC193" s="12">
        <v>0</v>
      </c>
      <c r="BD193" s="12">
        <v>0</v>
      </c>
      <c r="BE193" s="12">
        <v>0</v>
      </c>
      <c r="BF193" s="12">
        <v>0</v>
      </c>
      <c r="BG193" s="12">
        <v>0</v>
      </c>
      <c r="BH193" s="12">
        <v>0</v>
      </c>
      <c r="BI193" s="12">
        <v>0</v>
      </c>
      <c r="BJ193" s="12">
        <v>0</v>
      </c>
      <c r="BK193" s="12">
        <v>0</v>
      </c>
      <c r="BL193" s="12">
        <v>0</v>
      </c>
      <c r="BM193" s="12">
        <v>0</v>
      </c>
      <c r="BN193" s="12">
        <v>0</v>
      </c>
      <c r="BO193" s="12">
        <v>0</v>
      </c>
      <c r="BP193" s="12">
        <v>0</v>
      </c>
      <c r="BQ193" s="12">
        <v>0</v>
      </c>
      <c r="BR193" s="12">
        <v>0</v>
      </c>
      <c r="BS193" s="12">
        <v>0</v>
      </c>
      <c r="BT193" s="12">
        <v>0</v>
      </c>
    </row>
    <row r="194" spans="2:72">
      <c r="B194" s="18" t="s">
        <v>208</v>
      </c>
      <c r="C194" s="18" t="s">
        <v>710</v>
      </c>
      <c r="D194" s="18" t="s">
        <v>115</v>
      </c>
      <c r="E194" s="18" t="s">
        <v>706</v>
      </c>
      <c r="F194" s="18" t="s">
        <v>711</v>
      </c>
      <c r="G194" s="18" t="s">
        <v>707</v>
      </c>
      <c r="H194" s="747">
        <v>2015</v>
      </c>
      <c r="I194" s="748" t="s">
        <v>586</v>
      </c>
      <c r="J194" s="748" t="s">
        <v>591</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12">
        <v>0</v>
      </c>
      <c r="AM194" s="12">
        <v>0</v>
      </c>
      <c r="AN194" s="12">
        <v>0</v>
      </c>
      <c r="AO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12">
        <v>0</v>
      </c>
      <c r="BR194" s="12">
        <v>0</v>
      </c>
      <c r="BS194" s="12">
        <v>0</v>
      </c>
      <c r="BT194" s="12">
        <v>0</v>
      </c>
    </row>
    <row r="195" spans="2:72">
      <c r="B195" s="18" t="s">
        <v>208</v>
      </c>
      <c r="C195" s="18" t="s">
        <v>705</v>
      </c>
      <c r="D195" s="18" t="s">
        <v>116</v>
      </c>
      <c r="E195" s="18" t="s">
        <v>706</v>
      </c>
      <c r="F195" s="18" t="s">
        <v>29</v>
      </c>
      <c r="G195" s="18" t="s">
        <v>707</v>
      </c>
      <c r="H195" s="747">
        <v>2015</v>
      </c>
      <c r="I195" s="748" t="s">
        <v>586</v>
      </c>
      <c r="J195" s="748" t="s">
        <v>591</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12">
        <v>0</v>
      </c>
      <c r="AM195" s="12">
        <v>0</v>
      </c>
      <c r="AN195" s="12">
        <v>0</v>
      </c>
      <c r="AO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12">
        <v>0</v>
      </c>
      <c r="BR195" s="12">
        <v>0</v>
      </c>
      <c r="BS195" s="12">
        <v>0</v>
      </c>
      <c r="BT195" s="12">
        <v>0</v>
      </c>
    </row>
    <row r="196" spans="2:72">
      <c r="B196" s="18" t="s">
        <v>208</v>
      </c>
      <c r="C196" s="18" t="s">
        <v>705</v>
      </c>
      <c r="D196" s="18" t="s">
        <v>117</v>
      </c>
      <c r="E196" s="18" t="s">
        <v>706</v>
      </c>
      <c r="F196" s="18" t="s">
        <v>29</v>
      </c>
      <c r="G196" s="18" t="s">
        <v>707</v>
      </c>
      <c r="H196" s="747">
        <v>2015</v>
      </c>
      <c r="I196" s="748" t="s">
        <v>586</v>
      </c>
      <c r="J196" s="748" t="s">
        <v>591</v>
      </c>
      <c r="P196" s="12">
        <v>37</v>
      </c>
      <c r="Q196" s="12">
        <v>37</v>
      </c>
      <c r="R196" s="12">
        <v>37</v>
      </c>
      <c r="S196" s="12">
        <v>37</v>
      </c>
      <c r="T196" s="12">
        <v>37</v>
      </c>
      <c r="U196" s="12">
        <v>37</v>
      </c>
      <c r="V196" s="12">
        <v>37</v>
      </c>
      <c r="W196" s="12">
        <v>37</v>
      </c>
      <c r="X196" s="12">
        <v>37</v>
      </c>
      <c r="Y196" s="12">
        <v>37</v>
      </c>
      <c r="Z196" s="12">
        <v>37</v>
      </c>
      <c r="AA196" s="12">
        <v>37</v>
      </c>
      <c r="AB196" s="12">
        <v>37</v>
      </c>
      <c r="AC196" s="12">
        <v>26</v>
      </c>
      <c r="AD196" s="12">
        <v>0</v>
      </c>
      <c r="AE196" s="12">
        <v>0</v>
      </c>
      <c r="AF196" s="12">
        <v>0</v>
      </c>
      <c r="AG196" s="12">
        <v>0</v>
      </c>
      <c r="AH196" s="12">
        <v>0</v>
      </c>
      <c r="AI196" s="12">
        <v>0</v>
      </c>
      <c r="AJ196" s="12">
        <v>0</v>
      </c>
      <c r="AK196" s="12">
        <v>0</v>
      </c>
      <c r="AL196" s="12">
        <v>0</v>
      </c>
      <c r="AM196" s="12">
        <v>0</v>
      </c>
      <c r="AN196" s="12">
        <v>0</v>
      </c>
      <c r="AO196" s="12">
        <v>0</v>
      </c>
      <c r="AU196" s="12">
        <v>173533</v>
      </c>
      <c r="AV196" s="12">
        <v>173533</v>
      </c>
      <c r="AW196" s="12">
        <v>173533</v>
      </c>
      <c r="AX196" s="12">
        <v>173533</v>
      </c>
      <c r="AY196" s="12">
        <v>173533</v>
      </c>
      <c r="AZ196" s="12">
        <v>173533</v>
      </c>
      <c r="BA196" s="12">
        <v>173533</v>
      </c>
      <c r="BB196" s="12">
        <v>173533</v>
      </c>
      <c r="BC196" s="12">
        <v>173533</v>
      </c>
      <c r="BD196" s="12">
        <v>173533</v>
      </c>
      <c r="BE196" s="12">
        <v>173533</v>
      </c>
      <c r="BF196" s="12">
        <v>173533</v>
      </c>
      <c r="BG196" s="12">
        <v>173533</v>
      </c>
      <c r="BH196" s="12">
        <v>121473</v>
      </c>
      <c r="BI196" s="12">
        <v>0</v>
      </c>
      <c r="BJ196" s="12">
        <v>0</v>
      </c>
      <c r="BK196" s="12">
        <v>0</v>
      </c>
      <c r="BL196" s="12">
        <v>0</v>
      </c>
      <c r="BM196" s="12">
        <v>0</v>
      </c>
      <c r="BN196" s="12">
        <v>0</v>
      </c>
      <c r="BO196" s="12">
        <v>0</v>
      </c>
      <c r="BP196" s="12">
        <v>0</v>
      </c>
      <c r="BQ196" s="12">
        <v>0</v>
      </c>
      <c r="BR196" s="12">
        <v>0</v>
      </c>
      <c r="BS196" s="12">
        <v>0</v>
      </c>
      <c r="BT196" s="12">
        <v>0</v>
      </c>
    </row>
    <row r="197" spans="2:72">
      <c r="B197" s="18" t="s">
        <v>208</v>
      </c>
      <c r="C197" s="18" t="s">
        <v>710</v>
      </c>
      <c r="D197" s="18" t="s">
        <v>118</v>
      </c>
      <c r="E197" s="18" t="s">
        <v>706</v>
      </c>
      <c r="F197" s="18" t="s">
        <v>711</v>
      </c>
      <c r="G197" s="18" t="s">
        <v>707</v>
      </c>
      <c r="H197" s="747">
        <v>2015</v>
      </c>
      <c r="I197" s="748" t="s">
        <v>586</v>
      </c>
      <c r="J197" s="748" t="s">
        <v>591</v>
      </c>
      <c r="P197" s="12">
        <v>280</v>
      </c>
      <c r="Q197" s="12">
        <v>303</v>
      </c>
      <c r="R197" s="12">
        <v>329</v>
      </c>
      <c r="S197" s="12">
        <v>350</v>
      </c>
      <c r="T197" s="12">
        <v>350</v>
      </c>
      <c r="U197" s="12">
        <v>350</v>
      </c>
      <c r="V197" s="12">
        <v>581</v>
      </c>
      <c r="W197" s="12">
        <v>581</v>
      </c>
      <c r="X197" s="12">
        <v>581</v>
      </c>
      <c r="Y197" s="12">
        <v>486</v>
      </c>
      <c r="Z197" s="12">
        <v>219</v>
      </c>
      <c r="AA197" s="12">
        <v>223</v>
      </c>
      <c r="AB197" s="12">
        <v>215</v>
      </c>
      <c r="AC197" s="12">
        <v>215</v>
      </c>
      <c r="AD197" s="12">
        <v>215</v>
      </c>
      <c r="AE197" s="12">
        <v>150</v>
      </c>
      <c r="AF197" s="12">
        <v>6</v>
      </c>
      <c r="AG197" s="12">
        <v>6</v>
      </c>
      <c r="AH197" s="12">
        <v>6</v>
      </c>
      <c r="AI197" s="12">
        <v>6</v>
      </c>
      <c r="AJ197" s="12">
        <v>0</v>
      </c>
      <c r="AK197" s="12">
        <v>0</v>
      </c>
      <c r="AL197" s="12">
        <v>0</v>
      </c>
      <c r="AM197" s="12">
        <v>0</v>
      </c>
      <c r="AN197" s="12">
        <v>0</v>
      </c>
      <c r="AO197" s="12">
        <v>0</v>
      </c>
      <c r="AU197" s="12">
        <v>7223498</v>
      </c>
      <c r="AV197" s="12">
        <v>7296551</v>
      </c>
      <c r="AW197" s="12">
        <v>7379548</v>
      </c>
      <c r="AX197" s="12">
        <v>7448008</v>
      </c>
      <c r="AY197" s="12">
        <v>7448008</v>
      </c>
      <c r="AZ197" s="12">
        <v>7448008</v>
      </c>
      <c r="BA197" s="12">
        <v>8888363</v>
      </c>
      <c r="BB197" s="12">
        <v>8888363</v>
      </c>
      <c r="BC197" s="12">
        <v>8902601</v>
      </c>
      <c r="BD197" s="12">
        <v>8247318</v>
      </c>
      <c r="BE197" s="12">
        <v>6400346</v>
      </c>
      <c r="BF197" s="12">
        <v>6307511</v>
      </c>
      <c r="BG197" s="12">
        <v>6304209</v>
      </c>
      <c r="BH197" s="12">
        <v>6304209</v>
      </c>
      <c r="BI197" s="12">
        <v>6304209</v>
      </c>
      <c r="BJ197" s="12">
        <v>4345008</v>
      </c>
      <c r="BK197" s="12">
        <v>20206</v>
      </c>
      <c r="BL197" s="12">
        <v>20206</v>
      </c>
      <c r="BM197" s="12">
        <v>20206</v>
      </c>
      <c r="BN197" s="12">
        <v>20206</v>
      </c>
      <c r="BO197" s="12">
        <v>0</v>
      </c>
      <c r="BP197" s="12">
        <v>0</v>
      </c>
      <c r="BQ197" s="12">
        <v>0</v>
      </c>
      <c r="BR197" s="12">
        <v>0</v>
      </c>
      <c r="BS197" s="12">
        <v>0</v>
      </c>
      <c r="BT197" s="12">
        <v>0</v>
      </c>
    </row>
    <row r="198" spans="2:72">
      <c r="B198" s="18" t="s">
        <v>208</v>
      </c>
      <c r="C198" s="18" t="s">
        <v>710</v>
      </c>
      <c r="D198" s="18" t="s">
        <v>119</v>
      </c>
      <c r="E198" s="18" t="s">
        <v>706</v>
      </c>
      <c r="F198" s="18" t="s">
        <v>711</v>
      </c>
      <c r="G198" s="18" t="s">
        <v>707</v>
      </c>
      <c r="H198" s="747">
        <v>2015</v>
      </c>
      <c r="I198" s="748" t="s">
        <v>586</v>
      </c>
      <c r="J198" s="748" t="s">
        <v>591</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12">
        <v>0</v>
      </c>
      <c r="AM198" s="12">
        <v>0</v>
      </c>
      <c r="AN198" s="12">
        <v>0</v>
      </c>
      <c r="AO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12">
        <v>0</v>
      </c>
      <c r="BR198" s="12">
        <v>0</v>
      </c>
      <c r="BS198" s="12">
        <v>0</v>
      </c>
      <c r="BT198" s="12">
        <v>0</v>
      </c>
    </row>
    <row r="199" spans="2:72">
      <c r="B199" s="18" t="s">
        <v>208</v>
      </c>
      <c r="C199" s="18" t="s">
        <v>710</v>
      </c>
      <c r="D199" s="18" t="s">
        <v>120</v>
      </c>
      <c r="E199" s="18" t="s">
        <v>706</v>
      </c>
      <c r="F199" s="18" t="s">
        <v>711</v>
      </c>
      <c r="G199" s="18" t="s">
        <v>707</v>
      </c>
      <c r="H199" s="747">
        <v>2015</v>
      </c>
      <c r="I199" s="748" t="s">
        <v>586</v>
      </c>
      <c r="J199" s="748" t="s">
        <v>591</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0</v>
      </c>
      <c r="AK199" s="12">
        <v>0</v>
      </c>
      <c r="AL199" s="12">
        <v>0</v>
      </c>
      <c r="AM199" s="12">
        <v>0</v>
      </c>
      <c r="AN199" s="12">
        <v>0</v>
      </c>
      <c r="AO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12">
        <v>0</v>
      </c>
      <c r="BR199" s="12">
        <v>0</v>
      </c>
      <c r="BS199" s="12">
        <v>0</v>
      </c>
      <c r="BT199" s="12">
        <v>0</v>
      </c>
    </row>
    <row r="200" spans="2:72">
      <c r="B200" s="18" t="s">
        <v>208</v>
      </c>
      <c r="C200" s="18" t="s">
        <v>710</v>
      </c>
      <c r="D200" s="18" t="s">
        <v>121</v>
      </c>
      <c r="E200" s="18" t="s">
        <v>706</v>
      </c>
      <c r="F200" s="18" t="s">
        <v>711</v>
      </c>
      <c r="G200" s="18" t="s">
        <v>707</v>
      </c>
      <c r="H200" s="747">
        <v>2015</v>
      </c>
      <c r="I200" s="748" t="s">
        <v>586</v>
      </c>
      <c r="J200" s="748" t="s">
        <v>591</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12">
        <v>0</v>
      </c>
      <c r="BR200" s="12">
        <v>0</v>
      </c>
      <c r="BS200" s="12">
        <v>0</v>
      </c>
      <c r="BT200" s="12">
        <v>0</v>
      </c>
    </row>
    <row r="201" spans="2:72">
      <c r="B201" s="18" t="s">
        <v>208</v>
      </c>
      <c r="C201" s="18" t="s">
        <v>710</v>
      </c>
      <c r="D201" s="18" t="s">
        <v>713</v>
      </c>
      <c r="E201" s="18" t="s">
        <v>706</v>
      </c>
      <c r="F201" s="18" t="s">
        <v>711</v>
      </c>
      <c r="G201" s="18" t="s">
        <v>707</v>
      </c>
      <c r="H201" s="747">
        <v>2015</v>
      </c>
      <c r="I201" s="748" t="s">
        <v>586</v>
      </c>
      <c r="J201" s="748" t="s">
        <v>591</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U201" s="12">
        <v>0</v>
      </c>
      <c r="AV201" s="12">
        <v>0</v>
      </c>
      <c r="AW201" s="12">
        <v>0</v>
      </c>
      <c r="AX201" s="12">
        <v>0</v>
      </c>
      <c r="AY201" s="12">
        <v>0</v>
      </c>
      <c r="AZ201" s="12">
        <v>0</v>
      </c>
      <c r="BA201" s="12">
        <v>0</v>
      </c>
      <c r="BB201" s="12">
        <v>0</v>
      </c>
      <c r="BC201" s="12">
        <v>0</v>
      </c>
      <c r="BD201" s="12">
        <v>0</v>
      </c>
      <c r="BE201" s="12">
        <v>0</v>
      </c>
      <c r="BF201" s="12">
        <v>0</v>
      </c>
      <c r="BG201" s="12">
        <v>0</v>
      </c>
      <c r="BH201" s="12">
        <v>0</v>
      </c>
      <c r="BI201" s="12">
        <v>0</v>
      </c>
      <c r="BJ201" s="12">
        <v>0</v>
      </c>
      <c r="BK201" s="12">
        <v>0</v>
      </c>
      <c r="BL201" s="12">
        <v>0</v>
      </c>
      <c r="BM201" s="12">
        <v>0</v>
      </c>
      <c r="BN201" s="12">
        <v>0</v>
      </c>
      <c r="BO201" s="12">
        <v>0</v>
      </c>
      <c r="BP201" s="12">
        <v>0</v>
      </c>
      <c r="BQ201" s="12">
        <v>0</v>
      </c>
      <c r="BR201" s="12">
        <v>0</v>
      </c>
      <c r="BS201" s="12">
        <v>0</v>
      </c>
      <c r="BT201" s="12">
        <v>0</v>
      </c>
    </row>
    <row r="202" spans="2:72">
      <c r="B202" s="18" t="s">
        <v>208</v>
      </c>
      <c r="C202" s="18" t="s">
        <v>705</v>
      </c>
      <c r="D202" s="18" t="s">
        <v>122</v>
      </c>
      <c r="E202" s="18" t="s">
        <v>706</v>
      </c>
      <c r="F202" s="18" t="s">
        <v>29</v>
      </c>
      <c r="G202" s="18" t="s">
        <v>707</v>
      </c>
      <c r="H202" s="747">
        <v>2015</v>
      </c>
      <c r="I202" s="748" t="s">
        <v>586</v>
      </c>
      <c r="J202" s="748" t="s">
        <v>591</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12">
        <v>0</v>
      </c>
      <c r="BS202" s="12">
        <v>0</v>
      </c>
      <c r="BT202" s="12">
        <v>0</v>
      </c>
    </row>
    <row r="203" spans="2:72">
      <c r="B203" s="18" t="s">
        <v>208</v>
      </c>
      <c r="C203" s="18" t="s">
        <v>705</v>
      </c>
      <c r="D203" s="18" t="s">
        <v>124</v>
      </c>
      <c r="E203" s="18" t="s">
        <v>706</v>
      </c>
      <c r="F203" s="18" t="s">
        <v>29</v>
      </c>
      <c r="G203" s="18" t="s">
        <v>707</v>
      </c>
      <c r="H203" s="747">
        <v>2015</v>
      </c>
      <c r="I203" s="748" t="s">
        <v>586</v>
      </c>
      <c r="J203" s="748" t="s">
        <v>591</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U203" s="12">
        <v>0</v>
      </c>
      <c r="AV203" s="12">
        <v>0</v>
      </c>
      <c r="AW203" s="12">
        <v>0</v>
      </c>
      <c r="AX203" s="12">
        <v>0</v>
      </c>
      <c r="AY203" s="12">
        <v>0</v>
      </c>
      <c r="AZ203" s="12">
        <v>0</v>
      </c>
      <c r="BA203" s="12">
        <v>0</v>
      </c>
      <c r="BB203" s="12">
        <v>0</v>
      </c>
      <c r="BC203" s="12">
        <v>0</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12">
        <v>0</v>
      </c>
      <c r="BS203" s="12">
        <v>0</v>
      </c>
      <c r="BT203" s="12">
        <v>0</v>
      </c>
    </row>
    <row r="204" spans="2:72">
      <c r="B204" s="18" t="s">
        <v>208</v>
      </c>
      <c r="C204" s="18" t="s">
        <v>705</v>
      </c>
      <c r="D204" s="18" t="s">
        <v>123</v>
      </c>
      <c r="E204" s="18" t="s">
        <v>706</v>
      </c>
      <c r="F204" s="18" t="s">
        <v>29</v>
      </c>
      <c r="G204" s="18" t="s">
        <v>707</v>
      </c>
      <c r="H204" s="747">
        <v>2015</v>
      </c>
      <c r="I204" s="748" t="s">
        <v>586</v>
      </c>
      <c r="J204" s="748" t="s">
        <v>591</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12">
        <v>0</v>
      </c>
      <c r="AM204" s="12">
        <v>0</v>
      </c>
      <c r="AN204" s="12">
        <v>0</v>
      </c>
      <c r="AO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12">
        <v>0</v>
      </c>
      <c r="BS204" s="12">
        <v>0</v>
      </c>
      <c r="BT204" s="12">
        <v>0</v>
      </c>
    </row>
    <row r="205" spans="2:72">
      <c r="B205" s="18" t="s">
        <v>208</v>
      </c>
      <c r="C205" s="18" t="s">
        <v>710</v>
      </c>
      <c r="D205" s="18" t="s">
        <v>714</v>
      </c>
      <c r="E205" s="18" t="s">
        <v>706</v>
      </c>
      <c r="F205" s="18" t="s">
        <v>711</v>
      </c>
      <c r="G205" s="18" t="s">
        <v>707</v>
      </c>
      <c r="H205" s="747">
        <v>2015</v>
      </c>
      <c r="I205" s="748" t="s">
        <v>586</v>
      </c>
      <c r="J205" s="748" t="s">
        <v>591</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0</v>
      </c>
      <c r="AL205" s="12">
        <v>0</v>
      </c>
      <c r="AM205" s="12">
        <v>0</v>
      </c>
      <c r="AN205" s="12">
        <v>0</v>
      </c>
      <c r="AO205" s="12">
        <v>0</v>
      </c>
      <c r="AU205" s="12">
        <v>0</v>
      </c>
      <c r="AV205" s="12">
        <v>0</v>
      </c>
      <c r="AW205" s="12">
        <v>0</v>
      </c>
      <c r="AX205" s="12">
        <v>0</v>
      </c>
      <c r="AY205" s="12">
        <v>0</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12">
        <v>0</v>
      </c>
      <c r="BS205" s="12">
        <v>0</v>
      </c>
      <c r="BT205" s="12">
        <v>0</v>
      </c>
    </row>
    <row r="206" spans="2:72">
      <c r="B206" s="18" t="s">
        <v>208</v>
      </c>
      <c r="C206" s="18" t="s">
        <v>710</v>
      </c>
      <c r="D206" s="18" t="s">
        <v>715</v>
      </c>
      <c r="E206" s="18" t="s">
        <v>706</v>
      </c>
      <c r="F206" s="18" t="s">
        <v>711</v>
      </c>
      <c r="G206" s="18" t="s">
        <v>707</v>
      </c>
      <c r="H206" s="747">
        <v>2015</v>
      </c>
      <c r="I206" s="748" t="s">
        <v>586</v>
      </c>
      <c r="J206" s="748" t="s">
        <v>591</v>
      </c>
      <c r="P206" s="12">
        <v>0</v>
      </c>
      <c r="Q206" s="12">
        <v>0</v>
      </c>
      <c r="R206" s="12">
        <v>0</v>
      </c>
      <c r="S206" s="12">
        <v>0</v>
      </c>
      <c r="T206" s="12">
        <v>0</v>
      </c>
      <c r="U206" s="12">
        <v>0</v>
      </c>
      <c r="V206" s="12">
        <v>0</v>
      </c>
      <c r="W206" s="12">
        <v>0</v>
      </c>
      <c r="X206" s="12">
        <v>0</v>
      </c>
      <c r="Y206" s="12">
        <v>0</v>
      </c>
      <c r="Z206" s="12">
        <v>0</v>
      </c>
      <c r="AA206" s="12">
        <v>0</v>
      </c>
      <c r="AB206" s="12">
        <v>0</v>
      </c>
      <c r="AC206" s="12">
        <v>0</v>
      </c>
      <c r="AD206" s="12">
        <v>0</v>
      </c>
      <c r="AE206" s="12">
        <v>0</v>
      </c>
      <c r="AF206" s="12">
        <v>0</v>
      </c>
      <c r="AG206" s="12">
        <v>0</v>
      </c>
      <c r="AH206" s="12">
        <v>0</v>
      </c>
      <c r="AI206" s="12">
        <v>0</v>
      </c>
      <c r="AJ206" s="12">
        <v>0</v>
      </c>
      <c r="AK206" s="12">
        <v>0</v>
      </c>
      <c r="AL206" s="12">
        <v>0</v>
      </c>
      <c r="AM206" s="12">
        <v>0</v>
      </c>
      <c r="AN206" s="12">
        <v>0</v>
      </c>
      <c r="AO206" s="12">
        <v>0</v>
      </c>
      <c r="AU206" s="12">
        <v>0</v>
      </c>
      <c r="AV206" s="12">
        <v>0</v>
      </c>
      <c r="AW206" s="12">
        <v>0</v>
      </c>
      <c r="AX206" s="12">
        <v>0</v>
      </c>
      <c r="AY206" s="12">
        <v>0</v>
      </c>
      <c r="AZ206" s="12">
        <v>0</v>
      </c>
      <c r="BA206" s="12">
        <v>0</v>
      </c>
      <c r="BB206" s="12">
        <v>0</v>
      </c>
      <c r="BC206" s="12">
        <v>0</v>
      </c>
      <c r="BD206" s="12">
        <v>0</v>
      </c>
      <c r="BE206" s="12">
        <v>0</v>
      </c>
      <c r="BF206" s="12">
        <v>0</v>
      </c>
      <c r="BG206" s="12">
        <v>0</v>
      </c>
      <c r="BH206" s="12">
        <v>0</v>
      </c>
      <c r="BI206" s="12">
        <v>0</v>
      </c>
      <c r="BJ206" s="12">
        <v>0</v>
      </c>
      <c r="BK206" s="12">
        <v>0</v>
      </c>
      <c r="BL206" s="12">
        <v>0</v>
      </c>
      <c r="BM206" s="12">
        <v>0</v>
      </c>
      <c r="BN206" s="12">
        <v>0</v>
      </c>
      <c r="BO206" s="12">
        <v>0</v>
      </c>
      <c r="BP206" s="12">
        <v>0</v>
      </c>
      <c r="BQ206" s="12">
        <v>0</v>
      </c>
      <c r="BR206" s="12">
        <v>0</v>
      </c>
      <c r="BS206" s="12">
        <v>0</v>
      </c>
      <c r="BT206" s="12">
        <v>0</v>
      </c>
    </row>
    <row r="207" spans="2:72">
      <c r="B207" s="18" t="s">
        <v>208</v>
      </c>
      <c r="C207" s="18" t="s">
        <v>710</v>
      </c>
      <c r="D207" s="18" t="s">
        <v>716</v>
      </c>
      <c r="E207" s="18" t="s">
        <v>706</v>
      </c>
      <c r="F207" s="18" t="s">
        <v>711</v>
      </c>
      <c r="G207" s="18" t="s">
        <v>707</v>
      </c>
      <c r="H207" s="747">
        <v>2015</v>
      </c>
      <c r="I207" s="748" t="s">
        <v>586</v>
      </c>
      <c r="J207" s="748" t="s">
        <v>591</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0</v>
      </c>
      <c r="AK207" s="12">
        <v>0</v>
      </c>
      <c r="AL207" s="12">
        <v>0</v>
      </c>
      <c r="AM207" s="12">
        <v>0</v>
      </c>
      <c r="AN207" s="12">
        <v>0</v>
      </c>
      <c r="AO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12">
        <v>0</v>
      </c>
      <c r="BR207" s="12">
        <v>0</v>
      </c>
      <c r="BS207" s="12">
        <v>0</v>
      </c>
      <c r="BT207" s="12">
        <v>0</v>
      </c>
    </row>
    <row r="208" spans="2:72">
      <c r="B208" s="18" t="s">
        <v>208</v>
      </c>
      <c r="C208" s="18" t="s">
        <v>710</v>
      </c>
      <c r="D208" s="18" t="s">
        <v>717</v>
      </c>
      <c r="E208" s="18" t="s">
        <v>706</v>
      </c>
      <c r="F208" s="18" t="s">
        <v>711</v>
      </c>
      <c r="G208" s="18" t="s">
        <v>707</v>
      </c>
      <c r="H208" s="747">
        <v>2015</v>
      </c>
      <c r="I208" s="748" t="s">
        <v>586</v>
      </c>
      <c r="J208" s="748" t="s">
        <v>591</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12">
        <v>0</v>
      </c>
      <c r="BR208" s="12">
        <v>0</v>
      </c>
      <c r="BS208" s="12">
        <v>0</v>
      </c>
      <c r="BT208" s="12">
        <v>0</v>
      </c>
    </row>
    <row r="209" spans="2:72">
      <c r="B209" s="18" t="s">
        <v>208</v>
      </c>
      <c r="C209" s="18" t="s">
        <v>705</v>
      </c>
      <c r="D209" s="18" t="s">
        <v>718</v>
      </c>
      <c r="E209" s="18" t="s">
        <v>706</v>
      </c>
      <c r="F209" s="18" t="s">
        <v>29</v>
      </c>
      <c r="G209" s="18" t="s">
        <v>707</v>
      </c>
      <c r="H209" s="747">
        <v>2015</v>
      </c>
      <c r="I209" s="748" t="s">
        <v>586</v>
      </c>
      <c r="J209" s="748" t="s">
        <v>591</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12">
        <v>0</v>
      </c>
      <c r="BS209" s="12">
        <v>0</v>
      </c>
      <c r="BT209" s="12">
        <v>0</v>
      </c>
    </row>
    <row r="210" spans="2:72">
      <c r="B210" s="18" t="s">
        <v>208</v>
      </c>
      <c r="C210" s="18" t="s">
        <v>705</v>
      </c>
      <c r="D210" s="18" t="s">
        <v>719</v>
      </c>
      <c r="E210" s="18" t="s">
        <v>706</v>
      </c>
      <c r="F210" s="18" t="s">
        <v>29</v>
      </c>
      <c r="G210" s="18" t="s">
        <v>707</v>
      </c>
      <c r="H210" s="747">
        <v>2015</v>
      </c>
      <c r="I210" s="748" t="s">
        <v>586</v>
      </c>
      <c r="J210" s="748" t="s">
        <v>591</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12">
        <v>0</v>
      </c>
      <c r="BS210" s="12">
        <v>0</v>
      </c>
      <c r="BT210" s="12">
        <v>0</v>
      </c>
    </row>
    <row r="211" spans="2:72">
      <c r="B211" s="18" t="s">
        <v>208</v>
      </c>
      <c r="C211" s="18" t="s">
        <v>705</v>
      </c>
      <c r="D211" s="18" t="s">
        <v>720</v>
      </c>
      <c r="E211" s="18" t="s">
        <v>706</v>
      </c>
      <c r="F211" s="18" t="s">
        <v>29</v>
      </c>
      <c r="G211" s="18" t="s">
        <v>707</v>
      </c>
      <c r="H211" s="747">
        <v>2015</v>
      </c>
      <c r="I211" s="748" t="s">
        <v>586</v>
      </c>
      <c r="J211" s="748" t="s">
        <v>591</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12">
        <v>0</v>
      </c>
      <c r="BS211" s="12">
        <v>0</v>
      </c>
      <c r="BT211" s="12">
        <v>0</v>
      </c>
    </row>
    <row r="212" spans="2:72">
      <c r="B212" s="18" t="s">
        <v>208</v>
      </c>
      <c r="C212" s="18" t="s">
        <v>705</v>
      </c>
      <c r="D212" s="18" t="s">
        <v>721</v>
      </c>
      <c r="E212" s="18" t="s">
        <v>706</v>
      </c>
      <c r="F212" s="18" t="s">
        <v>29</v>
      </c>
      <c r="G212" s="18" t="s">
        <v>707</v>
      </c>
      <c r="H212" s="747">
        <v>2015</v>
      </c>
      <c r="I212" s="748" t="s">
        <v>586</v>
      </c>
      <c r="J212" s="748" t="s">
        <v>591</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12">
        <v>0</v>
      </c>
      <c r="AM212" s="12">
        <v>0</v>
      </c>
      <c r="AN212" s="12">
        <v>0</v>
      </c>
      <c r="AO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12">
        <v>0</v>
      </c>
      <c r="BR212" s="12">
        <v>0</v>
      </c>
      <c r="BS212" s="12">
        <v>0</v>
      </c>
      <c r="BT212" s="12">
        <v>0</v>
      </c>
    </row>
    <row r="213" spans="2:72">
      <c r="B213" s="18" t="s">
        <v>208</v>
      </c>
      <c r="C213" s="18" t="s">
        <v>710</v>
      </c>
      <c r="D213" s="18" t="s">
        <v>722</v>
      </c>
      <c r="E213" s="18" t="s">
        <v>706</v>
      </c>
      <c r="F213" s="18" t="s">
        <v>711</v>
      </c>
      <c r="G213" s="18" t="s">
        <v>707</v>
      </c>
      <c r="H213" s="747">
        <v>2015</v>
      </c>
      <c r="I213" s="748" t="s">
        <v>586</v>
      </c>
      <c r="J213" s="748" t="s">
        <v>591</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12">
        <v>0</v>
      </c>
      <c r="AM213" s="12">
        <v>0</v>
      </c>
      <c r="AN213" s="12">
        <v>0</v>
      </c>
      <c r="AO213" s="12">
        <v>0</v>
      </c>
      <c r="AU213" s="12">
        <v>0</v>
      </c>
      <c r="AV213" s="12">
        <v>0</v>
      </c>
      <c r="AW213" s="12">
        <v>0</v>
      </c>
      <c r="AX213" s="12">
        <v>0</v>
      </c>
      <c r="AY213" s="12">
        <v>0</v>
      </c>
      <c r="AZ213" s="12">
        <v>0</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12">
        <v>0</v>
      </c>
      <c r="BR213" s="12">
        <v>0</v>
      </c>
      <c r="BS213" s="12">
        <v>0</v>
      </c>
      <c r="BT213" s="12">
        <v>0</v>
      </c>
    </row>
    <row r="214" spans="2:72">
      <c r="B214" s="18" t="s">
        <v>208</v>
      </c>
      <c r="C214" s="18" t="s">
        <v>705</v>
      </c>
      <c r="D214" s="18" t="s">
        <v>723</v>
      </c>
      <c r="E214" s="18" t="s">
        <v>706</v>
      </c>
      <c r="F214" s="18" t="s">
        <v>29</v>
      </c>
      <c r="G214" s="18" t="s">
        <v>707</v>
      </c>
      <c r="H214" s="747">
        <v>2015</v>
      </c>
      <c r="I214" s="748" t="s">
        <v>586</v>
      </c>
      <c r="J214" s="748" t="s">
        <v>591</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12">
        <v>0</v>
      </c>
      <c r="AM214" s="12">
        <v>0</v>
      </c>
      <c r="AN214" s="12">
        <v>0</v>
      </c>
      <c r="AO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12">
        <v>0</v>
      </c>
      <c r="BR214" s="12">
        <v>0</v>
      </c>
      <c r="BS214" s="12">
        <v>0</v>
      </c>
      <c r="BT214" s="12">
        <v>0</v>
      </c>
    </row>
    <row r="215" spans="2:72">
      <c r="B215" s="18" t="s">
        <v>208</v>
      </c>
      <c r="C215" s="18" t="s">
        <v>705</v>
      </c>
      <c r="D215" s="18" t="s">
        <v>724</v>
      </c>
      <c r="E215" s="18" t="s">
        <v>706</v>
      </c>
      <c r="F215" s="18" t="s">
        <v>29</v>
      </c>
      <c r="G215" s="18" t="s">
        <v>707</v>
      </c>
      <c r="H215" s="747">
        <v>2015</v>
      </c>
      <c r="I215" s="748" t="s">
        <v>586</v>
      </c>
      <c r="J215" s="748" t="s">
        <v>591</v>
      </c>
      <c r="P215" s="12">
        <v>0</v>
      </c>
      <c r="Q215" s="12">
        <v>0</v>
      </c>
      <c r="R215" s="12">
        <v>0</v>
      </c>
      <c r="S215" s="12">
        <v>0</v>
      </c>
      <c r="T215" s="12">
        <v>0</v>
      </c>
      <c r="U215" s="12">
        <v>0</v>
      </c>
      <c r="V215" s="12">
        <v>0</v>
      </c>
      <c r="W215" s="12">
        <v>0</v>
      </c>
      <c r="X215" s="12">
        <v>0</v>
      </c>
      <c r="Y215" s="12">
        <v>0</v>
      </c>
      <c r="Z215" s="12">
        <v>0</v>
      </c>
      <c r="AA215" s="12">
        <v>0</v>
      </c>
      <c r="AB215" s="12">
        <v>0</v>
      </c>
      <c r="AC215" s="12">
        <v>0</v>
      </c>
      <c r="AD215" s="12">
        <v>0</v>
      </c>
      <c r="AE215" s="12">
        <v>0</v>
      </c>
      <c r="AF215" s="12">
        <v>0</v>
      </c>
      <c r="AG215" s="12">
        <v>0</v>
      </c>
      <c r="AH215" s="12">
        <v>0</v>
      </c>
      <c r="AI215" s="12">
        <v>0</v>
      </c>
      <c r="AJ215" s="12">
        <v>0</v>
      </c>
      <c r="AK215" s="12">
        <v>0</v>
      </c>
      <c r="AL215" s="12">
        <v>0</v>
      </c>
      <c r="AM215" s="12">
        <v>0</v>
      </c>
      <c r="AN215" s="12">
        <v>0</v>
      </c>
      <c r="AO215" s="12">
        <v>0</v>
      </c>
      <c r="AU215" s="12">
        <v>0</v>
      </c>
      <c r="AV215" s="12">
        <v>0</v>
      </c>
      <c r="AW215" s="12">
        <v>0</v>
      </c>
      <c r="AX215" s="12">
        <v>0</v>
      </c>
      <c r="AY215" s="12">
        <v>0</v>
      </c>
      <c r="AZ215" s="12">
        <v>0</v>
      </c>
      <c r="BA215" s="12">
        <v>0</v>
      </c>
      <c r="BB215" s="12">
        <v>0</v>
      </c>
      <c r="BC215" s="12">
        <v>0</v>
      </c>
      <c r="BD215" s="12">
        <v>0</v>
      </c>
      <c r="BE215" s="12">
        <v>0</v>
      </c>
      <c r="BF215" s="12">
        <v>0</v>
      </c>
      <c r="BG215" s="12">
        <v>0</v>
      </c>
      <c r="BH215" s="12">
        <v>0</v>
      </c>
      <c r="BI215" s="12">
        <v>0</v>
      </c>
      <c r="BJ215" s="12">
        <v>0</v>
      </c>
      <c r="BK215" s="12">
        <v>0</v>
      </c>
      <c r="BL215" s="12">
        <v>0</v>
      </c>
      <c r="BM215" s="12">
        <v>0</v>
      </c>
      <c r="BN215" s="12">
        <v>0</v>
      </c>
      <c r="BO215" s="12">
        <v>0</v>
      </c>
      <c r="BP215" s="12">
        <v>0</v>
      </c>
      <c r="BQ215" s="12">
        <v>0</v>
      </c>
      <c r="BR215" s="12">
        <v>0</v>
      </c>
      <c r="BS215" s="12">
        <v>0</v>
      </c>
      <c r="BT215" s="12">
        <v>0</v>
      </c>
    </row>
    <row r="216" spans="2:72">
      <c r="B216" s="18" t="s">
        <v>208</v>
      </c>
      <c r="C216" s="18" t="s">
        <v>710</v>
      </c>
      <c r="D216" s="18" t="s">
        <v>725</v>
      </c>
      <c r="E216" s="18" t="s">
        <v>706</v>
      </c>
      <c r="F216" s="18" t="s">
        <v>711</v>
      </c>
      <c r="G216" s="18" t="s">
        <v>707</v>
      </c>
      <c r="H216" s="747">
        <v>2015</v>
      </c>
      <c r="I216" s="748" t="s">
        <v>586</v>
      </c>
      <c r="J216" s="748" t="s">
        <v>591</v>
      </c>
      <c r="P216" s="12">
        <v>0</v>
      </c>
      <c r="Q216" s="12">
        <v>0</v>
      </c>
      <c r="R216" s="12">
        <v>0</v>
      </c>
      <c r="S216" s="12">
        <v>0</v>
      </c>
      <c r="T216" s="12">
        <v>0</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12">
        <v>0</v>
      </c>
      <c r="AM216" s="12">
        <v>0</v>
      </c>
      <c r="AN216" s="12">
        <v>0</v>
      </c>
      <c r="AO216" s="12">
        <v>0</v>
      </c>
      <c r="AU216" s="12">
        <v>0</v>
      </c>
      <c r="AV216" s="12">
        <v>0</v>
      </c>
      <c r="AW216" s="12">
        <v>0</v>
      </c>
      <c r="AX216" s="12">
        <v>0</v>
      </c>
      <c r="AY216" s="12">
        <v>0</v>
      </c>
      <c r="AZ216" s="12">
        <v>0</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12">
        <v>0</v>
      </c>
      <c r="BR216" s="12">
        <v>0</v>
      </c>
      <c r="BS216" s="12">
        <v>0</v>
      </c>
      <c r="BT216" s="12">
        <v>0</v>
      </c>
    </row>
    <row r="217" spans="2:72">
      <c r="B217" s="18" t="s">
        <v>208</v>
      </c>
      <c r="C217" s="18" t="s">
        <v>710</v>
      </c>
      <c r="D217" s="18" t="s">
        <v>726</v>
      </c>
      <c r="E217" s="18" t="s">
        <v>706</v>
      </c>
      <c r="F217" s="18" t="s">
        <v>711</v>
      </c>
      <c r="G217" s="18" t="s">
        <v>707</v>
      </c>
      <c r="H217" s="747">
        <v>2015</v>
      </c>
      <c r="I217" s="748" t="s">
        <v>586</v>
      </c>
      <c r="J217" s="748" t="s">
        <v>591</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12">
        <v>0</v>
      </c>
      <c r="AM217" s="12">
        <v>0</v>
      </c>
      <c r="AN217" s="12">
        <v>0</v>
      </c>
      <c r="AO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12">
        <v>0</v>
      </c>
      <c r="BR217" s="12">
        <v>0</v>
      </c>
      <c r="BS217" s="12">
        <v>0</v>
      </c>
      <c r="BT217" s="12">
        <v>0</v>
      </c>
    </row>
    <row r="218" spans="2:72">
      <c r="B218" s="18" t="s">
        <v>208</v>
      </c>
      <c r="C218" s="18" t="s">
        <v>710</v>
      </c>
      <c r="D218" s="18" t="s">
        <v>127</v>
      </c>
      <c r="E218" s="18" t="s">
        <v>706</v>
      </c>
      <c r="F218" s="18" t="s">
        <v>712</v>
      </c>
      <c r="G218" s="18" t="s">
        <v>707</v>
      </c>
      <c r="H218" s="747">
        <v>2015</v>
      </c>
      <c r="I218" s="748" t="s">
        <v>586</v>
      </c>
      <c r="J218" s="748" t="s">
        <v>591</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12">
        <v>0</v>
      </c>
      <c r="BS218" s="12">
        <v>0</v>
      </c>
      <c r="BT218" s="12">
        <v>0</v>
      </c>
    </row>
    <row r="219" spans="2:72">
      <c r="B219" s="18" t="s">
        <v>208</v>
      </c>
      <c r="C219" s="18" t="s">
        <v>490</v>
      </c>
      <c r="D219" s="18" t="s">
        <v>727</v>
      </c>
      <c r="E219" s="18" t="s">
        <v>706</v>
      </c>
      <c r="F219" s="18" t="s">
        <v>490</v>
      </c>
      <c r="G219" s="18" t="s">
        <v>707</v>
      </c>
      <c r="H219" s="747">
        <v>2015</v>
      </c>
      <c r="I219" s="748" t="s">
        <v>586</v>
      </c>
      <c r="J219" s="748" t="s">
        <v>591</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12">
        <v>0</v>
      </c>
      <c r="BS219" s="12">
        <v>0</v>
      </c>
      <c r="BT219" s="12">
        <v>0</v>
      </c>
    </row>
    <row r="220" spans="2:72">
      <c r="B220" s="18" t="s">
        <v>208</v>
      </c>
      <c r="C220" s="18" t="s">
        <v>490</v>
      </c>
      <c r="D220" s="18" t="s">
        <v>728</v>
      </c>
      <c r="E220" s="18" t="s">
        <v>706</v>
      </c>
      <c r="F220" s="18" t="s">
        <v>490</v>
      </c>
      <c r="G220" s="18" t="s">
        <v>707</v>
      </c>
      <c r="H220" s="747">
        <v>2015</v>
      </c>
      <c r="I220" s="748" t="s">
        <v>586</v>
      </c>
      <c r="J220" s="748" t="s">
        <v>591</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12">
        <v>0</v>
      </c>
      <c r="AM220" s="12">
        <v>0</v>
      </c>
      <c r="AN220" s="12">
        <v>0</v>
      </c>
      <c r="AO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12">
        <v>0</v>
      </c>
      <c r="BR220" s="12">
        <v>0</v>
      </c>
      <c r="BS220" s="12">
        <v>0</v>
      </c>
      <c r="BT220" s="12">
        <v>0</v>
      </c>
    </row>
    <row r="221" spans="2:72">
      <c r="B221" s="18" t="s">
        <v>749</v>
      </c>
      <c r="C221" s="18" t="s">
        <v>710</v>
      </c>
      <c r="D221" s="18" t="s">
        <v>729</v>
      </c>
      <c r="E221" s="18" t="s">
        <v>706</v>
      </c>
      <c r="F221" s="18" t="s">
        <v>711</v>
      </c>
      <c r="G221" s="18" t="s">
        <v>707</v>
      </c>
      <c r="H221" s="747">
        <v>2015</v>
      </c>
      <c r="I221" s="748" t="s">
        <v>586</v>
      </c>
      <c r="J221" s="748" t="s">
        <v>591</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12">
        <v>0</v>
      </c>
      <c r="AM221" s="12">
        <v>0</v>
      </c>
      <c r="AN221" s="12">
        <v>0</v>
      </c>
      <c r="AO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12">
        <v>0</v>
      </c>
      <c r="BR221" s="12">
        <v>0</v>
      </c>
      <c r="BS221" s="12">
        <v>0</v>
      </c>
      <c r="BT221" s="12">
        <v>0</v>
      </c>
    </row>
    <row r="222" spans="2:72">
      <c r="B222" s="18" t="s">
        <v>749</v>
      </c>
      <c r="C222" s="18" t="s">
        <v>705</v>
      </c>
      <c r="D222" s="18" t="s">
        <v>730</v>
      </c>
      <c r="E222" s="18" t="s">
        <v>706</v>
      </c>
      <c r="F222" s="18" t="s">
        <v>29</v>
      </c>
      <c r="G222" s="18" t="s">
        <v>707</v>
      </c>
      <c r="H222" s="747">
        <v>2015</v>
      </c>
      <c r="I222" s="748" t="s">
        <v>586</v>
      </c>
      <c r="J222" s="748" t="s">
        <v>591</v>
      </c>
      <c r="P222" s="12">
        <v>0</v>
      </c>
      <c r="Q222" s="12">
        <v>0</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0</v>
      </c>
      <c r="AH222" s="12">
        <v>0</v>
      </c>
      <c r="AI222" s="12">
        <v>0</v>
      </c>
      <c r="AJ222" s="12">
        <v>0</v>
      </c>
      <c r="AK222" s="12">
        <v>0</v>
      </c>
      <c r="AL222" s="12">
        <v>0</v>
      </c>
      <c r="AM222" s="12">
        <v>0</v>
      </c>
      <c r="AN222" s="12">
        <v>0</v>
      </c>
      <c r="AO222" s="12">
        <v>0</v>
      </c>
      <c r="AU222" s="12">
        <v>0</v>
      </c>
      <c r="AV222" s="12">
        <v>0</v>
      </c>
      <c r="AW222" s="12">
        <v>0</v>
      </c>
      <c r="AX222" s="12">
        <v>0</v>
      </c>
      <c r="AY222" s="12">
        <v>0</v>
      </c>
      <c r="AZ222" s="12">
        <v>0</v>
      </c>
      <c r="BA222" s="12">
        <v>0</v>
      </c>
      <c r="BB222" s="12">
        <v>0</v>
      </c>
      <c r="BC222" s="12">
        <v>0</v>
      </c>
      <c r="BD222" s="12">
        <v>0</v>
      </c>
      <c r="BE222" s="12">
        <v>0</v>
      </c>
      <c r="BF222" s="12">
        <v>0</v>
      </c>
      <c r="BG222" s="12">
        <v>0</v>
      </c>
      <c r="BH222" s="12">
        <v>0</v>
      </c>
      <c r="BI222" s="12">
        <v>0</v>
      </c>
      <c r="BJ222" s="12">
        <v>0</v>
      </c>
      <c r="BK222" s="12">
        <v>0</v>
      </c>
      <c r="BL222" s="12">
        <v>0</v>
      </c>
      <c r="BM222" s="12">
        <v>0</v>
      </c>
      <c r="BN222" s="12">
        <v>0</v>
      </c>
      <c r="BO222" s="12">
        <v>0</v>
      </c>
      <c r="BP222" s="12">
        <v>0</v>
      </c>
      <c r="BQ222" s="12">
        <v>0</v>
      </c>
      <c r="BR222" s="12">
        <v>0</v>
      </c>
      <c r="BS222" s="12">
        <v>0</v>
      </c>
      <c r="BT222" s="12">
        <v>0</v>
      </c>
    </row>
    <row r="223" spans="2:72">
      <c r="B223" s="18" t="s">
        <v>749</v>
      </c>
      <c r="C223" s="18" t="s">
        <v>710</v>
      </c>
      <c r="D223" s="18" t="s">
        <v>731</v>
      </c>
      <c r="E223" s="18" t="s">
        <v>706</v>
      </c>
      <c r="F223" s="18" t="s">
        <v>711</v>
      </c>
      <c r="G223" s="18" t="s">
        <v>707</v>
      </c>
      <c r="H223" s="747">
        <v>2015</v>
      </c>
      <c r="I223" s="748" t="s">
        <v>586</v>
      </c>
      <c r="J223" s="748" t="s">
        <v>591</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12">
        <v>0</v>
      </c>
      <c r="AM223" s="12">
        <v>0</v>
      </c>
      <c r="AN223" s="12">
        <v>0</v>
      </c>
      <c r="AO223" s="12">
        <v>0</v>
      </c>
      <c r="AU223" s="12">
        <v>0</v>
      </c>
      <c r="AV223" s="12">
        <v>0</v>
      </c>
      <c r="AW223" s="12">
        <v>0</v>
      </c>
      <c r="AX223" s="12">
        <v>0</v>
      </c>
      <c r="AY223" s="12">
        <v>0</v>
      </c>
      <c r="AZ223" s="12">
        <v>0</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12">
        <v>0</v>
      </c>
      <c r="BR223" s="12">
        <v>0</v>
      </c>
      <c r="BS223" s="12">
        <v>0</v>
      </c>
      <c r="BT223" s="12">
        <v>0</v>
      </c>
    </row>
    <row r="224" spans="2:72">
      <c r="B224" s="18" t="s">
        <v>749</v>
      </c>
      <c r="C224" s="18" t="s">
        <v>710</v>
      </c>
      <c r="D224" s="18" t="s">
        <v>732</v>
      </c>
      <c r="E224" s="18" t="s">
        <v>706</v>
      </c>
      <c r="F224" s="18" t="s">
        <v>711</v>
      </c>
      <c r="G224" s="18" t="s">
        <v>707</v>
      </c>
      <c r="H224" s="747">
        <v>2015</v>
      </c>
      <c r="I224" s="748" t="s">
        <v>586</v>
      </c>
      <c r="J224" s="748" t="s">
        <v>591</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12">
        <v>0</v>
      </c>
      <c r="AM224" s="12">
        <v>0</v>
      </c>
      <c r="AN224" s="12">
        <v>0</v>
      </c>
      <c r="AO224" s="12">
        <v>0</v>
      </c>
      <c r="AU224" s="12">
        <v>0</v>
      </c>
      <c r="AV224" s="12">
        <v>0</v>
      </c>
      <c r="AW224" s="12">
        <v>0</v>
      </c>
      <c r="AX224" s="12">
        <v>0</v>
      </c>
      <c r="AY224" s="12">
        <v>0</v>
      </c>
      <c r="AZ224" s="12">
        <v>0</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12">
        <v>0</v>
      </c>
      <c r="BR224" s="12">
        <v>0</v>
      </c>
      <c r="BS224" s="12">
        <v>0</v>
      </c>
      <c r="BT224" s="12">
        <v>0</v>
      </c>
    </row>
    <row r="225" spans="2:72">
      <c r="B225" s="18" t="s">
        <v>749</v>
      </c>
      <c r="C225" s="18" t="s">
        <v>710</v>
      </c>
      <c r="D225" s="18" t="s">
        <v>733</v>
      </c>
      <c r="E225" s="18" t="s">
        <v>706</v>
      </c>
      <c r="F225" s="18" t="s">
        <v>711</v>
      </c>
      <c r="G225" s="18" t="s">
        <v>707</v>
      </c>
      <c r="H225" s="747">
        <v>2015</v>
      </c>
      <c r="I225" s="748" t="s">
        <v>586</v>
      </c>
      <c r="J225" s="748" t="s">
        <v>591</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0</v>
      </c>
      <c r="AO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12">
        <v>0</v>
      </c>
      <c r="BR225" s="12">
        <v>0</v>
      </c>
      <c r="BS225" s="12">
        <v>0</v>
      </c>
      <c r="BT225" s="12">
        <v>0</v>
      </c>
    </row>
    <row r="226" spans="2:72">
      <c r="B226" s="18" t="s">
        <v>749</v>
      </c>
      <c r="C226" s="18" t="s">
        <v>710</v>
      </c>
      <c r="D226" s="18" t="s">
        <v>734</v>
      </c>
      <c r="E226" s="18" t="s">
        <v>706</v>
      </c>
      <c r="F226" s="18" t="s">
        <v>711</v>
      </c>
      <c r="G226" s="18" t="s">
        <v>707</v>
      </c>
      <c r="H226" s="747">
        <v>2015</v>
      </c>
      <c r="I226" s="748" t="s">
        <v>586</v>
      </c>
      <c r="J226" s="748" t="s">
        <v>591</v>
      </c>
      <c r="P226" s="12">
        <v>0</v>
      </c>
      <c r="Q226" s="12">
        <v>0</v>
      </c>
      <c r="R226" s="12">
        <v>0</v>
      </c>
      <c r="S226" s="12">
        <v>0</v>
      </c>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12">
        <v>0</v>
      </c>
      <c r="AM226" s="12">
        <v>0</v>
      </c>
      <c r="AN226" s="12">
        <v>0</v>
      </c>
      <c r="AO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12">
        <v>0</v>
      </c>
      <c r="BR226" s="12">
        <v>0</v>
      </c>
      <c r="BS226" s="12">
        <v>0</v>
      </c>
      <c r="BT226" s="12">
        <v>0</v>
      </c>
    </row>
    <row r="227" spans="2:72">
      <c r="B227" s="18" t="s">
        <v>208</v>
      </c>
      <c r="C227" s="18" t="s">
        <v>705</v>
      </c>
      <c r="D227" s="18" t="s">
        <v>735</v>
      </c>
      <c r="E227" s="18" t="s">
        <v>706</v>
      </c>
      <c r="F227" s="18" t="s">
        <v>29</v>
      </c>
      <c r="G227" s="18" t="s">
        <v>707</v>
      </c>
      <c r="H227" s="747">
        <v>2015</v>
      </c>
      <c r="I227" s="748" t="s">
        <v>586</v>
      </c>
      <c r="J227" s="748" t="s">
        <v>591</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12">
        <v>0</v>
      </c>
      <c r="AM227" s="12">
        <v>0</v>
      </c>
      <c r="AN227" s="12">
        <v>0</v>
      </c>
      <c r="AO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12">
        <v>0</v>
      </c>
      <c r="BR227" s="12">
        <v>0</v>
      </c>
      <c r="BS227" s="12">
        <v>0</v>
      </c>
      <c r="BT227" s="12">
        <v>0</v>
      </c>
    </row>
    <row r="228" spans="2:72">
      <c r="B228" s="18" t="s">
        <v>208</v>
      </c>
      <c r="C228" s="18" t="s">
        <v>705</v>
      </c>
      <c r="D228" s="18" t="s">
        <v>736</v>
      </c>
      <c r="E228" s="18" t="s">
        <v>706</v>
      </c>
      <c r="F228" s="18" t="s">
        <v>29</v>
      </c>
      <c r="G228" s="18" t="s">
        <v>707</v>
      </c>
      <c r="H228" s="747">
        <v>2015</v>
      </c>
      <c r="I228" s="748" t="s">
        <v>586</v>
      </c>
      <c r="J228" s="748" t="s">
        <v>591</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12">
        <v>0</v>
      </c>
      <c r="AM228" s="12">
        <v>0</v>
      </c>
      <c r="AN228" s="12">
        <v>0</v>
      </c>
      <c r="AO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12">
        <v>0</v>
      </c>
      <c r="BR228" s="12">
        <v>0</v>
      </c>
      <c r="BS228" s="12">
        <v>0</v>
      </c>
      <c r="BT228" s="12">
        <v>0</v>
      </c>
    </row>
    <row r="229" spans="2:72">
      <c r="B229" s="18" t="s">
        <v>208</v>
      </c>
      <c r="C229" s="18" t="s">
        <v>705</v>
      </c>
      <c r="D229" s="18" t="s">
        <v>737</v>
      </c>
      <c r="E229" s="18" t="s">
        <v>706</v>
      </c>
      <c r="F229" s="18" t="s">
        <v>29</v>
      </c>
      <c r="G229" s="18" t="s">
        <v>707</v>
      </c>
      <c r="H229" s="747">
        <v>2015</v>
      </c>
      <c r="I229" s="748" t="s">
        <v>586</v>
      </c>
      <c r="J229" s="748" t="s">
        <v>591</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row>
    <row r="230" spans="2:72">
      <c r="B230" s="18" t="s">
        <v>208</v>
      </c>
      <c r="C230" s="18" t="s">
        <v>705</v>
      </c>
      <c r="D230" s="18" t="s">
        <v>738</v>
      </c>
      <c r="E230" s="18" t="s">
        <v>706</v>
      </c>
      <c r="F230" s="18" t="s">
        <v>29</v>
      </c>
      <c r="G230" s="18" t="s">
        <v>707</v>
      </c>
      <c r="H230" s="747">
        <v>2015</v>
      </c>
      <c r="I230" s="748" t="s">
        <v>586</v>
      </c>
      <c r="J230" s="748" t="s">
        <v>591</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12">
        <v>0</v>
      </c>
      <c r="BR230" s="12">
        <v>0</v>
      </c>
      <c r="BS230" s="12">
        <v>0</v>
      </c>
      <c r="BT230" s="12">
        <v>0</v>
      </c>
    </row>
    <row r="231" spans="2:72">
      <c r="B231" s="18" t="s">
        <v>208</v>
      </c>
      <c r="C231" s="18" t="s">
        <v>705</v>
      </c>
      <c r="D231" s="18" t="s">
        <v>739</v>
      </c>
      <c r="E231" s="18" t="s">
        <v>706</v>
      </c>
      <c r="F231" s="18" t="s">
        <v>29</v>
      </c>
      <c r="G231" s="18" t="s">
        <v>707</v>
      </c>
      <c r="H231" s="747">
        <v>2015</v>
      </c>
      <c r="I231" s="748" t="s">
        <v>586</v>
      </c>
      <c r="J231" s="748" t="s">
        <v>591</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12">
        <v>0</v>
      </c>
      <c r="BR231" s="12">
        <v>0</v>
      </c>
      <c r="BS231" s="12">
        <v>0</v>
      </c>
      <c r="BT231" s="12">
        <v>0</v>
      </c>
    </row>
    <row r="232" spans="2:72">
      <c r="B232" s="18" t="s">
        <v>208</v>
      </c>
      <c r="C232" s="18" t="s">
        <v>710</v>
      </c>
      <c r="D232" s="18" t="s">
        <v>740</v>
      </c>
      <c r="E232" s="18" t="s">
        <v>706</v>
      </c>
      <c r="F232" s="18" t="s">
        <v>711</v>
      </c>
      <c r="G232" s="18" t="s">
        <v>707</v>
      </c>
      <c r="H232" s="747">
        <v>2015</v>
      </c>
      <c r="I232" s="748" t="s">
        <v>586</v>
      </c>
      <c r="J232" s="748" t="s">
        <v>591</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0</v>
      </c>
      <c r="AM232" s="12">
        <v>0</v>
      </c>
      <c r="AN232" s="12">
        <v>0</v>
      </c>
      <c r="AO232" s="12">
        <v>0</v>
      </c>
      <c r="AU232" s="12">
        <v>0</v>
      </c>
      <c r="AV232" s="12">
        <v>0</v>
      </c>
      <c r="AW232" s="12">
        <v>0</v>
      </c>
      <c r="AX232" s="12">
        <v>0</v>
      </c>
      <c r="AY232" s="12">
        <v>0</v>
      </c>
      <c r="AZ232" s="12">
        <v>0</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12">
        <v>0</v>
      </c>
      <c r="BR232" s="12">
        <v>0</v>
      </c>
      <c r="BS232" s="12">
        <v>0</v>
      </c>
      <c r="BT232" s="12">
        <v>0</v>
      </c>
    </row>
    <row r="233" spans="2:72">
      <c r="B233" s="18" t="s">
        <v>208</v>
      </c>
      <c r="C233" s="18" t="s">
        <v>710</v>
      </c>
      <c r="D233" s="18" t="s">
        <v>741</v>
      </c>
      <c r="E233" s="18" t="s">
        <v>706</v>
      </c>
      <c r="F233" s="18" t="s">
        <v>711</v>
      </c>
      <c r="G233" s="18" t="s">
        <v>707</v>
      </c>
      <c r="H233" s="747">
        <v>2015</v>
      </c>
      <c r="I233" s="748" t="s">
        <v>586</v>
      </c>
      <c r="J233" s="748" t="s">
        <v>591</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12">
        <v>0</v>
      </c>
      <c r="BR233" s="12">
        <v>0</v>
      </c>
      <c r="BS233" s="12">
        <v>0</v>
      </c>
      <c r="BT233" s="12">
        <v>0</v>
      </c>
    </row>
    <row r="234" spans="2:72">
      <c r="B234" s="18" t="s">
        <v>208</v>
      </c>
      <c r="C234" s="18" t="s">
        <v>710</v>
      </c>
      <c r="D234" s="18" t="s">
        <v>742</v>
      </c>
      <c r="E234" s="18" t="s">
        <v>706</v>
      </c>
      <c r="F234" s="18" t="s">
        <v>711</v>
      </c>
      <c r="G234" s="18" t="s">
        <v>707</v>
      </c>
      <c r="H234" s="747">
        <v>2015</v>
      </c>
      <c r="I234" s="748" t="s">
        <v>586</v>
      </c>
      <c r="J234" s="748" t="s">
        <v>591</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12">
        <v>0</v>
      </c>
      <c r="BR234" s="12">
        <v>0</v>
      </c>
      <c r="BS234" s="12">
        <v>0</v>
      </c>
      <c r="BT234" s="12">
        <v>0</v>
      </c>
    </row>
    <row r="235" spans="2:72">
      <c r="B235" s="18" t="s">
        <v>208</v>
      </c>
      <c r="C235" s="18" t="s">
        <v>710</v>
      </c>
      <c r="D235" s="18" t="s">
        <v>743</v>
      </c>
      <c r="E235" s="18" t="s">
        <v>706</v>
      </c>
      <c r="F235" s="18" t="s">
        <v>711</v>
      </c>
      <c r="G235" s="18" t="s">
        <v>707</v>
      </c>
      <c r="H235" s="747">
        <v>2015</v>
      </c>
      <c r="I235" s="748" t="s">
        <v>586</v>
      </c>
      <c r="J235" s="748" t="s">
        <v>591</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12">
        <v>0</v>
      </c>
      <c r="AM235" s="12">
        <v>0</v>
      </c>
      <c r="AN235" s="12">
        <v>0</v>
      </c>
      <c r="AO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12">
        <v>0</v>
      </c>
      <c r="BR235" s="12">
        <v>0</v>
      </c>
      <c r="BS235" s="12">
        <v>0</v>
      </c>
      <c r="BT235" s="12">
        <v>0</v>
      </c>
    </row>
    <row r="236" spans="2:72">
      <c r="B236" s="18" t="s">
        <v>208</v>
      </c>
      <c r="C236" s="18" t="s">
        <v>710</v>
      </c>
      <c r="D236" s="18" t="s">
        <v>744</v>
      </c>
      <c r="E236" s="18" t="s">
        <v>706</v>
      </c>
      <c r="F236" s="18" t="s">
        <v>711</v>
      </c>
      <c r="G236" s="18" t="s">
        <v>707</v>
      </c>
      <c r="H236" s="747">
        <v>2015</v>
      </c>
      <c r="I236" s="748" t="s">
        <v>586</v>
      </c>
      <c r="J236" s="748" t="s">
        <v>591</v>
      </c>
      <c r="P236" s="12">
        <v>0</v>
      </c>
      <c r="Q236" s="12">
        <v>0</v>
      </c>
      <c r="R236" s="12">
        <v>0</v>
      </c>
      <c r="S236" s="12">
        <v>0</v>
      </c>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12">
        <v>0</v>
      </c>
      <c r="AM236" s="12">
        <v>0</v>
      </c>
      <c r="AN236" s="12">
        <v>0</v>
      </c>
      <c r="AO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12">
        <v>0</v>
      </c>
      <c r="BR236" s="12">
        <v>0</v>
      </c>
      <c r="BS236" s="12">
        <v>0</v>
      </c>
      <c r="BT236" s="12">
        <v>0</v>
      </c>
    </row>
    <row r="237" spans="2:72">
      <c r="B237" s="18" t="s">
        <v>208</v>
      </c>
      <c r="C237" s="18" t="s">
        <v>710</v>
      </c>
      <c r="D237" s="18" t="s">
        <v>745</v>
      </c>
      <c r="E237" s="18" t="s">
        <v>706</v>
      </c>
      <c r="F237" s="18" t="s">
        <v>712</v>
      </c>
      <c r="G237" s="18" t="s">
        <v>707</v>
      </c>
      <c r="H237" s="747">
        <v>2015</v>
      </c>
      <c r="I237" s="748" t="s">
        <v>586</v>
      </c>
      <c r="J237" s="748" t="s">
        <v>591</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0</v>
      </c>
      <c r="AO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12">
        <v>0</v>
      </c>
      <c r="BR237" s="12">
        <v>0</v>
      </c>
      <c r="BS237" s="12">
        <v>0</v>
      </c>
      <c r="BT237" s="12">
        <v>0</v>
      </c>
    </row>
    <row r="238" spans="2:72">
      <c r="B238" s="18" t="s">
        <v>208</v>
      </c>
      <c r="C238" s="18" t="s">
        <v>710</v>
      </c>
      <c r="D238" s="18" t="s">
        <v>746</v>
      </c>
      <c r="E238" s="18" t="s">
        <v>706</v>
      </c>
      <c r="F238" s="18" t="s">
        <v>712</v>
      </c>
      <c r="G238" s="18" t="s">
        <v>707</v>
      </c>
      <c r="H238" s="747">
        <v>2015</v>
      </c>
      <c r="I238" s="748" t="s">
        <v>586</v>
      </c>
      <c r="J238" s="748" t="s">
        <v>591</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12">
        <v>0</v>
      </c>
      <c r="AM238" s="12">
        <v>0</v>
      </c>
      <c r="AN238" s="12">
        <v>0</v>
      </c>
      <c r="AO238" s="12">
        <v>0</v>
      </c>
      <c r="AU238" s="12">
        <v>0</v>
      </c>
      <c r="AV238" s="12">
        <v>0</v>
      </c>
      <c r="AW238" s="12">
        <v>0</v>
      </c>
      <c r="AX238" s="12">
        <v>0</v>
      </c>
      <c r="AY238" s="12">
        <v>0</v>
      </c>
      <c r="AZ238" s="12">
        <v>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12">
        <v>0</v>
      </c>
      <c r="BR238" s="12">
        <v>0</v>
      </c>
      <c r="BS238" s="12">
        <v>0</v>
      </c>
      <c r="BT238" s="12">
        <v>0</v>
      </c>
    </row>
    <row r="239" spans="2:72">
      <c r="B239" s="18" t="s">
        <v>208</v>
      </c>
      <c r="C239" s="18" t="s">
        <v>710</v>
      </c>
      <c r="D239" s="18" t="s">
        <v>747</v>
      </c>
      <c r="E239" s="18" t="s">
        <v>706</v>
      </c>
      <c r="F239" s="18" t="s">
        <v>712</v>
      </c>
      <c r="G239" s="18" t="s">
        <v>707</v>
      </c>
      <c r="H239" s="747">
        <v>2015</v>
      </c>
      <c r="I239" s="748" t="s">
        <v>586</v>
      </c>
      <c r="J239" s="748" t="s">
        <v>591</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12">
        <v>0</v>
      </c>
      <c r="AM239" s="12">
        <v>0</v>
      </c>
      <c r="AN239" s="12">
        <v>0</v>
      </c>
      <c r="AO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12">
        <v>0</v>
      </c>
      <c r="BR239" s="12">
        <v>0</v>
      </c>
      <c r="BS239" s="12">
        <v>0</v>
      </c>
      <c r="BT239" s="12">
        <v>0</v>
      </c>
    </row>
    <row r="240" spans="2:72">
      <c r="B240" s="18" t="s">
        <v>208</v>
      </c>
      <c r="C240" s="18" t="s">
        <v>705</v>
      </c>
      <c r="D240" s="18" t="s">
        <v>748</v>
      </c>
      <c r="E240" s="18" t="s">
        <v>706</v>
      </c>
      <c r="F240" s="18" t="s">
        <v>29</v>
      </c>
      <c r="G240" s="18" t="s">
        <v>707</v>
      </c>
      <c r="H240" s="747">
        <v>2015</v>
      </c>
      <c r="I240" s="748" t="s">
        <v>586</v>
      </c>
      <c r="J240" s="748" t="s">
        <v>591</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0</v>
      </c>
      <c r="AK240" s="12">
        <v>0</v>
      </c>
      <c r="AL240" s="12">
        <v>0</v>
      </c>
      <c r="AM240" s="12">
        <v>0</v>
      </c>
      <c r="AN240" s="12">
        <v>0</v>
      </c>
      <c r="AO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12">
        <v>0</v>
      </c>
      <c r="BR240" s="12">
        <v>0</v>
      </c>
      <c r="BS240" s="12">
        <v>0</v>
      </c>
      <c r="BT240" s="12">
        <v>0</v>
      </c>
    </row>
    <row r="241" spans="2:72">
      <c r="B241" s="18" t="s">
        <v>208</v>
      </c>
      <c r="C241" s="18" t="s">
        <v>705</v>
      </c>
      <c r="D241" s="18" t="s">
        <v>750</v>
      </c>
      <c r="E241" s="18" t="s">
        <v>706</v>
      </c>
      <c r="F241" s="18" t="s">
        <v>29</v>
      </c>
      <c r="G241" s="18" t="s">
        <v>707</v>
      </c>
      <c r="H241" s="747">
        <v>2015</v>
      </c>
      <c r="I241" s="748" t="s">
        <v>586</v>
      </c>
      <c r="J241" s="748" t="s">
        <v>591</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0</v>
      </c>
      <c r="AK241" s="12">
        <v>0</v>
      </c>
      <c r="AL241" s="12">
        <v>0</v>
      </c>
      <c r="AM241" s="12">
        <v>0</v>
      </c>
      <c r="AN241" s="12">
        <v>0</v>
      </c>
      <c r="AO241" s="12">
        <v>0</v>
      </c>
      <c r="AU241" s="12">
        <v>0</v>
      </c>
      <c r="AV241" s="12">
        <v>0</v>
      </c>
      <c r="AW241" s="12">
        <v>0</v>
      </c>
      <c r="AX241" s="12">
        <v>0</v>
      </c>
      <c r="AY241" s="12">
        <v>0</v>
      </c>
      <c r="AZ241" s="12">
        <v>0</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12">
        <v>0</v>
      </c>
      <c r="BR241" s="12">
        <v>0</v>
      </c>
      <c r="BS241" s="12">
        <v>0</v>
      </c>
      <c r="BT241" s="12">
        <v>0</v>
      </c>
    </row>
    <row r="242" spans="2:72">
      <c r="B242" s="18" t="s">
        <v>208</v>
      </c>
      <c r="C242" s="18" t="s">
        <v>490</v>
      </c>
      <c r="D242" s="18" t="s">
        <v>751</v>
      </c>
      <c r="E242" s="18" t="s">
        <v>706</v>
      </c>
      <c r="F242" s="18" t="s">
        <v>490</v>
      </c>
      <c r="G242" s="18" t="s">
        <v>707</v>
      </c>
      <c r="H242" s="747">
        <v>2015</v>
      </c>
      <c r="I242" s="748" t="s">
        <v>586</v>
      </c>
      <c r="J242" s="748" t="s">
        <v>591</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12">
        <v>0</v>
      </c>
      <c r="BR242" s="12">
        <v>0</v>
      </c>
      <c r="BS242" s="12">
        <v>0</v>
      </c>
      <c r="BT242" s="12">
        <v>0</v>
      </c>
    </row>
    <row r="243" spans="2:72">
      <c r="B243" s="18" t="s">
        <v>208</v>
      </c>
      <c r="C243" s="18" t="s">
        <v>710</v>
      </c>
      <c r="D243" s="18" t="s">
        <v>752</v>
      </c>
      <c r="E243" s="18"/>
      <c r="F243" s="18"/>
      <c r="G243" s="18"/>
      <c r="H243" s="747">
        <v>2015</v>
      </c>
      <c r="I243" s="748" t="s">
        <v>586</v>
      </c>
      <c r="J243" s="748" t="s">
        <v>591</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0</v>
      </c>
      <c r="AK243" s="12">
        <v>0</v>
      </c>
      <c r="AL243" s="12">
        <v>0</v>
      </c>
      <c r="AM243" s="12">
        <v>0</v>
      </c>
      <c r="AN243" s="12">
        <v>0</v>
      </c>
      <c r="AO243" s="12">
        <v>0</v>
      </c>
      <c r="AU243" s="12">
        <v>0</v>
      </c>
      <c r="AV243" s="12">
        <v>0</v>
      </c>
      <c r="AW243" s="12">
        <v>0</v>
      </c>
      <c r="AX243" s="12">
        <v>0</v>
      </c>
      <c r="AY243" s="12">
        <v>0</v>
      </c>
      <c r="AZ243" s="12">
        <v>0</v>
      </c>
      <c r="BA243" s="12">
        <v>0</v>
      </c>
      <c r="BB243" s="12">
        <v>0</v>
      </c>
      <c r="BC243" s="12">
        <v>0</v>
      </c>
      <c r="BD243" s="12">
        <v>0</v>
      </c>
      <c r="BE243" s="12">
        <v>0</v>
      </c>
      <c r="BF243" s="12">
        <v>0</v>
      </c>
      <c r="BG243" s="12">
        <v>0</v>
      </c>
      <c r="BH243" s="12">
        <v>0</v>
      </c>
      <c r="BI243" s="12">
        <v>0</v>
      </c>
      <c r="BJ243" s="12">
        <v>0</v>
      </c>
      <c r="BK243" s="12">
        <v>0</v>
      </c>
      <c r="BL243" s="12">
        <v>0</v>
      </c>
      <c r="BM243" s="12">
        <v>0</v>
      </c>
      <c r="BN243" s="12">
        <v>0</v>
      </c>
      <c r="BO243" s="12">
        <v>0</v>
      </c>
      <c r="BP243" s="12">
        <v>0</v>
      </c>
      <c r="BQ243" s="12">
        <v>0</v>
      </c>
      <c r="BR243" s="12">
        <v>0</v>
      </c>
      <c r="BS243" s="12">
        <v>0</v>
      </c>
      <c r="BT243" s="12">
        <v>0</v>
      </c>
    </row>
    <row r="244" spans="2:72">
      <c r="B244" s="18" t="s">
        <v>208</v>
      </c>
      <c r="C244" s="18" t="s">
        <v>710</v>
      </c>
      <c r="D244" s="18" t="s">
        <v>753</v>
      </c>
      <c r="E244" s="18"/>
      <c r="F244" s="18"/>
      <c r="G244" s="18"/>
      <c r="H244" s="747">
        <v>2015</v>
      </c>
      <c r="I244" s="748" t="s">
        <v>586</v>
      </c>
      <c r="J244" s="748" t="s">
        <v>591</v>
      </c>
      <c r="P244" s="12">
        <v>0</v>
      </c>
      <c r="Q244" s="12">
        <v>0</v>
      </c>
      <c r="R244" s="12">
        <v>0</v>
      </c>
      <c r="S244" s="12">
        <v>0</v>
      </c>
      <c r="T244" s="12">
        <v>0</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12">
        <v>0</v>
      </c>
      <c r="AK244" s="12">
        <v>0</v>
      </c>
      <c r="AL244" s="12">
        <v>0</v>
      </c>
      <c r="AM244" s="12">
        <v>0</v>
      </c>
      <c r="AN244" s="12">
        <v>0</v>
      </c>
      <c r="AO244" s="12">
        <v>0</v>
      </c>
      <c r="AU244" s="12">
        <v>0</v>
      </c>
      <c r="AV244" s="12">
        <v>0</v>
      </c>
      <c r="AW244" s="12">
        <v>0</v>
      </c>
      <c r="AX244" s="12">
        <v>0</v>
      </c>
      <c r="AY244" s="12">
        <v>0</v>
      </c>
      <c r="AZ244" s="12">
        <v>0</v>
      </c>
      <c r="BA244" s="12">
        <v>0</v>
      </c>
      <c r="BB244" s="12">
        <v>0</v>
      </c>
      <c r="BC244" s="12">
        <v>0</v>
      </c>
      <c r="BD244" s="12">
        <v>0</v>
      </c>
      <c r="BE244" s="12">
        <v>0</v>
      </c>
      <c r="BF244" s="12">
        <v>0</v>
      </c>
      <c r="BG244" s="12">
        <v>0</v>
      </c>
      <c r="BH244" s="12">
        <v>0</v>
      </c>
      <c r="BI244" s="12">
        <v>0</v>
      </c>
      <c r="BJ244" s="12">
        <v>0</v>
      </c>
      <c r="BK244" s="12">
        <v>0</v>
      </c>
      <c r="BL244" s="12">
        <v>0</v>
      </c>
      <c r="BM244" s="12">
        <v>0</v>
      </c>
      <c r="BN244" s="12">
        <v>0</v>
      </c>
      <c r="BO244" s="12">
        <v>0</v>
      </c>
      <c r="BP244" s="12">
        <v>0</v>
      </c>
      <c r="BQ244" s="12">
        <v>0</v>
      </c>
      <c r="BR244" s="12">
        <v>0</v>
      </c>
      <c r="BS244" s="12">
        <v>0</v>
      </c>
      <c r="BT244" s="12">
        <v>0</v>
      </c>
    </row>
    <row r="245" spans="2:72">
      <c r="B245" s="18" t="s">
        <v>208</v>
      </c>
      <c r="C245" s="18" t="s">
        <v>710</v>
      </c>
      <c r="D245" s="18" t="s">
        <v>754</v>
      </c>
      <c r="E245" s="18"/>
      <c r="F245" s="18"/>
      <c r="G245" s="18"/>
      <c r="H245" s="747">
        <v>2015</v>
      </c>
      <c r="I245" s="748" t="s">
        <v>586</v>
      </c>
      <c r="J245" s="748" t="s">
        <v>591</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0</v>
      </c>
      <c r="AK245" s="12">
        <v>0</v>
      </c>
      <c r="AL245" s="12">
        <v>0</v>
      </c>
      <c r="AM245" s="12">
        <v>0</v>
      </c>
      <c r="AN245" s="12">
        <v>0</v>
      </c>
      <c r="AO245" s="12">
        <v>0</v>
      </c>
      <c r="AU245" s="12">
        <v>0</v>
      </c>
      <c r="AV245" s="12">
        <v>0</v>
      </c>
      <c r="AW245" s="12">
        <v>0</v>
      </c>
      <c r="AX245" s="12">
        <v>0</v>
      </c>
      <c r="AY245" s="12">
        <v>0</v>
      </c>
      <c r="AZ245" s="12">
        <v>0</v>
      </c>
      <c r="BA245" s="12">
        <v>0</v>
      </c>
      <c r="BB245" s="12">
        <v>0</v>
      </c>
      <c r="BC245" s="12">
        <v>0</v>
      </c>
      <c r="BD245" s="12">
        <v>0</v>
      </c>
      <c r="BE245" s="12">
        <v>0</v>
      </c>
      <c r="BF245" s="12">
        <v>0</v>
      </c>
      <c r="BG245" s="12">
        <v>0</v>
      </c>
      <c r="BH245" s="12">
        <v>0</v>
      </c>
      <c r="BI245" s="12">
        <v>0</v>
      </c>
      <c r="BJ245" s="12">
        <v>0</v>
      </c>
      <c r="BK245" s="12">
        <v>0</v>
      </c>
      <c r="BL245" s="12">
        <v>0</v>
      </c>
      <c r="BM245" s="12">
        <v>0</v>
      </c>
      <c r="BN245" s="12">
        <v>0</v>
      </c>
      <c r="BO245" s="12">
        <v>0</v>
      </c>
      <c r="BP245" s="12">
        <v>0</v>
      </c>
      <c r="BQ245" s="12">
        <v>0</v>
      </c>
      <c r="BR245" s="12">
        <v>0</v>
      </c>
      <c r="BS245" s="12">
        <v>0</v>
      </c>
      <c r="BT245" s="12">
        <v>0</v>
      </c>
    </row>
    <row r="246" spans="2:72">
      <c r="B246" s="18" t="s">
        <v>208</v>
      </c>
      <c r="C246" s="18" t="s">
        <v>710</v>
      </c>
      <c r="D246" s="18" t="s">
        <v>755</v>
      </c>
      <c r="E246" s="18"/>
      <c r="F246" s="18"/>
      <c r="G246" s="18"/>
      <c r="H246" s="747">
        <v>2015</v>
      </c>
      <c r="I246" s="748" t="s">
        <v>586</v>
      </c>
      <c r="J246" s="748" t="s">
        <v>591</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0</v>
      </c>
      <c r="AK246" s="12">
        <v>0</v>
      </c>
      <c r="AL246" s="12">
        <v>0</v>
      </c>
      <c r="AM246" s="12">
        <v>0</v>
      </c>
      <c r="AN246" s="12">
        <v>0</v>
      </c>
      <c r="AO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0</v>
      </c>
      <c r="BK246" s="12">
        <v>0</v>
      </c>
      <c r="BL246" s="12">
        <v>0</v>
      </c>
      <c r="BM246" s="12">
        <v>0</v>
      </c>
      <c r="BN246" s="12">
        <v>0</v>
      </c>
      <c r="BO246" s="12">
        <v>0</v>
      </c>
      <c r="BP246" s="12">
        <v>0</v>
      </c>
      <c r="BQ246" s="12">
        <v>0</v>
      </c>
      <c r="BR246" s="12">
        <v>0</v>
      </c>
      <c r="BS246" s="12">
        <v>0</v>
      </c>
      <c r="BT246" s="12">
        <v>0</v>
      </c>
    </row>
    <row r="247" spans="2:72">
      <c r="B247" s="18" t="s">
        <v>208</v>
      </c>
      <c r="C247" s="18" t="s">
        <v>710</v>
      </c>
      <c r="D247" s="18" t="s">
        <v>756</v>
      </c>
      <c r="E247" s="18"/>
      <c r="F247" s="18"/>
      <c r="G247" s="18"/>
      <c r="H247" s="747">
        <v>2015</v>
      </c>
      <c r="I247" s="748" t="s">
        <v>586</v>
      </c>
      <c r="J247" s="748" t="s">
        <v>591</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0</v>
      </c>
      <c r="AK247" s="12">
        <v>0</v>
      </c>
      <c r="AL247" s="12">
        <v>0</v>
      </c>
      <c r="AM247" s="12">
        <v>0</v>
      </c>
      <c r="AN247" s="12">
        <v>0</v>
      </c>
      <c r="AO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0</v>
      </c>
      <c r="BL247" s="12">
        <v>0</v>
      </c>
      <c r="BM247" s="12">
        <v>0</v>
      </c>
      <c r="BN247" s="12">
        <v>0</v>
      </c>
      <c r="BO247" s="12">
        <v>0</v>
      </c>
      <c r="BP247" s="12">
        <v>0</v>
      </c>
      <c r="BQ247" s="12">
        <v>0</v>
      </c>
      <c r="BR247" s="12">
        <v>0</v>
      </c>
      <c r="BS247" s="12">
        <v>0</v>
      </c>
      <c r="BT247" s="12">
        <v>0</v>
      </c>
    </row>
    <row r="248" spans="2:72">
      <c r="B248" s="18" t="s">
        <v>208</v>
      </c>
      <c r="C248" s="18" t="s">
        <v>710</v>
      </c>
      <c r="D248" s="18" t="s">
        <v>757</v>
      </c>
      <c r="E248" s="18"/>
      <c r="F248" s="18"/>
      <c r="G248" s="18"/>
      <c r="H248" s="747">
        <v>2015</v>
      </c>
      <c r="I248" s="748" t="s">
        <v>586</v>
      </c>
      <c r="J248" s="748" t="s">
        <v>591</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12">
        <v>0</v>
      </c>
      <c r="AK248" s="12">
        <v>0</v>
      </c>
      <c r="AL248" s="12">
        <v>0</v>
      </c>
      <c r="AM248" s="12">
        <v>0</v>
      </c>
      <c r="AN248" s="12">
        <v>0</v>
      </c>
      <c r="AO248" s="12">
        <v>0</v>
      </c>
      <c r="AU248" s="12">
        <v>0</v>
      </c>
      <c r="AV248" s="12">
        <v>0</v>
      </c>
      <c r="AW248" s="12">
        <v>0</v>
      </c>
      <c r="AX248" s="12">
        <v>0</v>
      </c>
      <c r="AY248" s="12">
        <v>0</v>
      </c>
      <c r="AZ248" s="12">
        <v>0</v>
      </c>
      <c r="BA248" s="12">
        <v>0</v>
      </c>
      <c r="BB248" s="12">
        <v>0</v>
      </c>
      <c r="BC248" s="12">
        <v>0</v>
      </c>
      <c r="BD248" s="12">
        <v>0</v>
      </c>
      <c r="BE248" s="12">
        <v>0</v>
      </c>
      <c r="BF248" s="12">
        <v>0</v>
      </c>
      <c r="BG248" s="12">
        <v>0</v>
      </c>
      <c r="BH248" s="12">
        <v>0</v>
      </c>
      <c r="BI248" s="12">
        <v>0</v>
      </c>
      <c r="BJ248" s="12">
        <v>0</v>
      </c>
      <c r="BK248" s="12">
        <v>0</v>
      </c>
      <c r="BL248" s="12">
        <v>0</v>
      </c>
      <c r="BM248" s="12">
        <v>0</v>
      </c>
      <c r="BN248" s="12">
        <v>0</v>
      </c>
      <c r="BO248" s="12">
        <v>0</v>
      </c>
      <c r="BP248" s="12">
        <v>0</v>
      </c>
      <c r="BQ248" s="12">
        <v>0</v>
      </c>
      <c r="BR248" s="12">
        <v>0</v>
      </c>
      <c r="BS248" s="12">
        <v>0</v>
      </c>
      <c r="BT248" s="12">
        <v>0</v>
      </c>
    </row>
    <row r="249" spans="2:72">
      <c r="B249" s="18" t="s">
        <v>208</v>
      </c>
      <c r="C249" s="18" t="s">
        <v>710</v>
      </c>
      <c r="D249" s="18" t="s">
        <v>758</v>
      </c>
      <c r="E249" s="18"/>
      <c r="F249" s="18"/>
      <c r="G249" s="18"/>
      <c r="H249" s="747">
        <v>2015</v>
      </c>
      <c r="I249" s="748" t="s">
        <v>586</v>
      </c>
      <c r="J249" s="748" t="s">
        <v>591</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0</v>
      </c>
      <c r="AK249" s="12">
        <v>0</v>
      </c>
      <c r="AL249" s="12">
        <v>0</v>
      </c>
      <c r="AM249" s="12">
        <v>0</v>
      </c>
      <c r="AN249" s="12">
        <v>0</v>
      </c>
      <c r="AO249" s="12">
        <v>0</v>
      </c>
      <c r="AU249" s="12">
        <v>0</v>
      </c>
      <c r="AV249" s="12">
        <v>0</v>
      </c>
      <c r="AW249" s="12">
        <v>0</v>
      </c>
      <c r="AX249" s="12">
        <v>0</v>
      </c>
      <c r="AY249" s="12">
        <v>0</v>
      </c>
      <c r="AZ249" s="12">
        <v>0</v>
      </c>
      <c r="BA249" s="12">
        <v>0</v>
      </c>
      <c r="BB249" s="12">
        <v>0</v>
      </c>
      <c r="BC249" s="12">
        <v>0</v>
      </c>
      <c r="BD249" s="12">
        <v>0</v>
      </c>
      <c r="BE249" s="12">
        <v>0</v>
      </c>
      <c r="BF249" s="12">
        <v>0</v>
      </c>
      <c r="BG249" s="12">
        <v>0</v>
      </c>
      <c r="BH249" s="12">
        <v>0</v>
      </c>
      <c r="BI249" s="12">
        <v>0</v>
      </c>
      <c r="BJ249" s="12">
        <v>0</v>
      </c>
      <c r="BK249" s="12">
        <v>0</v>
      </c>
      <c r="BL249" s="12">
        <v>0</v>
      </c>
      <c r="BM249" s="12">
        <v>0</v>
      </c>
      <c r="BN249" s="12">
        <v>0</v>
      </c>
      <c r="BO249" s="12">
        <v>0</v>
      </c>
      <c r="BP249" s="12">
        <v>0</v>
      </c>
      <c r="BQ249" s="12">
        <v>0</v>
      </c>
      <c r="BR249" s="12">
        <v>0</v>
      </c>
      <c r="BS249" s="12">
        <v>0</v>
      </c>
      <c r="BT249" s="12">
        <v>0</v>
      </c>
    </row>
    <row r="250" spans="2:72">
      <c r="B250" s="18" t="s">
        <v>208</v>
      </c>
      <c r="C250" s="18" t="s">
        <v>710</v>
      </c>
      <c r="D250" s="18" t="s">
        <v>759</v>
      </c>
      <c r="E250" s="18"/>
      <c r="F250" s="18"/>
      <c r="G250" s="18"/>
      <c r="H250" s="747">
        <v>2015</v>
      </c>
      <c r="I250" s="748" t="s">
        <v>586</v>
      </c>
      <c r="J250" s="748" t="s">
        <v>591</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0</v>
      </c>
      <c r="AM250" s="12">
        <v>0</v>
      </c>
      <c r="AN250" s="12">
        <v>0</v>
      </c>
      <c r="AO250" s="12">
        <v>0</v>
      </c>
      <c r="AU250" s="12">
        <v>0</v>
      </c>
      <c r="AV250" s="12">
        <v>0</v>
      </c>
      <c r="AW250" s="12">
        <v>0</v>
      </c>
      <c r="AX250" s="12">
        <v>0</v>
      </c>
      <c r="AY250" s="12">
        <v>0</v>
      </c>
      <c r="AZ250" s="12">
        <v>0</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12">
        <v>0</v>
      </c>
      <c r="BQ250" s="12">
        <v>0</v>
      </c>
      <c r="BR250" s="12">
        <v>0</v>
      </c>
      <c r="BS250" s="12">
        <v>0</v>
      </c>
      <c r="BT250" s="12">
        <v>0</v>
      </c>
    </row>
    <row r="251" spans="2:72">
      <c r="B251" s="18" t="s">
        <v>208</v>
      </c>
      <c r="C251" s="18" t="s">
        <v>710</v>
      </c>
      <c r="D251" s="18" t="s">
        <v>760</v>
      </c>
      <c r="E251" s="18"/>
      <c r="F251" s="18"/>
      <c r="G251" s="18"/>
      <c r="H251" s="747">
        <v>2015</v>
      </c>
      <c r="I251" s="748" t="s">
        <v>586</v>
      </c>
      <c r="J251" s="748" t="s">
        <v>591</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12">
        <v>0</v>
      </c>
      <c r="AM251" s="12">
        <v>0</v>
      </c>
      <c r="AN251" s="12">
        <v>0</v>
      </c>
      <c r="AO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12">
        <v>0</v>
      </c>
      <c r="BQ251" s="12">
        <v>0</v>
      </c>
      <c r="BR251" s="12">
        <v>0</v>
      </c>
      <c r="BS251" s="12">
        <v>0</v>
      </c>
      <c r="BT251" s="12">
        <v>0</v>
      </c>
    </row>
    <row r="252" spans="2:72">
      <c r="B252" s="14" t="s">
        <v>208</v>
      </c>
      <c r="C252" s="14" t="s">
        <v>710</v>
      </c>
      <c r="D252" s="14" t="s">
        <v>761</v>
      </c>
      <c r="E252" s="14"/>
      <c r="F252" s="14"/>
      <c r="G252" s="14"/>
      <c r="H252" s="747">
        <v>2015</v>
      </c>
      <c r="I252" s="748" t="s">
        <v>586</v>
      </c>
      <c r="J252" s="748" t="s">
        <v>591</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12">
        <v>0</v>
      </c>
      <c r="AM252" s="12">
        <v>0</v>
      </c>
      <c r="AN252" s="12">
        <v>0</v>
      </c>
      <c r="AO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12">
        <v>0</v>
      </c>
      <c r="BQ252" s="12">
        <v>0</v>
      </c>
      <c r="BR252" s="12">
        <v>0</v>
      </c>
      <c r="BS252" s="12">
        <v>0</v>
      </c>
      <c r="BT252" s="12">
        <v>0</v>
      </c>
    </row>
    <row r="253" spans="2:72">
      <c r="B253" s="14" t="s">
        <v>208</v>
      </c>
      <c r="C253" s="14" t="s">
        <v>710</v>
      </c>
      <c r="D253" s="14" t="s">
        <v>762</v>
      </c>
      <c r="E253" s="14"/>
      <c r="F253" s="14"/>
      <c r="G253" s="14"/>
      <c r="H253" s="747">
        <v>2015</v>
      </c>
      <c r="I253" s="748" t="s">
        <v>586</v>
      </c>
      <c r="J253" s="748" t="s">
        <v>591</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12">
        <v>0</v>
      </c>
      <c r="AM253" s="12">
        <v>0</v>
      </c>
      <c r="AN253" s="12">
        <v>0</v>
      </c>
      <c r="AO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12">
        <v>0</v>
      </c>
      <c r="BQ253" s="12">
        <v>0</v>
      </c>
      <c r="BR253" s="12">
        <v>0</v>
      </c>
      <c r="BS253" s="12">
        <v>0</v>
      </c>
      <c r="BT253" s="12">
        <v>0</v>
      </c>
    </row>
    <row r="254" spans="2:72">
      <c r="B254" s="18" t="s">
        <v>208</v>
      </c>
      <c r="C254" s="18" t="s">
        <v>710</v>
      </c>
      <c r="D254" s="18" t="s">
        <v>763</v>
      </c>
      <c r="E254" s="18"/>
      <c r="F254" s="18"/>
      <c r="G254" s="18"/>
      <c r="H254" s="747">
        <v>2015</v>
      </c>
      <c r="I254" s="748" t="s">
        <v>586</v>
      </c>
      <c r="J254" s="748" t="s">
        <v>591</v>
      </c>
      <c r="P254" s="12">
        <v>0</v>
      </c>
      <c r="Q254" s="12">
        <v>0</v>
      </c>
      <c r="R254" s="12">
        <v>0</v>
      </c>
      <c r="S254" s="12">
        <v>0</v>
      </c>
      <c r="T254" s="12">
        <v>0</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12">
        <v>0</v>
      </c>
      <c r="AK254" s="12">
        <v>0</v>
      </c>
      <c r="AL254" s="12">
        <v>0</v>
      </c>
      <c r="AM254" s="12">
        <v>0</v>
      </c>
      <c r="AN254" s="12">
        <v>0</v>
      </c>
      <c r="AO254" s="12">
        <v>0</v>
      </c>
      <c r="AU254" s="12">
        <v>0</v>
      </c>
      <c r="AV254" s="12">
        <v>0</v>
      </c>
      <c r="AW254" s="12">
        <v>0</v>
      </c>
      <c r="AX254" s="12">
        <v>0</v>
      </c>
      <c r="AY254" s="12">
        <v>0</v>
      </c>
      <c r="AZ254" s="12">
        <v>0</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12">
        <v>0</v>
      </c>
      <c r="BQ254" s="12">
        <v>0</v>
      </c>
      <c r="BR254" s="12">
        <v>0</v>
      </c>
      <c r="BS254" s="12">
        <v>0</v>
      </c>
      <c r="BT254" s="12">
        <v>0</v>
      </c>
    </row>
    <row r="255" spans="2:72">
      <c r="B255" s="18" t="s">
        <v>208</v>
      </c>
      <c r="C255" s="18" t="s">
        <v>710</v>
      </c>
      <c r="D255" s="18" t="s">
        <v>764</v>
      </c>
      <c r="E255" s="18"/>
      <c r="F255" s="18"/>
      <c r="G255" s="18"/>
      <c r="H255" s="747">
        <v>2015</v>
      </c>
      <c r="I255" s="748" t="s">
        <v>586</v>
      </c>
      <c r="J255" s="748" t="s">
        <v>591</v>
      </c>
      <c r="P255" s="12">
        <v>0</v>
      </c>
      <c r="Q255" s="12">
        <v>0</v>
      </c>
      <c r="R255" s="12">
        <v>0</v>
      </c>
      <c r="S255" s="12">
        <v>0</v>
      </c>
      <c r="T255" s="12">
        <v>0</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12">
        <v>0</v>
      </c>
      <c r="AK255" s="12">
        <v>0</v>
      </c>
      <c r="AL255" s="12">
        <v>0</v>
      </c>
      <c r="AM255" s="12">
        <v>0</v>
      </c>
      <c r="AN255" s="12">
        <v>0</v>
      </c>
      <c r="AO255" s="12">
        <v>0</v>
      </c>
      <c r="AU255" s="12">
        <v>0</v>
      </c>
      <c r="AV255" s="12">
        <v>0</v>
      </c>
      <c r="AW255" s="12">
        <v>0</v>
      </c>
      <c r="AX255" s="12">
        <v>0</v>
      </c>
      <c r="AY255" s="12">
        <v>0</v>
      </c>
      <c r="AZ255" s="12">
        <v>0</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12">
        <v>0</v>
      </c>
      <c r="BQ255" s="12">
        <v>0</v>
      </c>
      <c r="BR255" s="12">
        <v>0</v>
      </c>
      <c r="BS255" s="12">
        <v>0</v>
      </c>
      <c r="BT255" s="12">
        <v>0</v>
      </c>
    </row>
    <row r="256" spans="2:72">
      <c r="B256" s="18" t="s">
        <v>208</v>
      </c>
      <c r="C256" s="18" t="s">
        <v>710</v>
      </c>
      <c r="D256" s="18" t="s">
        <v>765</v>
      </c>
      <c r="E256" s="18"/>
      <c r="F256" s="18"/>
      <c r="G256" s="18"/>
      <c r="H256" s="747">
        <v>2015</v>
      </c>
      <c r="I256" s="748" t="s">
        <v>586</v>
      </c>
      <c r="J256" s="748" t="s">
        <v>591</v>
      </c>
      <c r="P256" s="12">
        <v>0</v>
      </c>
      <c r="Q256" s="12">
        <v>0</v>
      </c>
      <c r="R256" s="12">
        <v>0</v>
      </c>
      <c r="S256" s="12">
        <v>0</v>
      </c>
      <c r="T256" s="12">
        <v>0</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12">
        <v>0</v>
      </c>
      <c r="AK256" s="12">
        <v>0</v>
      </c>
      <c r="AL256" s="12">
        <v>0</v>
      </c>
      <c r="AM256" s="12">
        <v>0</v>
      </c>
      <c r="AN256" s="12">
        <v>0</v>
      </c>
      <c r="AO256" s="12">
        <v>0</v>
      </c>
      <c r="AU256" s="12">
        <v>0</v>
      </c>
      <c r="AV256" s="12">
        <v>0</v>
      </c>
      <c r="AW256" s="12">
        <v>0</v>
      </c>
      <c r="AX256" s="12">
        <v>0</v>
      </c>
      <c r="AY256" s="12">
        <v>0</v>
      </c>
      <c r="AZ256" s="12">
        <v>0</v>
      </c>
      <c r="BA256" s="12">
        <v>0</v>
      </c>
      <c r="BB256" s="12">
        <v>0</v>
      </c>
      <c r="BC256" s="12">
        <v>0</v>
      </c>
      <c r="BD256" s="12">
        <v>0</v>
      </c>
      <c r="BE256" s="12">
        <v>0</v>
      </c>
      <c r="BF256" s="12">
        <v>0</v>
      </c>
      <c r="BG256" s="12">
        <v>0</v>
      </c>
      <c r="BH256" s="12">
        <v>0</v>
      </c>
      <c r="BI256" s="12">
        <v>0</v>
      </c>
      <c r="BJ256" s="12">
        <v>0</v>
      </c>
      <c r="BK256" s="12">
        <v>0</v>
      </c>
      <c r="BL256" s="12">
        <v>0</v>
      </c>
      <c r="BM256" s="12">
        <v>0</v>
      </c>
      <c r="BN256" s="12">
        <v>0</v>
      </c>
      <c r="BO256" s="12">
        <v>0</v>
      </c>
      <c r="BP256" s="12">
        <v>0</v>
      </c>
      <c r="BQ256" s="12">
        <v>0</v>
      </c>
      <c r="BR256" s="12">
        <v>0</v>
      </c>
      <c r="BS256" s="12">
        <v>0</v>
      </c>
      <c r="BT256" s="12">
        <v>0</v>
      </c>
    </row>
    <row r="257" spans="2:72">
      <c r="B257" s="18" t="s">
        <v>208</v>
      </c>
      <c r="C257" s="18" t="s">
        <v>710</v>
      </c>
      <c r="D257" s="18" t="s">
        <v>97</v>
      </c>
      <c r="E257" s="18"/>
      <c r="F257" s="18"/>
      <c r="G257" s="18"/>
      <c r="H257" s="747">
        <v>2015</v>
      </c>
      <c r="I257" s="748" t="s">
        <v>586</v>
      </c>
      <c r="J257" s="748" t="s">
        <v>591</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12">
        <v>0</v>
      </c>
      <c r="AK257" s="12">
        <v>0</v>
      </c>
      <c r="AL257" s="12">
        <v>0</v>
      </c>
      <c r="AM257" s="12">
        <v>0</v>
      </c>
      <c r="AN257" s="12">
        <v>0</v>
      </c>
      <c r="AO257" s="12">
        <v>0</v>
      </c>
      <c r="AU257" s="12">
        <v>0</v>
      </c>
      <c r="AV257" s="12">
        <v>0</v>
      </c>
      <c r="AW257" s="12">
        <v>0</v>
      </c>
      <c r="AX257" s="12">
        <v>0</v>
      </c>
      <c r="AY257" s="12">
        <v>0</v>
      </c>
      <c r="AZ257" s="12">
        <v>0</v>
      </c>
      <c r="BA257" s="12">
        <v>0</v>
      </c>
      <c r="BB257" s="12">
        <v>0</v>
      </c>
      <c r="BC257" s="12">
        <v>0</v>
      </c>
      <c r="BD257" s="12">
        <v>0</v>
      </c>
      <c r="BE257" s="12">
        <v>0</v>
      </c>
      <c r="BF257" s="12">
        <v>0</v>
      </c>
      <c r="BG257" s="12">
        <v>0</v>
      </c>
      <c r="BH257" s="12">
        <v>0</v>
      </c>
      <c r="BI257" s="12">
        <v>0</v>
      </c>
      <c r="BJ257" s="12">
        <v>0</v>
      </c>
      <c r="BK257" s="12">
        <v>0</v>
      </c>
      <c r="BL257" s="12">
        <v>0</v>
      </c>
      <c r="BM257" s="12">
        <v>0</v>
      </c>
      <c r="BN257" s="12">
        <v>0</v>
      </c>
      <c r="BO257" s="12">
        <v>0</v>
      </c>
      <c r="BP257" s="12">
        <v>0</v>
      </c>
      <c r="BQ257" s="12">
        <v>0</v>
      </c>
      <c r="BR257" s="12">
        <v>0</v>
      </c>
      <c r="BS257" s="12">
        <v>0</v>
      </c>
      <c r="BT257" s="12">
        <v>0</v>
      </c>
    </row>
    <row r="258" spans="2:72">
      <c r="B258" s="18" t="s">
        <v>208</v>
      </c>
      <c r="C258" s="18" t="s">
        <v>710</v>
      </c>
      <c r="D258" s="18" t="s">
        <v>95</v>
      </c>
      <c r="E258" s="18"/>
      <c r="F258" s="18"/>
      <c r="G258" s="18"/>
      <c r="H258" s="747">
        <v>2015</v>
      </c>
      <c r="I258" s="748" t="s">
        <v>586</v>
      </c>
      <c r="J258" s="748" t="s">
        <v>591</v>
      </c>
      <c r="P258" s="12">
        <v>0</v>
      </c>
      <c r="Q258" s="12">
        <v>0</v>
      </c>
      <c r="R258" s="12">
        <v>0</v>
      </c>
      <c r="S258" s="12">
        <v>0</v>
      </c>
      <c r="T258" s="12">
        <v>0</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12">
        <v>0</v>
      </c>
      <c r="AK258" s="12">
        <v>0</v>
      </c>
      <c r="AL258" s="12">
        <v>0</v>
      </c>
      <c r="AM258" s="12">
        <v>0</v>
      </c>
      <c r="AN258" s="12">
        <v>0</v>
      </c>
      <c r="AO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12">
        <v>0</v>
      </c>
      <c r="BQ258" s="12">
        <v>0</v>
      </c>
      <c r="BR258" s="12">
        <v>0</v>
      </c>
      <c r="BS258" s="12">
        <v>0</v>
      </c>
      <c r="BT258" s="12">
        <v>0</v>
      </c>
    </row>
    <row r="259" spans="2:72">
      <c r="B259" s="18" t="s">
        <v>208</v>
      </c>
      <c r="C259" s="18" t="s">
        <v>710</v>
      </c>
      <c r="D259" s="18" t="s">
        <v>96</v>
      </c>
      <c r="E259" s="18"/>
      <c r="F259" s="18"/>
      <c r="G259" s="18"/>
      <c r="H259" s="747">
        <v>2015</v>
      </c>
      <c r="I259" s="748" t="s">
        <v>586</v>
      </c>
      <c r="J259" s="748" t="s">
        <v>591</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12">
        <v>0</v>
      </c>
      <c r="AK259" s="12">
        <v>0</v>
      </c>
      <c r="AL259" s="12">
        <v>0</v>
      </c>
      <c r="AM259" s="12">
        <v>0</v>
      </c>
      <c r="AN259" s="12">
        <v>0</v>
      </c>
      <c r="AO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12">
        <v>0</v>
      </c>
      <c r="BQ259" s="12">
        <v>0</v>
      </c>
      <c r="BR259" s="12">
        <v>0</v>
      </c>
      <c r="BS259" s="12">
        <v>0</v>
      </c>
      <c r="BT259" s="12">
        <v>0</v>
      </c>
    </row>
    <row r="260" spans="2:72">
      <c r="B260" s="18" t="s">
        <v>208</v>
      </c>
      <c r="C260" s="18" t="s">
        <v>710</v>
      </c>
      <c r="D260" s="18" t="s">
        <v>687</v>
      </c>
      <c r="E260" s="18"/>
      <c r="F260" s="18"/>
      <c r="G260" s="18"/>
      <c r="H260" s="747">
        <v>2015</v>
      </c>
      <c r="I260" s="748" t="s">
        <v>586</v>
      </c>
      <c r="J260" s="748" t="s">
        <v>591</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12">
        <v>0</v>
      </c>
      <c r="AM260" s="12">
        <v>0</v>
      </c>
      <c r="AN260" s="12">
        <v>0</v>
      </c>
      <c r="AO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12">
        <v>0</v>
      </c>
      <c r="BQ260" s="12">
        <v>0</v>
      </c>
      <c r="BR260" s="12">
        <v>0</v>
      </c>
      <c r="BS260" s="12">
        <v>0</v>
      </c>
      <c r="BT260" s="12">
        <v>0</v>
      </c>
    </row>
    <row r="261" spans="2:72">
      <c r="B261" s="18" t="s">
        <v>208</v>
      </c>
      <c r="C261" s="18" t="s">
        <v>705</v>
      </c>
      <c r="D261" s="18" t="s">
        <v>98</v>
      </c>
      <c r="E261" s="18"/>
      <c r="F261" s="18"/>
      <c r="G261" s="18"/>
      <c r="H261" s="747">
        <v>2015</v>
      </c>
      <c r="I261" s="748" t="s">
        <v>586</v>
      </c>
      <c r="J261" s="748" t="s">
        <v>591</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12">
        <v>0</v>
      </c>
      <c r="AM261" s="12">
        <v>0</v>
      </c>
      <c r="AN261" s="12">
        <v>0</v>
      </c>
      <c r="AO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12">
        <v>0</v>
      </c>
      <c r="BQ261" s="12">
        <v>0</v>
      </c>
      <c r="BR261" s="12">
        <v>0</v>
      </c>
      <c r="BS261" s="12">
        <v>0</v>
      </c>
      <c r="BT261" s="12">
        <v>0</v>
      </c>
    </row>
    <row r="262" spans="2:72">
      <c r="B262" s="18" t="s">
        <v>208</v>
      </c>
      <c r="C262" s="18" t="s">
        <v>705</v>
      </c>
      <c r="D262" s="18" t="s">
        <v>99</v>
      </c>
      <c r="E262" s="18"/>
      <c r="F262" s="18"/>
      <c r="G262" s="18"/>
      <c r="H262" s="747">
        <v>2015</v>
      </c>
      <c r="I262" s="748" t="s">
        <v>586</v>
      </c>
      <c r="J262" s="748" t="s">
        <v>591</v>
      </c>
      <c r="P262" s="12">
        <v>0</v>
      </c>
      <c r="Q262" s="12">
        <v>0</v>
      </c>
      <c r="R262" s="12">
        <v>0</v>
      </c>
      <c r="S262" s="12">
        <v>0</v>
      </c>
      <c r="T262" s="12">
        <v>0</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12">
        <v>0</v>
      </c>
      <c r="AK262" s="12">
        <v>0</v>
      </c>
      <c r="AL262" s="12">
        <v>0</v>
      </c>
      <c r="AM262" s="12">
        <v>0</v>
      </c>
      <c r="AN262" s="12">
        <v>0</v>
      </c>
      <c r="AO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12">
        <v>0</v>
      </c>
      <c r="BQ262" s="12">
        <v>0</v>
      </c>
      <c r="BR262" s="12">
        <v>0</v>
      </c>
      <c r="BS262" s="12">
        <v>0</v>
      </c>
      <c r="BT262" s="12">
        <v>0</v>
      </c>
    </row>
    <row r="263" spans="2:72">
      <c r="B263" s="18" t="s">
        <v>208</v>
      </c>
      <c r="C263" s="18" t="s">
        <v>710</v>
      </c>
      <c r="D263" s="18" t="s">
        <v>100</v>
      </c>
      <c r="E263" s="18"/>
      <c r="F263" s="18"/>
      <c r="G263" s="18"/>
      <c r="H263" s="747">
        <v>2015</v>
      </c>
      <c r="I263" s="748" t="s">
        <v>586</v>
      </c>
      <c r="J263" s="748" t="s">
        <v>591</v>
      </c>
      <c r="P263" s="12">
        <v>-24</v>
      </c>
      <c r="Q263" s="12">
        <v>-19</v>
      </c>
      <c r="R263" s="12">
        <v>317</v>
      </c>
      <c r="S263" s="12">
        <v>358</v>
      </c>
      <c r="T263" s="12">
        <v>358</v>
      </c>
      <c r="U263" s="12">
        <v>358</v>
      </c>
      <c r="V263" s="12">
        <v>1165</v>
      </c>
      <c r="W263" s="12">
        <v>1165</v>
      </c>
      <c r="X263" s="12">
        <v>1416</v>
      </c>
      <c r="Y263" s="12">
        <v>1143</v>
      </c>
      <c r="Z263" s="12">
        <v>439</v>
      </c>
      <c r="AA263" s="12">
        <v>319</v>
      </c>
      <c r="AB263" s="12">
        <v>233</v>
      </c>
      <c r="AC263" s="12">
        <v>213</v>
      </c>
      <c r="AD263" s="12">
        <v>213</v>
      </c>
      <c r="AE263" s="12">
        <v>191</v>
      </c>
      <c r="AF263" s="12">
        <v>120</v>
      </c>
      <c r="AG263" s="12">
        <v>120</v>
      </c>
      <c r="AH263" s="12">
        <v>120</v>
      </c>
      <c r="AI263" s="12">
        <v>120</v>
      </c>
      <c r="AJ263" s="12">
        <v>0</v>
      </c>
      <c r="AK263" s="12">
        <v>0</v>
      </c>
      <c r="AL263" s="12">
        <v>0</v>
      </c>
      <c r="AM263" s="12">
        <v>0</v>
      </c>
      <c r="AN263" s="12">
        <v>0</v>
      </c>
      <c r="AO263" s="12">
        <v>0</v>
      </c>
      <c r="AU263" s="12">
        <v>-11882</v>
      </c>
      <c r="AV263" s="12">
        <v>-372</v>
      </c>
      <c r="AW263" s="12">
        <v>1089393</v>
      </c>
      <c r="AX263" s="12">
        <v>1220451</v>
      </c>
      <c r="AY263" s="12">
        <v>1220451</v>
      </c>
      <c r="AZ263" s="12">
        <v>1220451</v>
      </c>
      <c r="BA263" s="12">
        <v>7195989</v>
      </c>
      <c r="BB263" s="12">
        <v>7195989</v>
      </c>
      <c r="BC263" s="12">
        <v>8467181</v>
      </c>
      <c r="BD263" s="12">
        <v>6919638</v>
      </c>
      <c r="BE263" s="12">
        <v>1756913</v>
      </c>
      <c r="BF263" s="12">
        <v>868833</v>
      </c>
      <c r="BG263" s="12">
        <v>724972</v>
      </c>
      <c r="BH263" s="12">
        <v>665019</v>
      </c>
      <c r="BI263" s="12">
        <v>664927</v>
      </c>
      <c r="BJ263" s="12">
        <v>596130</v>
      </c>
      <c r="BK263" s="12">
        <v>383283</v>
      </c>
      <c r="BL263" s="12">
        <v>383283</v>
      </c>
      <c r="BM263" s="12">
        <v>383283</v>
      </c>
      <c r="BN263" s="12">
        <v>383283</v>
      </c>
      <c r="BO263" s="12">
        <v>0</v>
      </c>
      <c r="BP263" s="12">
        <v>0</v>
      </c>
      <c r="BQ263" s="12">
        <v>0</v>
      </c>
      <c r="BR263" s="12">
        <v>0</v>
      </c>
      <c r="BS263" s="12">
        <v>0</v>
      </c>
      <c r="BT263" s="12">
        <v>0</v>
      </c>
    </row>
    <row r="264" spans="2:72">
      <c r="B264" s="18" t="s">
        <v>208</v>
      </c>
      <c r="C264" s="18" t="s">
        <v>710</v>
      </c>
      <c r="D264" s="18" t="s">
        <v>101</v>
      </c>
      <c r="E264" s="18"/>
      <c r="F264" s="18"/>
      <c r="G264" s="18"/>
      <c r="H264" s="747">
        <v>2015</v>
      </c>
      <c r="I264" s="748" t="s">
        <v>586</v>
      </c>
      <c r="J264" s="748" t="s">
        <v>591</v>
      </c>
      <c r="P264" s="12">
        <v>-628</v>
      </c>
      <c r="Q264" s="12">
        <v>-436</v>
      </c>
      <c r="R264" s="12">
        <v>135</v>
      </c>
      <c r="S264" s="12">
        <v>201</v>
      </c>
      <c r="T264" s="12">
        <v>201</v>
      </c>
      <c r="U264" s="12">
        <v>201</v>
      </c>
      <c r="V264" s="12">
        <v>201</v>
      </c>
      <c r="W264" s="12">
        <v>201</v>
      </c>
      <c r="X264" s="12">
        <v>201</v>
      </c>
      <c r="Y264" s="12">
        <v>201</v>
      </c>
      <c r="Z264" s="12">
        <v>201</v>
      </c>
      <c r="AA264" s="12">
        <v>182</v>
      </c>
      <c r="AB264" s="12">
        <v>-1</v>
      </c>
      <c r="AC264" s="12">
        <v>-1</v>
      </c>
      <c r="AD264" s="12">
        <v>-1</v>
      </c>
      <c r="AE264" s="12">
        <v>0</v>
      </c>
      <c r="AF264" s="12">
        <v>0</v>
      </c>
      <c r="AG264" s="12">
        <v>0</v>
      </c>
      <c r="AH264" s="12">
        <v>0</v>
      </c>
      <c r="AI264" s="12">
        <v>0</v>
      </c>
      <c r="AJ264" s="12">
        <v>0</v>
      </c>
      <c r="AK264" s="12">
        <v>0</v>
      </c>
      <c r="AL264" s="12">
        <v>0</v>
      </c>
      <c r="AM264" s="12">
        <v>0</v>
      </c>
      <c r="AN264" s="12">
        <v>0</v>
      </c>
      <c r="AO264" s="12">
        <v>0</v>
      </c>
      <c r="AU264" s="12">
        <v>-2643486</v>
      </c>
      <c r="AV264" s="12">
        <v>-1744847</v>
      </c>
      <c r="AW264" s="12">
        <v>499899</v>
      </c>
      <c r="AX264" s="12">
        <v>806699</v>
      </c>
      <c r="AY264" s="12">
        <v>806699</v>
      </c>
      <c r="AZ264" s="12">
        <v>806699</v>
      </c>
      <c r="BA264" s="12">
        <v>806699</v>
      </c>
      <c r="BB264" s="12">
        <v>806699</v>
      </c>
      <c r="BC264" s="12">
        <v>806699</v>
      </c>
      <c r="BD264" s="12">
        <v>806699</v>
      </c>
      <c r="BE264" s="12">
        <v>806699</v>
      </c>
      <c r="BF264" s="12">
        <v>721505</v>
      </c>
      <c r="BG264" s="12">
        <v>-376</v>
      </c>
      <c r="BH264" s="12">
        <v>-376</v>
      </c>
      <c r="BI264" s="12">
        <v>-376</v>
      </c>
      <c r="BJ264" s="12">
        <v>0</v>
      </c>
      <c r="BK264" s="12">
        <v>0</v>
      </c>
      <c r="BL264" s="12">
        <v>0</v>
      </c>
      <c r="BM264" s="12">
        <v>0</v>
      </c>
      <c r="BN264" s="12">
        <v>0</v>
      </c>
      <c r="BO264" s="12">
        <v>0</v>
      </c>
      <c r="BP264" s="12">
        <v>0</v>
      </c>
      <c r="BQ264" s="12">
        <v>0</v>
      </c>
      <c r="BR264" s="12">
        <v>0</v>
      </c>
      <c r="BS264" s="12">
        <v>0</v>
      </c>
      <c r="BT264" s="12">
        <v>0</v>
      </c>
    </row>
    <row r="265" spans="2:72">
      <c r="B265" s="18" t="s">
        <v>208</v>
      </c>
      <c r="C265" s="18" t="s">
        <v>710</v>
      </c>
      <c r="D265" s="18" t="s">
        <v>102</v>
      </c>
      <c r="E265" s="18"/>
      <c r="F265" s="18"/>
      <c r="G265" s="18"/>
      <c r="H265" s="747">
        <v>2015</v>
      </c>
      <c r="I265" s="748" t="s">
        <v>586</v>
      </c>
      <c r="J265" s="748" t="s">
        <v>591</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12">
        <v>0</v>
      </c>
      <c r="AK265" s="12">
        <v>0</v>
      </c>
      <c r="AL265" s="12">
        <v>0</v>
      </c>
      <c r="AM265" s="12">
        <v>0</v>
      </c>
      <c r="AN265" s="12">
        <v>0</v>
      </c>
      <c r="AO265" s="12">
        <v>0</v>
      </c>
      <c r="AU265" s="12">
        <v>0</v>
      </c>
      <c r="AV265" s="12">
        <v>0</v>
      </c>
      <c r="AW265" s="12">
        <v>0</v>
      </c>
      <c r="AX265" s="12">
        <v>0</v>
      </c>
      <c r="AY265" s="12">
        <v>0</v>
      </c>
      <c r="AZ265" s="12">
        <v>0</v>
      </c>
      <c r="BA265" s="12">
        <v>0</v>
      </c>
      <c r="BB265" s="12">
        <v>0</v>
      </c>
      <c r="BC265" s="12">
        <v>0</v>
      </c>
      <c r="BD265" s="12">
        <v>0</v>
      </c>
      <c r="BE265" s="12">
        <v>0</v>
      </c>
      <c r="BF265" s="12">
        <v>0</v>
      </c>
      <c r="BG265" s="12">
        <v>0</v>
      </c>
      <c r="BH265" s="12">
        <v>0</v>
      </c>
      <c r="BI265" s="12">
        <v>0</v>
      </c>
      <c r="BJ265" s="12">
        <v>0</v>
      </c>
      <c r="BK265" s="12">
        <v>0</v>
      </c>
      <c r="BL265" s="12">
        <v>0</v>
      </c>
      <c r="BM265" s="12">
        <v>0</v>
      </c>
      <c r="BN265" s="12">
        <v>0</v>
      </c>
      <c r="BO265" s="12">
        <v>0</v>
      </c>
      <c r="BP265" s="12">
        <v>0</v>
      </c>
      <c r="BQ265" s="12">
        <v>0</v>
      </c>
      <c r="BR265" s="12">
        <v>0</v>
      </c>
      <c r="BS265" s="12">
        <v>0</v>
      </c>
      <c r="BT265" s="12">
        <v>0</v>
      </c>
    </row>
    <row r="266" spans="2:72">
      <c r="B266" s="18" t="s">
        <v>208</v>
      </c>
      <c r="C266" s="18" t="s">
        <v>710</v>
      </c>
      <c r="D266" s="18" t="s">
        <v>103</v>
      </c>
      <c r="E266" s="18"/>
      <c r="F266" s="18"/>
      <c r="G266" s="18"/>
      <c r="H266" s="747">
        <v>2015</v>
      </c>
      <c r="I266" s="748" t="s">
        <v>586</v>
      </c>
      <c r="J266" s="748" t="s">
        <v>591</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12">
        <v>0</v>
      </c>
      <c r="AK266" s="12">
        <v>0</v>
      </c>
      <c r="AL266" s="12">
        <v>0</v>
      </c>
      <c r="AM266" s="12">
        <v>0</v>
      </c>
      <c r="AN266" s="12">
        <v>0</v>
      </c>
      <c r="AO266" s="12">
        <v>0</v>
      </c>
      <c r="AU266" s="12">
        <v>0</v>
      </c>
      <c r="AV266" s="12">
        <v>0</v>
      </c>
      <c r="AW266" s="12">
        <v>0</v>
      </c>
      <c r="AX266" s="12">
        <v>0</v>
      </c>
      <c r="AY266" s="12">
        <v>0</v>
      </c>
      <c r="AZ266" s="12">
        <v>0</v>
      </c>
      <c r="BA266" s="12">
        <v>0</v>
      </c>
      <c r="BB266" s="12">
        <v>0</v>
      </c>
      <c r="BC266" s="12">
        <v>0</v>
      </c>
      <c r="BD266" s="12">
        <v>0</v>
      </c>
      <c r="BE266" s="12">
        <v>0</v>
      </c>
      <c r="BF266" s="12">
        <v>0</v>
      </c>
      <c r="BG266" s="12">
        <v>0</v>
      </c>
      <c r="BH266" s="12">
        <v>0</v>
      </c>
      <c r="BI266" s="12">
        <v>0</v>
      </c>
      <c r="BJ266" s="12">
        <v>0</v>
      </c>
      <c r="BK266" s="12">
        <v>0</v>
      </c>
      <c r="BL266" s="12">
        <v>0</v>
      </c>
      <c r="BM266" s="12">
        <v>0</v>
      </c>
      <c r="BN266" s="12">
        <v>0</v>
      </c>
      <c r="BO266" s="12">
        <v>0</v>
      </c>
      <c r="BP266" s="12">
        <v>0</v>
      </c>
      <c r="BQ266" s="12">
        <v>0</v>
      </c>
      <c r="BR266" s="12">
        <v>0</v>
      </c>
      <c r="BS266" s="12">
        <v>0</v>
      </c>
      <c r="BT266" s="12">
        <v>0</v>
      </c>
    </row>
    <row r="267" spans="2:72">
      <c r="B267" s="18" t="s">
        <v>208</v>
      </c>
      <c r="C267" s="18" t="s">
        <v>710</v>
      </c>
      <c r="D267" s="18" t="s">
        <v>104</v>
      </c>
      <c r="E267" s="18"/>
      <c r="F267" s="18"/>
      <c r="G267" s="18"/>
      <c r="H267" s="747">
        <v>2015</v>
      </c>
      <c r="I267" s="748" t="s">
        <v>586</v>
      </c>
      <c r="J267" s="748" t="s">
        <v>591</v>
      </c>
      <c r="P267" s="12">
        <v>0</v>
      </c>
      <c r="Q267" s="12">
        <v>0</v>
      </c>
      <c r="R267" s="12">
        <v>0</v>
      </c>
      <c r="S267" s="12">
        <v>0</v>
      </c>
      <c r="T267" s="12">
        <v>0</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0</v>
      </c>
      <c r="AL267" s="12">
        <v>0</v>
      </c>
      <c r="AM267" s="12">
        <v>0</v>
      </c>
      <c r="AN267" s="12">
        <v>0</v>
      </c>
      <c r="AO267" s="12">
        <v>0</v>
      </c>
      <c r="AU267" s="12">
        <v>0</v>
      </c>
      <c r="AV267" s="12">
        <v>0</v>
      </c>
      <c r="AW267" s="12">
        <v>0</v>
      </c>
      <c r="AX267" s="12">
        <v>0</v>
      </c>
      <c r="AY267" s="12">
        <v>0</v>
      </c>
      <c r="AZ267" s="12">
        <v>0</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12">
        <v>0</v>
      </c>
      <c r="BQ267" s="12">
        <v>0</v>
      </c>
      <c r="BR267" s="12">
        <v>0</v>
      </c>
      <c r="BS267" s="12">
        <v>0</v>
      </c>
      <c r="BT267" s="12">
        <v>0</v>
      </c>
    </row>
    <row r="268" spans="2:72">
      <c r="B268" s="18" t="s">
        <v>208</v>
      </c>
      <c r="C268" s="18" t="s">
        <v>710</v>
      </c>
      <c r="D268" s="18" t="s">
        <v>106</v>
      </c>
      <c r="E268" s="18"/>
      <c r="F268" s="18"/>
      <c r="G268" s="18"/>
      <c r="H268" s="747">
        <v>2015</v>
      </c>
      <c r="I268" s="748" t="s">
        <v>586</v>
      </c>
      <c r="J268" s="748" t="s">
        <v>591</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12">
        <v>0</v>
      </c>
      <c r="AK268" s="12">
        <v>0</v>
      </c>
      <c r="AL268" s="12">
        <v>0</v>
      </c>
      <c r="AM268" s="12">
        <v>0</v>
      </c>
      <c r="AN268" s="12">
        <v>0</v>
      </c>
      <c r="AO268" s="12">
        <v>0</v>
      </c>
      <c r="AU268" s="12">
        <v>0</v>
      </c>
      <c r="AV268" s="12">
        <v>0</v>
      </c>
      <c r="AW268" s="12">
        <v>0</v>
      </c>
      <c r="AX268" s="12">
        <v>0</v>
      </c>
      <c r="AY268" s="12">
        <v>0</v>
      </c>
      <c r="AZ268" s="12">
        <v>0</v>
      </c>
      <c r="BA268" s="12">
        <v>0</v>
      </c>
      <c r="BB268" s="12">
        <v>0</v>
      </c>
      <c r="BC268" s="12">
        <v>0</v>
      </c>
      <c r="BD268" s="12">
        <v>0</v>
      </c>
      <c r="BE268" s="12">
        <v>0</v>
      </c>
      <c r="BF268" s="12">
        <v>0</v>
      </c>
      <c r="BG268" s="12">
        <v>0</v>
      </c>
      <c r="BH268" s="12">
        <v>0</v>
      </c>
      <c r="BI268" s="12">
        <v>0</v>
      </c>
      <c r="BJ268" s="12">
        <v>0</v>
      </c>
      <c r="BK268" s="12">
        <v>0</v>
      </c>
      <c r="BL268" s="12">
        <v>0</v>
      </c>
      <c r="BM268" s="12">
        <v>0</v>
      </c>
      <c r="BN268" s="12">
        <v>0</v>
      </c>
      <c r="BO268" s="12">
        <v>0</v>
      </c>
      <c r="BP268" s="12">
        <v>0</v>
      </c>
      <c r="BQ268" s="12">
        <v>0</v>
      </c>
      <c r="BR268" s="12">
        <v>0</v>
      </c>
      <c r="BS268" s="12">
        <v>0</v>
      </c>
      <c r="BT268" s="12">
        <v>0</v>
      </c>
    </row>
    <row r="269" spans="2:72">
      <c r="B269" s="18" t="s">
        <v>208</v>
      </c>
      <c r="C269" s="18" t="s">
        <v>710</v>
      </c>
      <c r="D269" s="18" t="s">
        <v>105</v>
      </c>
      <c r="E269" s="18"/>
      <c r="F269" s="18"/>
      <c r="G269" s="18"/>
      <c r="H269" s="747">
        <v>2015</v>
      </c>
      <c r="I269" s="748" t="s">
        <v>586</v>
      </c>
      <c r="J269" s="748" t="s">
        <v>591</v>
      </c>
      <c r="P269" s="12">
        <v>0</v>
      </c>
      <c r="Q269" s="12">
        <v>0</v>
      </c>
      <c r="R269" s="12">
        <v>0</v>
      </c>
      <c r="S269" s="12">
        <v>0</v>
      </c>
      <c r="T269" s="12">
        <v>0</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12">
        <v>0</v>
      </c>
      <c r="AK269" s="12">
        <v>0</v>
      </c>
      <c r="AL269" s="12">
        <v>0</v>
      </c>
      <c r="AM269" s="12">
        <v>0</v>
      </c>
      <c r="AN269" s="12">
        <v>0</v>
      </c>
      <c r="AO269" s="12">
        <v>0</v>
      </c>
      <c r="AU269" s="12">
        <v>0</v>
      </c>
      <c r="AV269" s="12">
        <v>0</v>
      </c>
      <c r="AW269" s="12">
        <v>0</v>
      </c>
      <c r="AX269" s="12">
        <v>0</v>
      </c>
      <c r="AY269" s="12">
        <v>0</v>
      </c>
      <c r="AZ269" s="12">
        <v>0</v>
      </c>
      <c r="BA269" s="12">
        <v>0</v>
      </c>
      <c r="BB269" s="12">
        <v>0</v>
      </c>
      <c r="BC269" s="12">
        <v>0</v>
      </c>
      <c r="BD269" s="12">
        <v>0</v>
      </c>
      <c r="BE269" s="12">
        <v>0</v>
      </c>
      <c r="BF269" s="12">
        <v>0</v>
      </c>
      <c r="BG269" s="12">
        <v>0</v>
      </c>
      <c r="BH269" s="12">
        <v>0</v>
      </c>
      <c r="BI269" s="12">
        <v>0</v>
      </c>
      <c r="BJ269" s="12">
        <v>0</v>
      </c>
      <c r="BK269" s="12">
        <v>0</v>
      </c>
      <c r="BL269" s="12">
        <v>0</v>
      </c>
      <c r="BM269" s="12">
        <v>0</v>
      </c>
      <c r="BN269" s="12">
        <v>0</v>
      </c>
      <c r="BO269" s="12">
        <v>0</v>
      </c>
      <c r="BP269" s="12">
        <v>0</v>
      </c>
      <c r="BQ269" s="12">
        <v>0</v>
      </c>
      <c r="BR269" s="12">
        <v>0</v>
      </c>
      <c r="BS269" s="12">
        <v>0</v>
      </c>
      <c r="BT269" s="12">
        <v>0</v>
      </c>
    </row>
    <row r="270" spans="2:72">
      <c r="B270" s="18" t="s">
        <v>208</v>
      </c>
      <c r="C270" s="18" t="s">
        <v>710</v>
      </c>
      <c r="D270" s="18" t="s">
        <v>108</v>
      </c>
      <c r="E270" s="18"/>
      <c r="F270" s="18"/>
      <c r="G270" s="18"/>
      <c r="H270" s="747">
        <v>2015</v>
      </c>
      <c r="I270" s="748" t="s">
        <v>586</v>
      </c>
      <c r="J270" s="748" t="s">
        <v>591</v>
      </c>
      <c r="P270" s="12">
        <v>0</v>
      </c>
      <c r="Q270" s="12">
        <v>0</v>
      </c>
      <c r="R270" s="12">
        <v>0</v>
      </c>
      <c r="S270" s="12">
        <v>0</v>
      </c>
      <c r="T270" s="12">
        <v>0</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12">
        <v>0</v>
      </c>
      <c r="AK270" s="12">
        <v>0</v>
      </c>
      <c r="AL270" s="12">
        <v>0</v>
      </c>
      <c r="AM270" s="12">
        <v>0</v>
      </c>
      <c r="AN270" s="12">
        <v>0</v>
      </c>
      <c r="AO270" s="12">
        <v>0</v>
      </c>
      <c r="AU270" s="12">
        <v>0</v>
      </c>
      <c r="AV270" s="12">
        <v>0</v>
      </c>
      <c r="AW270" s="12">
        <v>0</v>
      </c>
      <c r="AX270" s="12">
        <v>0</v>
      </c>
      <c r="AY270" s="12">
        <v>0</v>
      </c>
      <c r="AZ270" s="12">
        <v>0</v>
      </c>
      <c r="BA270" s="12">
        <v>0</v>
      </c>
      <c r="BB270" s="12">
        <v>0</v>
      </c>
      <c r="BC270" s="12">
        <v>0</v>
      </c>
      <c r="BD270" s="12">
        <v>0</v>
      </c>
      <c r="BE270" s="12">
        <v>0</v>
      </c>
      <c r="BF270" s="12">
        <v>0</v>
      </c>
      <c r="BG270" s="12">
        <v>0</v>
      </c>
      <c r="BH270" s="12">
        <v>0</v>
      </c>
      <c r="BI270" s="12">
        <v>0</v>
      </c>
      <c r="BJ270" s="12">
        <v>0</v>
      </c>
      <c r="BK270" s="12">
        <v>0</v>
      </c>
      <c r="BL270" s="12">
        <v>0</v>
      </c>
      <c r="BM270" s="12">
        <v>0</v>
      </c>
      <c r="BN270" s="12">
        <v>0</v>
      </c>
      <c r="BO270" s="12">
        <v>0</v>
      </c>
      <c r="BP270" s="12">
        <v>0</v>
      </c>
      <c r="BQ270" s="12">
        <v>0</v>
      </c>
      <c r="BR270" s="12">
        <v>0</v>
      </c>
      <c r="BS270" s="12">
        <v>0</v>
      </c>
      <c r="BT270" s="12">
        <v>0</v>
      </c>
    </row>
    <row r="271" spans="2:72">
      <c r="B271" s="18" t="s">
        <v>208</v>
      </c>
      <c r="C271" s="18" t="s">
        <v>710</v>
      </c>
      <c r="D271" s="18" t="s">
        <v>495</v>
      </c>
      <c r="E271" s="18"/>
      <c r="F271" s="18"/>
      <c r="G271" s="18"/>
      <c r="H271" s="747">
        <v>2015</v>
      </c>
      <c r="I271" s="748" t="s">
        <v>586</v>
      </c>
      <c r="J271" s="748" t="s">
        <v>591</v>
      </c>
      <c r="P271" s="12">
        <v>0</v>
      </c>
      <c r="Q271" s="12">
        <v>0</v>
      </c>
      <c r="R271" s="12">
        <v>0</v>
      </c>
      <c r="S271" s="12">
        <v>0</v>
      </c>
      <c r="T271" s="12">
        <v>0</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12">
        <v>0</v>
      </c>
      <c r="AK271" s="12">
        <v>0</v>
      </c>
      <c r="AL271" s="12">
        <v>0</v>
      </c>
      <c r="AM271" s="12">
        <v>0</v>
      </c>
      <c r="AN271" s="12">
        <v>0</v>
      </c>
      <c r="AO271" s="12">
        <v>0</v>
      </c>
      <c r="AU271" s="12">
        <v>0</v>
      </c>
      <c r="AV271" s="12">
        <v>0</v>
      </c>
      <c r="AW271" s="12">
        <v>0</v>
      </c>
      <c r="AX271" s="12">
        <v>0</v>
      </c>
      <c r="AY271" s="12">
        <v>0</v>
      </c>
      <c r="AZ271" s="12">
        <v>0</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12">
        <v>0</v>
      </c>
      <c r="BQ271" s="12">
        <v>0</v>
      </c>
      <c r="BR271" s="12">
        <v>0</v>
      </c>
      <c r="BS271" s="12">
        <v>0</v>
      </c>
      <c r="BT271" s="12">
        <v>0</v>
      </c>
    </row>
    <row r="272" spans="2:72">
      <c r="B272" s="18" t="s">
        <v>208</v>
      </c>
      <c r="C272" s="18" t="s">
        <v>710</v>
      </c>
      <c r="D272" s="18" t="s">
        <v>491</v>
      </c>
      <c r="E272" s="18"/>
      <c r="F272" s="18"/>
      <c r="G272" s="18"/>
      <c r="H272" s="747">
        <v>2015</v>
      </c>
      <c r="I272" s="748" t="s">
        <v>586</v>
      </c>
      <c r="J272" s="748" t="s">
        <v>591</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0</v>
      </c>
      <c r="AK272" s="12">
        <v>0</v>
      </c>
      <c r="AL272" s="12">
        <v>0</v>
      </c>
      <c r="AM272" s="12">
        <v>0</v>
      </c>
      <c r="AN272" s="12">
        <v>0</v>
      </c>
      <c r="AO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12">
        <v>0</v>
      </c>
      <c r="BQ272" s="12">
        <v>0</v>
      </c>
      <c r="BR272" s="12">
        <v>0</v>
      </c>
      <c r="BS272" s="12">
        <v>0</v>
      </c>
      <c r="BT272" s="12">
        <v>0</v>
      </c>
    </row>
    <row r="273" spans="2:72">
      <c r="B273" s="18" t="s">
        <v>208</v>
      </c>
      <c r="C273" s="18" t="s">
        <v>710</v>
      </c>
      <c r="D273" s="18" t="s">
        <v>113</v>
      </c>
      <c r="E273" s="18"/>
      <c r="F273" s="18"/>
      <c r="G273" s="18"/>
      <c r="H273" s="18">
        <v>2016</v>
      </c>
      <c r="I273" s="748" t="s">
        <v>586</v>
      </c>
      <c r="J273" s="748" t="s">
        <v>598</v>
      </c>
      <c r="P273" s="12">
        <v>0</v>
      </c>
      <c r="Q273" s="12">
        <v>4896</v>
      </c>
      <c r="R273" s="12">
        <v>4896</v>
      </c>
      <c r="S273" s="12">
        <v>4896</v>
      </c>
      <c r="T273" s="12">
        <v>4896</v>
      </c>
      <c r="U273" s="12">
        <v>4896</v>
      </c>
      <c r="V273" s="12">
        <v>4896</v>
      </c>
      <c r="W273" s="12">
        <v>4896</v>
      </c>
      <c r="X273" s="12">
        <v>4895</v>
      </c>
      <c r="Y273" s="12">
        <v>4895</v>
      </c>
      <c r="Z273" s="12">
        <v>4879</v>
      </c>
      <c r="AA273" s="12">
        <v>4737</v>
      </c>
      <c r="AB273" s="12">
        <v>4737</v>
      </c>
      <c r="AC273" s="12">
        <v>4737</v>
      </c>
      <c r="AD273" s="12">
        <v>4733</v>
      </c>
      <c r="AE273" s="12">
        <v>4193</v>
      </c>
      <c r="AF273" s="12">
        <v>4193</v>
      </c>
      <c r="AG273" s="12">
        <v>1456</v>
      </c>
      <c r="AH273" s="12">
        <v>0</v>
      </c>
      <c r="AI273" s="12">
        <v>0</v>
      </c>
      <c r="AJ273" s="12">
        <v>0</v>
      </c>
      <c r="AK273" s="12">
        <v>0</v>
      </c>
      <c r="AL273" s="12">
        <v>0</v>
      </c>
      <c r="AM273" s="12">
        <v>0</v>
      </c>
      <c r="AN273" s="12">
        <v>0</v>
      </c>
      <c r="AO273" s="12">
        <v>0</v>
      </c>
      <c r="AU273" s="12">
        <v>0</v>
      </c>
      <c r="AV273" s="12">
        <v>75337483</v>
      </c>
      <c r="AW273" s="12">
        <v>75337483</v>
      </c>
      <c r="AX273" s="12">
        <v>75337483</v>
      </c>
      <c r="AY273" s="12">
        <v>75337483</v>
      </c>
      <c r="AZ273" s="12">
        <v>75337483</v>
      </c>
      <c r="BA273" s="12">
        <v>75337483</v>
      </c>
      <c r="BB273" s="12">
        <v>75337483</v>
      </c>
      <c r="BC273" s="12">
        <v>75327953</v>
      </c>
      <c r="BD273" s="12">
        <v>75327953</v>
      </c>
      <c r="BE273" s="12">
        <v>75064707</v>
      </c>
      <c r="BF273" s="12">
        <v>74308025</v>
      </c>
      <c r="BG273" s="12">
        <v>74272006</v>
      </c>
      <c r="BH273" s="12">
        <v>74272006</v>
      </c>
      <c r="BI273" s="12">
        <v>73955566</v>
      </c>
      <c r="BJ273" s="12">
        <v>65343535</v>
      </c>
      <c r="BK273" s="12">
        <v>65343535</v>
      </c>
      <c r="BL273" s="12">
        <v>23189645</v>
      </c>
      <c r="BM273" s="12">
        <v>0</v>
      </c>
      <c r="BN273" s="12">
        <v>0</v>
      </c>
      <c r="BO273" s="12">
        <v>0</v>
      </c>
      <c r="BP273" s="12">
        <v>0</v>
      </c>
      <c r="BQ273" s="12">
        <v>0</v>
      </c>
      <c r="BR273" s="12">
        <v>0</v>
      </c>
      <c r="BS273" s="12">
        <v>0</v>
      </c>
      <c r="BT273" s="12">
        <v>0</v>
      </c>
    </row>
    <row r="274" spans="2:72">
      <c r="B274" s="18" t="s">
        <v>208</v>
      </c>
      <c r="C274" s="18" t="s">
        <v>710</v>
      </c>
      <c r="D274" s="18" t="s">
        <v>708</v>
      </c>
      <c r="E274" s="18"/>
      <c r="F274" s="18"/>
      <c r="G274" s="18"/>
      <c r="H274" s="18">
        <v>2016</v>
      </c>
      <c r="I274" s="748" t="s">
        <v>586</v>
      </c>
      <c r="J274" s="748" t="s">
        <v>598</v>
      </c>
      <c r="P274" s="12">
        <v>0</v>
      </c>
      <c r="Q274" s="12">
        <v>0</v>
      </c>
      <c r="R274" s="12">
        <v>0</v>
      </c>
      <c r="S274" s="12">
        <v>0</v>
      </c>
      <c r="T274" s="12">
        <v>0</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12">
        <v>0</v>
      </c>
      <c r="AK274" s="12">
        <v>0</v>
      </c>
      <c r="AL274" s="12">
        <v>0</v>
      </c>
      <c r="AM274" s="12">
        <v>0</v>
      </c>
      <c r="AN274" s="12">
        <v>0</v>
      </c>
      <c r="AO274" s="12">
        <v>0</v>
      </c>
      <c r="AU274" s="12">
        <v>0</v>
      </c>
      <c r="AV274" s="12">
        <v>0</v>
      </c>
      <c r="AW274" s="12">
        <v>0</v>
      </c>
      <c r="AX274" s="12">
        <v>0</v>
      </c>
      <c r="AY274" s="12">
        <v>0</v>
      </c>
      <c r="AZ274" s="12">
        <v>0</v>
      </c>
      <c r="BA274" s="12">
        <v>0</v>
      </c>
      <c r="BB274" s="12">
        <v>0</v>
      </c>
      <c r="BC274" s="12">
        <v>0</v>
      </c>
      <c r="BD274" s="12">
        <v>0</v>
      </c>
      <c r="BE274" s="12">
        <v>0</v>
      </c>
      <c r="BF274" s="12">
        <v>0</v>
      </c>
      <c r="BG274" s="12">
        <v>0</v>
      </c>
      <c r="BH274" s="12">
        <v>0</v>
      </c>
      <c r="BI274" s="12">
        <v>0</v>
      </c>
      <c r="BJ274" s="12">
        <v>0</v>
      </c>
      <c r="BK274" s="12">
        <v>0</v>
      </c>
      <c r="BL274" s="12">
        <v>0</v>
      </c>
      <c r="BM274" s="12">
        <v>0</v>
      </c>
      <c r="BN274" s="12">
        <v>0</v>
      </c>
      <c r="BO274" s="12">
        <v>0</v>
      </c>
      <c r="BP274" s="12">
        <v>0</v>
      </c>
      <c r="BQ274" s="12">
        <v>0</v>
      </c>
      <c r="BR274" s="12">
        <v>0</v>
      </c>
      <c r="BS274" s="12">
        <v>0</v>
      </c>
      <c r="BT274" s="12">
        <v>0</v>
      </c>
    </row>
    <row r="275" spans="2:72">
      <c r="B275" s="18" t="s">
        <v>208</v>
      </c>
      <c r="C275" s="18" t="s">
        <v>705</v>
      </c>
      <c r="D275" s="18" t="s">
        <v>709</v>
      </c>
      <c r="E275" s="18"/>
      <c r="F275" s="18"/>
      <c r="G275" s="18"/>
      <c r="H275" s="18">
        <v>2016</v>
      </c>
      <c r="I275" s="748" t="s">
        <v>586</v>
      </c>
      <c r="J275" s="748" t="s">
        <v>598</v>
      </c>
      <c r="P275" s="12">
        <v>0</v>
      </c>
      <c r="Q275" s="12">
        <v>2725</v>
      </c>
      <c r="R275" s="12">
        <v>2725</v>
      </c>
      <c r="S275" s="12">
        <v>2725</v>
      </c>
      <c r="T275" s="12">
        <v>2725</v>
      </c>
      <c r="U275" s="12">
        <v>2725</v>
      </c>
      <c r="V275" s="12">
        <v>2725</v>
      </c>
      <c r="W275" s="12">
        <v>2725</v>
      </c>
      <c r="X275" s="12">
        <v>2725</v>
      </c>
      <c r="Y275" s="12">
        <v>2725</v>
      </c>
      <c r="Z275" s="12">
        <v>2725</v>
      </c>
      <c r="AA275" s="12">
        <v>2725</v>
      </c>
      <c r="AB275" s="12">
        <v>2725</v>
      </c>
      <c r="AC275" s="12">
        <v>2725</v>
      </c>
      <c r="AD275" s="12">
        <v>2725</v>
      </c>
      <c r="AE275" s="12">
        <v>2725</v>
      </c>
      <c r="AF275" s="12">
        <v>2725</v>
      </c>
      <c r="AG275" s="12">
        <v>2725</v>
      </c>
      <c r="AH275" s="12">
        <v>2725</v>
      </c>
      <c r="AI275" s="12">
        <v>2510</v>
      </c>
      <c r="AJ275" s="12">
        <v>0</v>
      </c>
      <c r="AK275" s="12">
        <v>0</v>
      </c>
      <c r="AL275" s="12">
        <v>0</v>
      </c>
      <c r="AM275" s="12">
        <v>0</v>
      </c>
      <c r="AN275" s="12">
        <v>0</v>
      </c>
      <c r="AO275" s="12">
        <v>0</v>
      </c>
      <c r="AU275" s="12">
        <v>0</v>
      </c>
      <c r="AV275" s="12">
        <v>9295067</v>
      </c>
      <c r="AW275" s="12">
        <v>9295067</v>
      </c>
      <c r="AX275" s="12">
        <v>9295067</v>
      </c>
      <c r="AY275" s="12">
        <v>9295067</v>
      </c>
      <c r="AZ275" s="12">
        <v>9295067</v>
      </c>
      <c r="BA275" s="12">
        <v>9295067</v>
      </c>
      <c r="BB275" s="12">
        <v>9295067</v>
      </c>
      <c r="BC275" s="12">
        <v>9295067</v>
      </c>
      <c r="BD275" s="12">
        <v>9295067</v>
      </c>
      <c r="BE275" s="12">
        <v>9295067</v>
      </c>
      <c r="BF275" s="12">
        <v>9295067</v>
      </c>
      <c r="BG275" s="12">
        <v>9295067</v>
      </c>
      <c r="BH275" s="12">
        <v>9295067</v>
      </c>
      <c r="BI275" s="12">
        <v>9295067</v>
      </c>
      <c r="BJ275" s="12">
        <v>9295067</v>
      </c>
      <c r="BK275" s="12">
        <v>9295067</v>
      </c>
      <c r="BL275" s="12">
        <v>9295067</v>
      </c>
      <c r="BM275" s="12">
        <v>9295067</v>
      </c>
      <c r="BN275" s="12">
        <v>9102995</v>
      </c>
      <c r="BO275" s="12">
        <v>0</v>
      </c>
      <c r="BP275" s="12">
        <v>0</v>
      </c>
      <c r="BQ275" s="12">
        <v>0</v>
      </c>
      <c r="BR275" s="12">
        <v>0</v>
      </c>
      <c r="BS275" s="12">
        <v>0</v>
      </c>
      <c r="BT275" s="12">
        <v>0</v>
      </c>
    </row>
    <row r="276" spans="2:72">
      <c r="B276" s="18" t="s">
        <v>208</v>
      </c>
      <c r="C276" s="18" t="s">
        <v>705</v>
      </c>
      <c r="D276" s="18" t="s">
        <v>115</v>
      </c>
      <c r="E276" s="18"/>
      <c r="F276" s="18"/>
      <c r="G276" s="18"/>
      <c r="H276" s="18">
        <v>2016</v>
      </c>
      <c r="I276" s="748" t="s">
        <v>586</v>
      </c>
      <c r="J276" s="748" t="s">
        <v>598</v>
      </c>
      <c r="P276" s="12">
        <v>0</v>
      </c>
      <c r="Q276" s="12">
        <v>47</v>
      </c>
      <c r="R276" s="12">
        <v>47</v>
      </c>
      <c r="S276" s="12">
        <v>47</v>
      </c>
      <c r="T276" s="12">
        <v>47</v>
      </c>
      <c r="U276" s="12">
        <v>47</v>
      </c>
      <c r="V276" s="12">
        <v>47</v>
      </c>
      <c r="W276" s="12">
        <v>47</v>
      </c>
      <c r="X276" s="12">
        <v>47</v>
      </c>
      <c r="Y276" s="12">
        <v>47</v>
      </c>
      <c r="Z276" s="12">
        <v>47</v>
      </c>
      <c r="AA276" s="12">
        <v>47</v>
      </c>
      <c r="AB276" s="12">
        <v>47</v>
      </c>
      <c r="AC276" s="12">
        <v>47</v>
      </c>
      <c r="AD276" s="12">
        <v>47</v>
      </c>
      <c r="AE276" s="12">
        <v>47</v>
      </c>
      <c r="AF276" s="12">
        <v>6</v>
      </c>
      <c r="AG276" s="12">
        <v>1</v>
      </c>
      <c r="AH276" s="12">
        <v>1</v>
      </c>
      <c r="AI276" s="12">
        <v>1</v>
      </c>
      <c r="AJ276" s="12">
        <v>1</v>
      </c>
      <c r="AK276" s="12">
        <v>0</v>
      </c>
      <c r="AL276" s="12">
        <v>0</v>
      </c>
      <c r="AM276" s="12">
        <v>0</v>
      </c>
      <c r="AN276" s="12">
        <v>0</v>
      </c>
      <c r="AO276" s="12">
        <v>0</v>
      </c>
      <c r="AU276" s="12">
        <v>0</v>
      </c>
      <c r="AV276" s="12">
        <v>236600</v>
      </c>
      <c r="AW276" s="12">
        <v>236600</v>
      </c>
      <c r="AX276" s="12">
        <v>236600</v>
      </c>
      <c r="AY276" s="12">
        <v>236600</v>
      </c>
      <c r="AZ276" s="12">
        <v>236600</v>
      </c>
      <c r="BA276" s="12">
        <v>236600</v>
      </c>
      <c r="BB276" s="12">
        <v>236600</v>
      </c>
      <c r="BC276" s="12">
        <v>236600</v>
      </c>
      <c r="BD276" s="12">
        <v>236600</v>
      </c>
      <c r="BE276" s="12">
        <v>236600</v>
      </c>
      <c r="BF276" s="12">
        <v>233839</v>
      </c>
      <c r="BG276" s="12">
        <v>233839</v>
      </c>
      <c r="BH276" s="12">
        <v>233839</v>
      </c>
      <c r="BI276" s="12">
        <v>233839</v>
      </c>
      <c r="BJ276" s="12">
        <v>233839</v>
      </c>
      <c r="BK276" s="12">
        <v>103931</v>
      </c>
      <c r="BL276" s="12">
        <v>27138</v>
      </c>
      <c r="BM276" s="12">
        <v>25939</v>
      </c>
      <c r="BN276" s="12">
        <v>25939</v>
      </c>
      <c r="BO276" s="12">
        <v>25939</v>
      </c>
      <c r="BP276" s="12">
        <v>0</v>
      </c>
      <c r="BQ276" s="12">
        <v>0</v>
      </c>
      <c r="BR276" s="12">
        <v>0</v>
      </c>
      <c r="BS276" s="12">
        <v>0</v>
      </c>
      <c r="BT276" s="12">
        <v>0</v>
      </c>
    </row>
    <row r="277" spans="2:72">
      <c r="B277" s="18" t="s">
        <v>208</v>
      </c>
      <c r="C277" s="18" t="s">
        <v>705</v>
      </c>
      <c r="D277" s="18" t="s">
        <v>116</v>
      </c>
      <c r="E277" s="18"/>
      <c r="F277" s="18"/>
      <c r="G277" s="18"/>
      <c r="H277" s="18">
        <v>2016</v>
      </c>
      <c r="I277" s="748" t="s">
        <v>586</v>
      </c>
      <c r="J277" s="748" t="s">
        <v>598</v>
      </c>
      <c r="P277" s="12">
        <v>0</v>
      </c>
      <c r="Q277" s="12">
        <v>139</v>
      </c>
      <c r="R277" s="12">
        <v>139</v>
      </c>
      <c r="S277" s="12">
        <v>138</v>
      </c>
      <c r="T277" s="12">
        <v>138</v>
      </c>
      <c r="U277" s="12">
        <v>138</v>
      </c>
      <c r="V277" s="12">
        <v>138</v>
      </c>
      <c r="W277" s="12">
        <v>137</v>
      </c>
      <c r="X277" s="12">
        <v>137</v>
      </c>
      <c r="Y277" s="12">
        <v>133</v>
      </c>
      <c r="Z277" s="12">
        <v>106</v>
      </c>
      <c r="AA277" s="12">
        <v>52</v>
      </c>
      <c r="AB277" s="12">
        <v>52</v>
      </c>
      <c r="AC277" s="12">
        <v>48</v>
      </c>
      <c r="AD277" s="12">
        <v>48</v>
      </c>
      <c r="AE277" s="12">
        <v>48</v>
      </c>
      <c r="AF277" s="12">
        <v>48</v>
      </c>
      <c r="AG277" s="12">
        <v>48</v>
      </c>
      <c r="AH277" s="12">
        <v>48</v>
      </c>
      <c r="AI277" s="12">
        <v>48</v>
      </c>
      <c r="AJ277" s="12">
        <v>48</v>
      </c>
      <c r="AK277" s="12">
        <v>1</v>
      </c>
      <c r="AL277" s="12">
        <v>1</v>
      </c>
      <c r="AM277" s="12">
        <v>1</v>
      </c>
      <c r="AN277" s="12">
        <v>1</v>
      </c>
      <c r="AO277" s="12">
        <v>1</v>
      </c>
      <c r="AU277" s="12">
        <v>0</v>
      </c>
      <c r="AV277" s="12">
        <v>1171023</v>
      </c>
      <c r="AW277" s="12">
        <v>1163104</v>
      </c>
      <c r="AX277" s="12">
        <v>1155185</v>
      </c>
      <c r="AY277" s="12">
        <v>1155185</v>
      </c>
      <c r="AZ277" s="12">
        <v>1155185</v>
      </c>
      <c r="BA277" s="12">
        <v>1154016</v>
      </c>
      <c r="BB277" s="12">
        <v>1148489</v>
      </c>
      <c r="BC277" s="12">
        <v>1146498</v>
      </c>
      <c r="BD277" s="12">
        <v>1056578</v>
      </c>
      <c r="BE277" s="12">
        <v>849247</v>
      </c>
      <c r="BF277" s="12">
        <v>693168</v>
      </c>
      <c r="BG277" s="12">
        <v>693168</v>
      </c>
      <c r="BH277" s="12">
        <v>677816</v>
      </c>
      <c r="BI277" s="12">
        <v>677816</v>
      </c>
      <c r="BJ277" s="12">
        <v>677816</v>
      </c>
      <c r="BK277" s="12">
        <v>675722</v>
      </c>
      <c r="BL277" s="12">
        <v>675722</v>
      </c>
      <c r="BM277" s="12">
        <v>675722</v>
      </c>
      <c r="BN277" s="12">
        <v>675722</v>
      </c>
      <c r="BO277" s="12">
        <v>675722</v>
      </c>
      <c r="BP277" s="12">
        <v>1615</v>
      </c>
      <c r="BQ277" s="12">
        <v>1615</v>
      </c>
      <c r="BR277" s="12">
        <v>1615</v>
      </c>
      <c r="BS277" s="12">
        <v>1615</v>
      </c>
      <c r="BT277" s="12">
        <v>1615</v>
      </c>
    </row>
    <row r="278" spans="2:72">
      <c r="B278" s="18" t="s">
        <v>208</v>
      </c>
      <c r="C278" s="18" t="s">
        <v>710</v>
      </c>
      <c r="D278" s="18" t="s">
        <v>117</v>
      </c>
      <c r="E278" s="18"/>
      <c r="F278" s="18"/>
      <c r="G278" s="18"/>
      <c r="H278" s="18">
        <v>2016</v>
      </c>
      <c r="I278" s="748" t="s">
        <v>586</v>
      </c>
      <c r="J278" s="748" t="s">
        <v>598</v>
      </c>
      <c r="P278" s="12">
        <v>0</v>
      </c>
      <c r="Q278" s="12">
        <v>105</v>
      </c>
      <c r="R278" s="12">
        <v>105</v>
      </c>
      <c r="S278" s="12">
        <v>105</v>
      </c>
      <c r="T278" s="12">
        <v>105</v>
      </c>
      <c r="U278" s="12">
        <v>105</v>
      </c>
      <c r="V278" s="12">
        <v>105</v>
      </c>
      <c r="W278" s="12">
        <v>105</v>
      </c>
      <c r="X278" s="12">
        <v>105</v>
      </c>
      <c r="Y278" s="12">
        <v>105</v>
      </c>
      <c r="Z278" s="12">
        <v>105</v>
      </c>
      <c r="AA278" s="12">
        <v>26</v>
      </c>
      <c r="AB278" s="12">
        <v>0</v>
      </c>
      <c r="AC278" s="12">
        <v>0</v>
      </c>
      <c r="AD278" s="12">
        <v>0</v>
      </c>
      <c r="AE278" s="12">
        <v>0</v>
      </c>
      <c r="AF278" s="12">
        <v>0</v>
      </c>
      <c r="AG278" s="12">
        <v>0</v>
      </c>
      <c r="AH278" s="12">
        <v>0</v>
      </c>
      <c r="AI278" s="12">
        <v>0</v>
      </c>
      <c r="AJ278" s="12">
        <v>0</v>
      </c>
      <c r="AK278" s="12">
        <v>0</v>
      </c>
      <c r="AL278" s="12">
        <v>0</v>
      </c>
      <c r="AM278" s="12">
        <v>0</v>
      </c>
      <c r="AN278" s="12">
        <v>0</v>
      </c>
      <c r="AO278" s="12">
        <v>0</v>
      </c>
      <c r="AU278" s="12">
        <v>0</v>
      </c>
      <c r="AV278" s="12">
        <v>801701</v>
      </c>
      <c r="AW278" s="12">
        <v>801701</v>
      </c>
      <c r="AX278" s="12">
        <v>801701</v>
      </c>
      <c r="AY278" s="12">
        <v>801701</v>
      </c>
      <c r="AZ278" s="12">
        <v>801701</v>
      </c>
      <c r="BA278" s="12">
        <v>801701</v>
      </c>
      <c r="BB278" s="12">
        <v>801701</v>
      </c>
      <c r="BC278" s="12">
        <v>801701</v>
      </c>
      <c r="BD278" s="12">
        <v>801701</v>
      </c>
      <c r="BE278" s="12">
        <v>801701</v>
      </c>
      <c r="BF278" s="12">
        <v>197931</v>
      </c>
      <c r="BG278" s="12">
        <v>0</v>
      </c>
      <c r="BH278" s="12">
        <v>0</v>
      </c>
      <c r="BI278" s="12">
        <v>0</v>
      </c>
      <c r="BJ278" s="12">
        <v>0</v>
      </c>
      <c r="BK278" s="12">
        <v>0</v>
      </c>
      <c r="BL278" s="12">
        <v>0</v>
      </c>
      <c r="BM278" s="12">
        <v>0</v>
      </c>
      <c r="BN278" s="12">
        <v>0</v>
      </c>
      <c r="BO278" s="12">
        <v>0</v>
      </c>
      <c r="BP278" s="12">
        <v>0</v>
      </c>
      <c r="BQ278" s="12">
        <v>0</v>
      </c>
      <c r="BR278" s="12">
        <v>0</v>
      </c>
      <c r="BS278" s="12">
        <v>0</v>
      </c>
      <c r="BT278" s="12">
        <v>0</v>
      </c>
    </row>
    <row r="279" spans="2:72">
      <c r="B279" s="18" t="s">
        <v>208</v>
      </c>
      <c r="C279" s="18" t="s">
        <v>710</v>
      </c>
      <c r="D279" s="18" t="s">
        <v>118</v>
      </c>
      <c r="E279" s="18"/>
      <c r="F279" s="18"/>
      <c r="G279" s="18"/>
      <c r="H279" s="18">
        <v>2016</v>
      </c>
      <c r="I279" s="748" t="s">
        <v>586</v>
      </c>
      <c r="J279" s="748" t="s">
        <v>598</v>
      </c>
      <c r="P279" s="12">
        <v>0</v>
      </c>
      <c r="Q279" s="12">
        <v>26210</v>
      </c>
      <c r="R279" s="12">
        <v>25543</v>
      </c>
      <c r="S279" s="12">
        <v>25543</v>
      </c>
      <c r="T279" s="12">
        <v>25543</v>
      </c>
      <c r="U279" s="12">
        <v>25542</v>
      </c>
      <c r="V279" s="12">
        <v>25431</v>
      </c>
      <c r="W279" s="12">
        <v>25431</v>
      </c>
      <c r="X279" s="12">
        <v>25431</v>
      </c>
      <c r="Y279" s="12">
        <v>25324</v>
      </c>
      <c r="Z279" s="12">
        <v>25324</v>
      </c>
      <c r="AA279" s="12">
        <v>25088</v>
      </c>
      <c r="AB279" s="12">
        <v>18893</v>
      </c>
      <c r="AC279" s="12">
        <v>9475</v>
      </c>
      <c r="AD279" s="12">
        <v>9475</v>
      </c>
      <c r="AE279" s="12">
        <v>1517</v>
      </c>
      <c r="AF279" s="12">
        <v>260</v>
      </c>
      <c r="AG279" s="12">
        <v>260</v>
      </c>
      <c r="AH279" s="12">
        <v>260</v>
      </c>
      <c r="AI279" s="12">
        <v>260</v>
      </c>
      <c r="AJ279" s="12">
        <v>260</v>
      </c>
      <c r="AK279" s="12">
        <v>0</v>
      </c>
      <c r="AL279" s="12">
        <v>0</v>
      </c>
      <c r="AM279" s="12">
        <v>0</v>
      </c>
      <c r="AN279" s="12">
        <v>0</v>
      </c>
      <c r="AO279" s="12">
        <v>0</v>
      </c>
      <c r="AU279" s="12">
        <v>0</v>
      </c>
      <c r="AV279" s="12">
        <v>163767555</v>
      </c>
      <c r="AW279" s="12">
        <v>160027151</v>
      </c>
      <c r="AX279" s="12">
        <v>160027151</v>
      </c>
      <c r="AY279" s="12">
        <v>160027151</v>
      </c>
      <c r="AZ279" s="12">
        <v>160015860</v>
      </c>
      <c r="BA279" s="12">
        <v>159410849</v>
      </c>
      <c r="BB279" s="12">
        <v>159410849</v>
      </c>
      <c r="BC279" s="12">
        <v>159410849</v>
      </c>
      <c r="BD279" s="12">
        <v>158912363</v>
      </c>
      <c r="BE279" s="12">
        <v>158912363</v>
      </c>
      <c r="BF279" s="12">
        <v>157389106</v>
      </c>
      <c r="BG279" s="12">
        <v>122972278</v>
      </c>
      <c r="BH279" s="12">
        <v>63712758</v>
      </c>
      <c r="BI279" s="12">
        <v>63712758</v>
      </c>
      <c r="BJ279" s="12">
        <v>7711463</v>
      </c>
      <c r="BK279" s="12">
        <v>133723</v>
      </c>
      <c r="BL279" s="12">
        <v>133723</v>
      </c>
      <c r="BM279" s="12">
        <v>133723</v>
      </c>
      <c r="BN279" s="12">
        <v>133723</v>
      </c>
      <c r="BO279" s="12">
        <v>133723</v>
      </c>
      <c r="BP279" s="12">
        <v>0</v>
      </c>
      <c r="BQ279" s="12">
        <v>0</v>
      </c>
      <c r="BR279" s="12">
        <v>0</v>
      </c>
      <c r="BS279" s="12">
        <v>0</v>
      </c>
      <c r="BT279" s="12">
        <v>0</v>
      </c>
    </row>
    <row r="280" spans="2:72">
      <c r="B280" s="18" t="s">
        <v>208</v>
      </c>
      <c r="C280" s="18" t="s">
        <v>710</v>
      </c>
      <c r="D280" s="18" t="s">
        <v>119</v>
      </c>
      <c r="E280" s="18"/>
      <c r="F280" s="18"/>
      <c r="G280" s="18"/>
      <c r="H280" s="18">
        <v>2016</v>
      </c>
      <c r="I280" s="748" t="s">
        <v>586</v>
      </c>
      <c r="J280" s="748" t="s">
        <v>598</v>
      </c>
      <c r="P280" s="12">
        <v>0</v>
      </c>
      <c r="Q280" s="12">
        <v>9</v>
      </c>
      <c r="R280" s="12">
        <v>9</v>
      </c>
      <c r="S280" s="12">
        <v>9</v>
      </c>
      <c r="T280" s="12">
        <v>9</v>
      </c>
      <c r="U280" s="12">
        <v>8</v>
      </c>
      <c r="V280" s="12">
        <v>7</v>
      </c>
      <c r="W280" s="12">
        <v>7</v>
      </c>
      <c r="X280" s="12">
        <v>5</v>
      </c>
      <c r="Y280" s="12">
        <v>4</v>
      </c>
      <c r="Z280" s="12">
        <v>3</v>
      </c>
      <c r="AA280" s="12">
        <v>2</v>
      </c>
      <c r="AB280" s="12">
        <v>1</v>
      </c>
      <c r="AC280" s="12">
        <v>1</v>
      </c>
      <c r="AD280" s="12">
        <v>0</v>
      </c>
      <c r="AE280" s="12">
        <v>0</v>
      </c>
      <c r="AF280" s="12">
        <v>0</v>
      </c>
      <c r="AG280" s="12">
        <v>0</v>
      </c>
      <c r="AH280" s="12">
        <v>0</v>
      </c>
      <c r="AI280" s="12">
        <v>0</v>
      </c>
      <c r="AJ280" s="12">
        <v>0</v>
      </c>
      <c r="AK280" s="12">
        <v>0</v>
      </c>
      <c r="AL280" s="12">
        <v>0</v>
      </c>
      <c r="AM280" s="12">
        <v>0</v>
      </c>
      <c r="AN280" s="12">
        <v>0</v>
      </c>
      <c r="AO280" s="12">
        <v>0</v>
      </c>
      <c r="AU280" s="12">
        <v>0</v>
      </c>
      <c r="AV280" s="12">
        <v>55480</v>
      </c>
      <c r="AW280" s="12">
        <v>55480</v>
      </c>
      <c r="AX280" s="12">
        <v>54834</v>
      </c>
      <c r="AY280" s="12">
        <v>51609</v>
      </c>
      <c r="AZ280" s="12">
        <v>46663</v>
      </c>
      <c r="BA280" s="12">
        <v>32562</v>
      </c>
      <c r="BB280" s="12">
        <v>28977</v>
      </c>
      <c r="BC280" s="12">
        <v>18535</v>
      </c>
      <c r="BD280" s="12">
        <v>13589</v>
      </c>
      <c r="BE280" s="12">
        <v>9436</v>
      </c>
      <c r="BF280" s="12">
        <v>6368</v>
      </c>
      <c r="BG280" s="12">
        <v>1929</v>
      </c>
      <c r="BH280" s="12">
        <v>1929</v>
      </c>
      <c r="BI280" s="12">
        <v>0</v>
      </c>
      <c r="BJ280" s="12">
        <v>0</v>
      </c>
      <c r="BK280" s="12">
        <v>0</v>
      </c>
      <c r="BL280" s="12">
        <v>0</v>
      </c>
      <c r="BM280" s="12">
        <v>0</v>
      </c>
      <c r="BN280" s="12">
        <v>0</v>
      </c>
      <c r="BO280" s="12">
        <v>0</v>
      </c>
      <c r="BP280" s="12">
        <v>0</v>
      </c>
      <c r="BQ280" s="12">
        <v>0</v>
      </c>
      <c r="BR280" s="12">
        <v>0</v>
      </c>
      <c r="BS280" s="12">
        <v>0</v>
      </c>
      <c r="BT280" s="12">
        <v>0</v>
      </c>
    </row>
    <row r="281" spans="2:72">
      <c r="B281" s="18" t="s">
        <v>208</v>
      </c>
      <c r="C281" s="18" t="s">
        <v>710</v>
      </c>
      <c r="D281" s="18" t="s">
        <v>120</v>
      </c>
      <c r="E281" s="18"/>
      <c r="F281" s="18"/>
      <c r="G281" s="18"/>
      <c r="H281" s="18">
        <v>2016</v>
      </c>
      <c r="I281" s="748" t="s">
        <v>586</v>
      </c>
      <c r="J281" s="748" t="s">
        <v>598</v>
      </c>
      <c r="P281" s="12">
        <v>0</v>
      </c>
      <c r="Q281" s="12">
        <v>1577</v>
      </c>
      <c r="R281" s="12">
        <v>1577</v>
      </c>
      <c r="S281" s="12">
        <v>1577</v>
      </c>
      <c r="T281" s="12">
        <v>1577</v>
      </c>
      <c r="U281" s="12">
        <v>1577</v>
      </c>
      <c r="V281" s="12">
        <v>1577</v>
      </c>
      <c r="W281" s="12">
        <v>1577</v>
      </c>
      <c r="X281" s="12">
        <v>1577</v>
      </c>
      <c r="Y281" s="12">
        <v>1577</v>
      </c>
      <c r="Z281" s="12">
        <v>1577</v>
      </c>
      <c r="AA281" s="12">
        <v>1577</v>
      </c>
      <c r="AB281" s="12">
        <v>1577</v>
      </c>
      <c r="AC281" s="12">
        <v>1577</v>
      </c>
      <c r="AD281" s="12">
        <v>1577</v>
      </c>
      <c r="AE281" s="12">
        <v>1577</v>
      </c>
      <c r="AF281" s="12">
        <v>1453</v>
      </c>
      <c r="AG281" s="12">
        <v>1383</v>
      </c>
      <c r="AH281" s="12">
        <v>1374</v>
      </c>
      <c r="AI281" s="12">
        <v>1369</v>
      </c>
      <c r="AJ281" s="12">
        <v>1369</v>
      </c>
      <c r="AK281" s="12">
        <v>1369</v>
      </c>
      <c r="AL281" s="12">
        <v>1369</v>
      </c>
      <c r="AM281" s="12">
        <v>1369</v>
      </c>
      <c r="AN281" s="12">
        <v>1369</v>
      </c>
      <c r="AO281" s="12">
        <v>1369</v>
      </c>
      <c r="AU281" s="12">
        <v>0</v>
      </c>
      <c r="AV281" s="12">
        <v>3687762</v>
      </c>
      <c r="AW281" s="12">
        <v>3687762</v>
      </c>
      <c r="AX281" s="12">
        <v>3687762</v>
      </c>
      <c r="AY281" s="12">
        <v>3687762</v>
      </c>
      <c r="AZ281" s="12">
        <v>3687762</v>
      </c>
      <c r="BA281" s="12">
        <v>3687762</v>
      </c>
      <c r="BB281" s="12">
        <v>3687762</v>
      </c>
      <c r="BC281" s="12">
        <v>3687762</v>
      </c>
      <c r="BD281" s="12">
        <v>3687762</v>
      </c>
      <c r="BE281" s="12">
        <v>3687762</v>
      </c>
      <c r="BF281" s="12">
        <v>3687762</v>
      </c>
      <c r="BG281" s="12">
        <v>3687762</v>
      </c>
      <c r="BH281" s="12">
        <v>3687762</v>
      </c>
      <c r="BI281" s="12">
        <v>3687762</v>
      </c>
      <c r="BJ281" s="12">
        <v>3687762</v>
      </c>
      <c r="BK281" s="12">
        <v>3305938</v>
      </c>
      <c r="BL281" s="12">
        <v>3091806</v>
      </c>
      <c r="BM281" s="12">
        <v>3044160</v>
      </c>
      <c r="BN281" s="12">
        <v>3019674</v>
      </c>
      <c r="BO281" s="12">
        <v>3019674</v>
      </c>
      <c r="BP281" s="12">
        <v>3019674</v>
      </c>
      <c r="BQ281" s="12">
        <v>3019674</v>
      </c>
      <c r="BR281" s="12">
        <v>3019674</v>
      </c>
      <c r="BS281" s="12">
        <v>3019674</v>
      </c>
      <c r="BT281" s="12">
        <v>3019674</v>
      </c>
    </row>
    <row r="282" spans="2:72">
      <c r="B282" s="18" t="s">
        <v>208</v>
      </c>
      <c r="C282" s="18" t="s">
        <v>710</v>
      </c>
      <c r="D282" s="18" t="s">
        <v>121</v>
      </c>
      <c r="E282" s="18"/>
      <c r="F282" s="18"/>
      <c r="G282" s="18"/>
      <c r="H282" s="18">
        <v>2016</v>
      </c>
      <c r="I282" s="748" t="s">
        <v>586</v>
      </c>
      <c r="J282" s="748" t="s">
        <v>598</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12">
        <v>0</v>
      </c>
      <c r="AK282" s="12">
        <v>0</v>
      </c>
      <c r="AL282" s="12">
        <v>0</v>
      </c>
      <c r="AM282" s="12">
        <v>0</v>
      </c>
      <c r="AN282" s="12">
        <v>0</v>
      </c>
      <c r="AO282" s="12">
        <v>0</v>
      </c>
      <c r="AU282" s="12">
        <v>0</v>
      </c>
      <c r="AV282" s="12">
        <v>0</v>
      </c>
      <c r="AW282" s="12">
        <v>0</v>
      </c>
      <c r="AX282" s="12">
        <v>0</v>
      </c>
      <c r="AY282" s="12">
        <v>0</v>
      </c>
      <c r="AZ282" s="12">
        <v>0</v>
      </c>
      <c r="BA282" s="12">
        <v>0</v>
      </c>
      <c r="BB282" s="12">
        <v>0</v>
      </c>
      <c r="BC282" s="12">
        <v>0</v>
      </c>
      <c r="BD282" s="12">
        <v>0</v>
      </c>
      <c r="BE282" s="12">
        <v>0</v>
      </c>
      <c r="BF282" s="12">
        <v>0</v>
      </c>
      <c r="BG282" s="12">
        <v>0</v>
      </c>
      <c r="BH282" s="12">
        <v>0</v>
      </c>
      <c r="BI282" s="12">
        <v>0</v>
      </c>
      <c r="BJ282" s="12">
        <v>0</v>
      </c>
      <c r="BK282" s="12">
        <v>0</v>
      </c>
      <c r="BL282" s="12">
        <v>0</v>
      </c>
      <c r="BM282" s="12">
        <v>0</v>
      </c>
      <c r="BN282" s="12">
        <v>0</v>
      </c>
      <c r="BO282" s="12">
        <v>0</v>
      </c>
      <c r="BP282" s="12">
        <v>0</v>
      </c>
      <c r="BQ282" s="12">
        <v>0</v>
      </c>
      <c r="BR282" s="12">
        <v>0</v>
      </c>
      <c r="BS282" s="12">
        <v>0</v>
      </c>
      <c r="BT282" s="12">
        <v>0</v>
      </c>
    </row>
    <row r="283" spans="2:72">
      <c r="B283" s="18" t="s">
        <v>208</v>
      </c>
      <c r="C283" s="18" t="s">
        <v>710</v>
      </c>
      <c r="D283" s="18" t="s">
        <v>713</v>
      </c>
      <c r="E283" s="18"/>
      <c r="F283" s="18"/>
      <c r="G283" s="18"/>
      <c r="H283" s="18">
        <v>2016</v>
      </c>
      <c r="I283" s="748" t="s">
        <v>586</v>
      </c>
      <c r="J283" s="748" t="s">
        <v>598</v>
      </c>
      <c r="P283" s="12">
        <v>0</v>
      </c>
      <c r="Q283" s="12">
        <v>0</v>
      </c>
      <c r="R283" s="12">
        <v>0</v>
      </c>
      <c r="S283" s="12">
        <v>0</v>
      </c>
      <c r="T283" s="12">
        <v>0</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12">
        <v>0</v>
      </c>
      <c r="AK283" s="12">
        <v>0</v>
      </c>
      <c r="AL283" s="12">
        <v>0</v>
      </c>
      <c r="AM283" s="12">
        <v>0</v>
      </c>
      <c r="AN283" s="12">
        <v>0</v>
      </c>
      <c r="AO283" s="12">
        <v>0</v>
      </c>
      <c r="AU283" s="12">
        <v>0</v>
      </c>
      <c r="AV283" s="12">
        <v>0</v>
      </c>
      <c r="AW283" s="12">
        <v>0</v>
      </c>
      <c r="AX283" s="12">
        <v>0</v>
      </c>
      <c r="AY283" s="12">
        <v>0</v>
      </c>
      <c r="AZ283" s="12">
        <v>0</v>
      </c>
      <c r="BA283" s="12">
        <v>0</v>
      </c>
      <c r="BB283" s="12">
        <v>0</v>
      </c>
      <c r="BC283" s="12">
        <v>0</v>
      </c>
      <c r="BD283" s="12">
        <v>0</v>
      </c>
      <c r="BE283" s="12">
        <v>0</v>
      </c>
      <c r="BF283" s="12">
        <v>0</v>
      </c>
      <c r="BG283" s="12">
        <v>0</v>
      </c>
      <c r="BH283" s="12">
        <v>0</v>
      </c>
      <c r="BI283" s="12">
        <v>0</v>
      </c>
      <c r="BJ283" s="12">
        <v>0</v>
      </c>
      <c r="BK283" s="12">
        <v>0</v>
      </c>
      <c r="BL283" s="12">
        <v>0</v>
      </c>
      <c r="BM283" s="12">
        <v>0</v>
      </c>
      <c r="BN283" s="12">
        <v>0</v>
      </c>
      <c r="BO283" s="12">
        <v>0</v>
      </c>
      <c r="BP283" s="12">
        <v>0</v>
      </c>
      <c r="BQ283" s="12">
        <v>0</v>
      </c>
      <c r="BR283" s="12">
        <v>0</v>
      </c>
      <c r="BS283" s="12">
        <v>0</v>
      </c>
      <c r="BT283" s="12">
        <v>0</v>
      </c>
    </row>
    <row r="284" spans="2:72">
      <c r="B284" s="18" t="s">
        <v>208</v>
      </c>
      <c r="C284" s="18" t="s">
        <v>710</v>
      </c>
      <c r="D284" s="18" t="s">
        <v>122</v>
      </c>
      <c r="E284" s="18"/>
      <c r="F284" s="18"/>
      <c r="G284" s="18"/>
      <c r="H284" s="18">
        <v>2016</v>
      </c>
      <c r="I284" s="748" t="s">
        <v>586</v>
      </c>
      <c r="J284" s="748" t="s">
        <v>598</v>
      </c>
      <c r="P284" s="12">
        <v>0</v>
      </c>
      <c r="Q284" s="12">
        <v>23</v>
      </c>
      <c r="R284" s="12">
        <v>23</v>
      </c>
      <c r="S284" s="12">
        <v>23</v>
      </c>
      <c r="T284" s="12">
        <v>23</v>
      </c>
      <c r="U284" s="12">
        <v>23</v>
      </c>
      <c r="V284" s="12">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12">
        <v>0</v>
      </c>
      <c r="AM284" s="12">
        <v>0</v>
      </c>
      <c r="AN284" s="12">
        <v>0</v>
      </c>
      <c r="AO284" s="12">
        <v>0</v>
      </c>
      <c r="AU284" s="12">
        <v>0</v>
      </c>
      <c r="AV284" s="12">
        <v>339419</v>
      </c>
      <c r="AW284" s="12">
        <v>339419</v>
      </c>
      <c r="AX284" s="12">
        <v>339419</v>
      </c>
      <c r="AY284" s="12">
        <v>339419</v>
      </c>
      <c r="AZ284" s="12">
        <v>339419</v>
      </c>
      <c r="BA284" s="12">
        <v>0</v>
      </c>
      <c r="BB284" s="12">
        <v>0</v>
      </c>
      <c r="BC284" s="12">
        <v>0</v>
      </c>
      <c r="BD284" s="12">
        <v>0</v>
      </c>
      <c r="BE284" s="12">
        <v>0</v>
      </c>
      <c r="BF284" s="12">
        <v>0</v>
      </c>
      <c r="BG284" s="12">
        <v>0</v>
      </c>
      <c r="BH284" s="12">
        <v>0</v>
      </c>
      <c r="BI284" s="12">
        <v>0</v>
      </c>
      <c r="BJ284" s="12">
        <v>0</v>
      </c>
      <c r="BK284" s="12">
        <v>0</v>
      </c>
      <c r="BL284" s="12">
        <v>0</v>
      </c>
      <c r="BM284" s="12">
        <v>0</v>
      </c>
      <c r="BN284" s="12">
        <v>0</v>
      </c>
      <c r="BO284" s="12">
        <v>0</v>
      </c>
      <c r="BP284" s="12">
        <v>0</v>
      </c>
      <c r="BQ284" s="12">
        <v>0</v>
      </c>
      <c r="BR284" s="12">
        <v>0</v>
      </c>
      <c r="BS284" s="12">
        <v>0</v>
      </c>
      <c r="BT284" s="12">
        <v>0</v>
      </c>
    </row>
    <row r="285" spans="2:72">
      <c r="B285" s="18" t="s">
        <v>208</v>
      </c>
      <c r="C285" s="18" t="s">
        <v>710</v>
      </c>
      <c r="D285" s="18" t="s">
        <v>124</v>
      </c>
      <c r="E285" s="18"/>
      <c r="F285" s="18"/>
      <c r="G285" s="18"/>
      <c r="H285" s="18">
        <v>2016</v>
      </c>
      <c r="I285" s="748" t="s">
        <v>586</v>
      </c>
      <c r="J285" s="748" t="s">
        <v>598</v>
      </c>
      <c r="P285" s="12">
        <v>0</v>
      </c>
      <c r="Q285" s="12">
        <v>950</v>
      </c>
      <c r="R285" s="12">
        <v>950</v>
      </c>
      <c r="S285" s="12">
        <v>935</v>
      </c>
      <c r="T285" s="12">
        <v>935</v>
      </c>
      <c r="U285" s="12">
        <v>935</v>
      </c>
      <c r="V285" s="12">
        <v>227</v>
      </c>
      <c r="W285" s="12">
        <v>127</v>
      </c>
      <c r="X285" s="12">
        <v>127</v>
      </c>
      <c r="Y285" s="12">
        <v>127</v>
      </c>
      <c r="Z285" s="12">
        <v>127</v>
      </c>
      <c r="AA285" s="12">
        <v>111</v>
      </c>
      <c r="AB285" s="12">
        <v>110</v>
      </c>
      <c r="AC285" s="12">
        <v>92</v>
      </c>
      <c r="AD285" s="12">
        <v>92</v>
      </c>
      <c r="AE285" s="12">
        <v>92</v>
      </c>
      <c r="AF285" s="12">
        <v>46</v>
      </c>
      <c r="AG285" s="12">
        <v>46</v>
      </c>
      <c r="AH285" s="12">
        <v>46</v>
      </c>
      <c r="AI285" s="12">
        <v>46</v>
      </c>
      <c r="AJ285" s="12">
        <v>46</v>
      </c>
      <c r="AK285" s="12">
        <v>0</v>
      </c>
      <c r="AL285" s="12">
        <v>0</v>
      </c>
      <c r="AM285" s="12">
        <v>0</v>
      </c>
      <c r="AN285" s="12">
        <v>0</v>
      </c>
      <c r="AO285" s="12">
        <v>0</v>
      </c>
      <c r="AU285" s="12">
        <v>0</v>
      </c>
      <c r="AV285" s="12">
        <v>10276913</v>
      </c>
      <c r="AW285" s="12">
        <v>10236928</v>
      </c>
      <c r="AX285" s="12">
        <v>10040598</v>
      </c>
      <c r="AY285" s="12">
        <v>9930987</v>
      </c>
      <c r="AZ285" s="12">
        <v>9930987</v>
      </c>
      <c r="BA285" s="12">
        <v>3147359</v>
      </c>
      <c r="BB285" s="12">
        <v>2284609</v>
      </c>
      <c r="BC285" s="12">
        <v>2284609</v>
      </c>
      <c r="BD285" s="12">
        <v>2284609</v>
      </c>
      <c r="BE285" s="12">
        <v>2284609</v>
      </c>
      <c r="BF285" s="12">
        <v>1955804</v>
      </c>
      <c r="BG285" s="12">
        <v>1941921</v>
      </c>
      <c r="BH285" s="12">
        <v>836928</v>
      </c>
      <c r="BI285" s="12">
        <v>836928</v>
      </c>
      <c r="BJ285" s="12">
        <v>836928</v>
      </c>
      <c r="BK285" s="12">
        <v>390653</v>
      </c>
      <c r="BL285" s="12">
        <v>390653</v>
      </c>
      <c r="BM285" s="12">
        <v>390653</v>
      </c>
      <c r="BN285" s="12">
        <v>390653</v>
      </c>
      <c r="BO285" s="12">
        <v>390653</v>
      </c>
      <c r="BP285" s="12">
        <v>0</v>
      </c>
      <c r="BQ285" s="12">
        <v>0</v>
      </c>
      <c r="BR285" s="12">
        <v>0</v>
      </c>
      <c r="BS285" s="12">
        <v>0</v>
      </c>
      <c r="BT285" s="12">
        <v>0</v>
      </c>
    </row>
    <row r="286" spans="2:72">
      <c r="B286" s="18" t="s">
        <v>208</v>
      </c>
      <c r="C286" s="18" t="s">
        <v>710</v>
      </c>
      <c r="D286" s="18" t="s">
        <v>123</v>
      </c>
      <c r="E286" s="18"/>
      <c r="F286" s="18"/>
      <c r="G286" s="18"/>
      <c r="H286" s="18">
        <v>2016</v>
      </c>
      <c r="I286" s="748" t="s">
        <v>586</v>
      </c>
      <c r="J286" s="748" t="s">
        <v>598</v>
      </c>
      <c r="P286" s="12">
        <v>0</v>
      </c>
      <c r="Q286" s="12">
        <v>0</v>
      </c>
      <c r="R286" s="12">
        <v>0</v>
      </c>
      <c r="S286" s="12">
        <v>0</v>
      </c>
      <c r="T286" s="12">
        <v>0</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12">
        <v>0</v>
      </c>
      <c r="AK286" s="12">
        <v>0</v>
      </c>
      <c r="AL286" s="12">
        <v>0</v>
      </c>
      <c r="AM286" s="12">
        <v>0</v>
      </c>
      <c r="AN286" s="12">
        <v>0</v>
      </c>
      <c r="AO286" s="12">
        <v>0</v>
      </c>
      <c r="AU286" s="12">
        <v>0</v>
      </c>
      <c r="AV286" s="12">
        <v>0</v>
      </c>
      <c r="AW286" s="12">
        <v>0</v>
      </c>
      <c r="AX286" s="12">
        <v>0</v>
      </c>
      <c r="AY286" s="12">
        <v>0</v>
      </c>
      <c r="AZ286" s="12">
        <v>0</v>
      </c>
      <c r="BA286" s="12">
        <v>0</v>
      </c>
      <c r="BB286" s="12">
        <v>0</v>
      </c>
      <c r="BC286" s="12">
        <v>0</v>
      </c>
      <c r="BD286" s="12">
        <v>0</v>
      </c>
      <c r="BE286" s="12">
        <v>0</v>
      </c>
      <c r="BF286" s="12">
        <v>0</v>
      </c>
      <c r="BG286" s="12">
        <v>0</v>
      </c>
      <c r="BH286" s="12">
        <v>0</v>
      </c>
      <c r="BI286" s="12">
        <v>0</v>
      </c>
      <c r="BJ286" s="12">
        <v>0</v>
      </c>
      <c r="BK286" s="12">
        <v>0</v>
      </c>
      <c r="BL286" s="12">
        <v>0</v>
      </c>
      <c r="BM286" s="12">
        <v>0</v>
      </c>
      <c r="BN286" s="12">
        <v>0</v>
      </c>
      <c r="BO286" s="12">
        <v>0</v>
      </c>
      <c r="BP286" s="12">
        <v>0</v>
      </c>
      <c r="BQ286" s="12">
        <v>0</v>
      </c>
      <c r="BR286" s="12">
        <v>0</v>
      </c>
      <c r="BS286" s="12">
        <v>0</v>
      </c>
      <c r="BT286" s="12">
        <v>0</v>
      </c>
    </row>
    <row r="287" spans="2:72">
      <c r="B287" s="18" t="s">
        <v>208</v>
      </c>
      <c r="C287" s="18" t="s">
        <v>710</v>
      </c>
      <c r="D287" s="18" t="s">
        <v>714</v>
      </c>
      <c r="E287" s="18"/>
      <c r="F287" s="18"/>
      <c r="G287" s="18"/>
      <c r="H287" s="18">
        <v>2016</v>
      </c>
      <c r="I287" s="748" t="s">
        <v>586</v>
      </c>
      <c r="J287" s="748" t="s">
        <v>598</v>
      </c>
      <c r="P287" s="12">
        <v>0</v>
      </c>
      <c r="Q287" s="12">
        <v>0</v>
      </c>
      <c r="R287" s="12">
        <v>0</v>
      </c>
      <c r="S287" s="12">
        <v>0</v>
      </c>
      <c r="T287" s="12">
        <v>0</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12">
        <v>0</v>
      </c>
      <c r="AK287" s="12">
        <v>0</v>
      </c>
      <c r="AL287" s="12">
        <v>0</v>
      </c>
      <c r="AM287" s="12">
        <v>0</v>
      </c>
      <c r="AN287" s="12">
        <v>0</v>
      </c>
      <c r="AO287" s="12">
        <v>0</v>
      </c>
      <c r="AU287" s="12">
        <v>0</v>
      </c>
      <c r="AV287" s="12">
        <v>0</v>
      </c>
      <c r="AW287" s="12">
        <v>0</v>
      </c>
      <c r="AX287" s="12">
        <v>0</v>
      </c>
      <c r="AY287" s="12">
        <v>0</v>
      </c>
      <c r="AZ287" s="12">
        <v>0</v>
      </c>
      <c r="BA287" s="12">
        <v>0</v>
      </c>
      <c r="BB287" s="12">
        <v>0</v>
      </c>
      <c r="BC287" s="12">
        <v>0</v>
      </c>
      <c r="BD287" s="12">
        <v>0</v>
      </c>
      <c r="BE287" s="12">
        <v>0</v>
      </c>
      <c r="BF287" s="12">
        <v>0</v>
      </c>
      <c r="BG287" s="12">
        <v>0</v>
      </c>
      <c r="BH287" s="12">
        <v>0</v>
      </c>
      <c r="BI287" s="12">
        <v>0</v>
      </c>
      <c r="BJ287" s="12">
        <v>0</v>
      </c>
      <c r="BK287" s="12">
        <v>0</v>
      </c>
      <c r="BL287" s="12">
        <v>0</v>
      </c>
      <c r="BM287" s="12">
        <v>0</v>
      </c>
      <c r="BN287" s="12">
        <v>0</v>
      </c>
      <c r="BO287" s="12">
        <v>0</v>
      </c>
      <c r="BP287" s="12">
        <v>0</v>
      </c>
      <c r="BQ287" s="12">
        <v>0</v>
      </c>
      <c r="BR287" s="12">
        <v>0</v>
      </c>
      <c r="BS287" s="12">
        <v>0</v>
      </c>
      <c r="BT287" s="12">
        <v>0</v>
      </c>
    </row>
    <row r="288" spans="2:72">
      <c r="B288" s="18" t="s">
        <v>208</v>
      </c>
      <c r="C288" s="18" t="s">
        <v>710</v>
      </c>
      <c r="D288" s="18" t="s">
        <v>715</v>
      </c>
      <c r="E288" s="18"/>
      <c r="F288" s="18"/>
      <c r="G288" s="18"/>
      <c r="H288" s="18">
        <v>2016</v>
      </c>
      <c r="I288" s="748" t="s">
        <v>586</v>
      </c>
      <c r="J288" s="748" t="s">
        <v>598</v>
      </c>
      <c r="P288" s="12">
        <v>0</v>
      </c>
      <c r="Q288" s="12">
        <v>0</v>
      </c>
      <c r="R288" s="12">
        <v>0</v>
      </c>
      <c r="S288" s="12">
        <v>0</v>
      </c>
      <c r="T288" s="12">
        <v>0</v>
      </c>
      <c r="U288" s="12">
        <v>0</v>
      </c>
      <c r="V288" s="12">
        <v>0</v>
      </c>
      <c r="W288" s="12">
        <v>0</v>
      </c>
      <c r="X288" s="12">
        <v>0</v>
      </c>
      <c r="Y288" s="12">
        <v>0</v>
      </c>
      <c r="Z288" s="12">
        <v>0</v>
      </c>
      <c r="AA288" s="12">
        <v>0</v>
      </c>
      <c r="AB288" s="12">
        <v>0</v>
      </c>
      <c r="AC288" s="12">
        <v>0</v>
      </c>
      <c r="AD288" s="12">
        <v>0</v>
      </c>
      <c r="AE288" s="12">
        <v>0</v>
      </c>
      <c r="AF288" s="12">
        <v>0</v>
      </c>
      <c r="AG288" s="12">
        <v>0</v>
      </c>
      <c r="AH288" s="12">
        <v>0</v>
      </c>
      <c r="AI288" s="12">
        <v>0</v>
      </c>
      <c r="AJ288" s="12">
        <v>0</v>
      </c>
      <c r="AK288" s="12">
        <v>0</v>
      </c>
      <c r="AL288" s="12">
        <v>0</v>
      </c>
      <c r="AM288" s="12">
        <v>0</v>
      </c>
      <c r="AN288" s="12">
        <v>0</v>
      </c>
      <c r="AO288" s="12">
        <v>0</v>
      </c>
      <c r="AU288" s="12">
        <v>0</v>
      </c>
      <c r="AV288" s="12">
        <v>0</v>
      </c>
      <c r="AW288" s="12">
        <v>0</v>
      </c>
      <c r="AX288" s="12">
        <v>0</v>
      </c>
      <c r="AY288" s="12">
        <v>0</v>
      </c>
      <c r="AZ288" s="12">
        <v>0</v>
      </c>
      <c r="BA288" s="12">
        <v>0</v>
      </c>
      <c r="BB288" s="12">
        <v>0</v>
      </c>
      <c r="BC288" s="12">
        <v>0</v>
      </c>
      <c r="BD288" s="12">
        <v>0</v>
      </c>
      <c r="BE288" s="12">
        <v>0</v>
      </c>
      <c r="BF288" s="12">
        <v>0</v>
      </c>
      <c r="BG288" s="12">
        <v>0</v>
      </c>
      <c r="BH288" s="12">
        <v>0</v>
      </c>
      <c r="BI288" s="12">
        <v>0</v>
      </c>
      <c r="BJ288" s="12">
        <v>0</v>
      </c>
      <c r="BK288" s="12">
        <v>0</v>
      </c>
      <c r="BL288" s="12">
        <v>0</v>
      </c>
      <c r="BM288" s="12">
        <v>0</v>
      </c>
      <c r="BN288" s="12">
        <v>0</v>
      </c>
      <c r="BO288" s="12">
        <v>0</v>
      </c>
      <c r="BP288" s="12">
        <v>0</v>
      </c>
      <c r="BQ288" s="12">
        <v>0</v>
      </c>
      <c r="BR288" s="12">
        <v>0</v>
      </c>
      <c r="BS288" s="12">
        <v>0</v>
      </c>
      <c r="BT288" s="12">
        <v>0</v>
      </c>
    </row>
    <row r="289" spans="2:72">
      <c r="B289" s="18" t="s">
        <v>208</v>
      </c>
      <c r="C289" s="18" t="s">
        <v>710</v>
      </c>
      <c r="D289" s="18" t="s">
        <v>716</v>
      </c>
      <c r="E289" s="18"/>
      <c r="F289" s="18"/>
      <c r="G289" s="18"/>
      <c r="H289" s="18">
        <v>2016</v>
      </c>
      <c r="I289" s="748" t="s">
        <v>586</v>
      </c>
      <c r="J289" s="748" t="s">
        <v>598</v>
      </c>
      <c r="P289" s="12">
        <v>0</v>
      </c>
      <c r="Q289" s="12">
        <v>0</v>
      </c>
      <c r="R289" s="12">
        <v>0</v>
      </c>
      <c r="S289" s="12">
        <v>0</v>
      </c>
      <c r="T289" s="12">
        <v>0</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12">
        <v>0</v>
      </c>
      <c r="AK289" s="12">
        <v>0</v>
      </c>
      <c r="AL289" s="12">
        <v>0</v>
      </c>
      <c r="AM289" s="12">
        <v>0</v>
      </c>
      <c r="AN289" s="12">
        <v>0</v>
      </c>
      <c r="AO289" s="12">
        <v>0</v>
      </c>
      <c r="AU289" s="12">
        <v>0</v>
      </c>
      <c r="AV289" s="12">
        <v>0</v>
      </c>
      <c r="AW289" s="12">
        <v>0</v>
      </c>
      <c r="AX289" s="12">
        <v>0</v>
      </c>
      <c r="AY289" s="12">
        <v>0</v>
      </c>
      <c r="AZ289" s="12">
        <v>0</v>
      </c>
      <c r="BA289" s="12">
        <v>0</v>
      </c>
      <c r="BB289" s="12">
        <v>0</v>
      </c>
      <c r="BC289" s="12">
        <v>0</v>
      </c>
      <c r="BD289" s="12">
        <v>0</v>
      </c>
      <c r="BE289" s="12">
        <v>0</v>
      </c>
      <c r="BF289" s="12">
        <v>0</v>
      </c>
      <c r="BG289" s="12">
        <v>0</v>
      </c>
      <c r="BH289" s="12">
        <v>0</v>
      </c>
      <c r="BI289" s="12">
        <v>0</v>
      </c>
      <c r="BJ289" s="12">
        <v>0</v>
      </c>
      <c r="BK289" s="12">
        <v>0</v>
      </c>
      <c r="BL289" s="12">
        <v>0</v>
      </c>
      <c r="BM289" s="12">
        <v>0</v>
      </c>
      <c r="BN289" s="12">
        <v>0</v>
      </c>
      <c r="BO289" s="12">
        <v>0</v>
      </c>
      <c r="BP289" s="12">
        <v>0</v>
      </c>
      <c r="BQ289" s="12">
        <v>0</v>
      </c>
      <c r="BR289" s="12">
        <v>0</v>
      </c>
      <c r="BS289" s="12">
        <v>0</v>
      </c>
      <c r="BT289" s="12">
        <v>0</v>
      </c>
    </row>
    <row r="290" spans="2:72">
      <c r="B290" s="18" t="s">
        <v>208</v>
      </c>
      <c r="C290" s="18" t="s">
        <v>710</v>
      </c>
      <c r="D290" s="18" t="s">
        <v>717</v>
      </c>
      <c r="E290" s="18"/>
      <c r="F290" s="18"/>
      <c r="G290" s="18"/>
      <c r="H290" s="18">
        <v>2016</v>
      </c>
      <c r="I290" s="748" t="s">
        <v>586</v>
      </c>
      <c r="J290" s="748" t="s">
        <v>598</v>
      </c>
      <c r="P290" s="12">
        <v>0</v>
      </c>
      <c r="Q290" s="12">
        <v>0</v>
      </c>
      <c r="R290" s="12">
        <v>0</v>
      </c>
      <c r="S290" s="12">
        <v>0</v>
      </c>
      <c r="T290" s="12">
        <v>0</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12">
        <v>0</v>
      </c>
      <c r="AK290" s="12">
        <v>0</v>
      </c>
      <c r="AL290" s="12">
        <v>0</v>
      </c>
      <c r="AM290" s="12">
        <v>0</v>
      </c>
      <c r="AN290" s="12">
        <v>0</v>
      </c>
      <c r="AO290" s="12">
        <v>0</v>
      </c>
      <c r="AU290" s="12">
        <v>0</v>
      </c>
      <c r="AV290" s="12">
        <v>0</v>
      </c>
      <c r="AW290" s="12">
        <v>0</v>
      </c>
      <c r="AX290" s="12">
        <v>0</v>
      </c>
      <c r="AY290" s="12">
        <v>0</v>
      </c>
      <c r="AZ290" s="12">
        <v>0</v>
      </c>
      <c r="BA290" s="12">
        <v>0</v>
      </c>
      <c r="BB290" s="12">
        <v>0</v>
      </c>
      <c r="BC290" s="12">
        <v>0</v>
      </c>
      <c r="BD290" s="12">
        <v>0</v>
      </c>
      <c r="BE290" s="12">
        <v>0</v>
      </c>
      <c r="BF290" s="12">
        <v>0</v>
      </c>
      <c r="BG290" s="12">
        <v>0</v>
      </c>
      <c r="BH290" s="12">
        <v>0</v>
      </c>
      <c r="BI290" s="12">
        <v>0</v>
      </c>
      <c r="BJ290" s="12">
        <v>0</v>
      </c>
      <c r="BK290" s="12">
        <v>0</v>
      </c>
      <c r="BL290" s="12">
        <v>0</v>
      </c>
      <c r="BM290" s="12">
        <v>0</v>
      </c>
      <c r="BN290" s="12">
        <v>0</v>
      </c>
      <c r="BO290" s="12">
        <v>0</v>
      </c>
      <c r="BP290" s="12">
        <v>0</v>
      </c>
      <c r="BQ290" s="12">
        <v>0</v>
      </c>
      <c r="BR290" s="12">
        <v>0</v>
      </c>
      <c r="BS290" s="12">
        <v>0</v>
      </c>
      <c r="BT290" s="12">
        <v>0</v>
      </c>
    </row>
    <row r="291" spans="2:72">
      <c r="B291" s="18" t="s">
        <v>208</v>
      </c>
      <c r="C291" s="18" t="s">
        <v>710</v>
      </c>
      <c r="D291" s="18" t="s">
        <v>718</v>
      </c>
      <c r="E291" s="18"/>
      <c r="F291" s="18"/>
      <c r="G291" s="18"/>
      <c r="H291" s="18">
        <v>2016</v>
      </c>
      <c r="I291" s="748" t="s">
        <v>586</v>
      </c>
      <c r="J291" s="748" t="s">
        <v>598</v>
      </c>
      <c r="P291" s="12">
        <v>0</v>
      </c>
      <c r="Q291" s="12">
        <v>0</v>
      </c>
      <c r="R291" s="12">
        <v>0</v>
      </c>
      <c r="S291" s="12">
        <v>0</v>
      </c>
      <c r="T291" s="12">
        <v>0</v>
      </c>
      <c r="U291" s="12">
        <v>0</v>
      </c>
      <c r="V291" s="12">
        <v>0</v>
      </c>
      <c r="W291" s="12">
        <v>0</v>
      </c>
      <c r="X291" s="12">
        <v>0</v>
      </c>
      <c r="Y291" s="12">
        <v>0</v>
      </c>
      <c r="Z291" s="12">
        <v>0</v>
      </c>
      <c r="AA291" s="12">
        <v>0</v>
      </c>
      <c r="AB291" s="12">
        <v>0</v>
      </c>
      <c r="AC291" s="12">
        <v>0</v>
      </c>
      <c r="AD291" s="12">
        <v>0</v>
      </c>
      <c r="AE291" s="12">
        <v>0</v>
      </c>
      <c r="AF291" s="12">
        <v>0</v>
      </c>
      <c r="AG291" s="12">
        <v>0</v>
      </c>
      <c r="AH291" s="12">
        <v>0</v>
      </c>
      <c r="AI291" s="12">
        <v>0</v>
      </c>
      <c r="AJ291" s="12">
        <v>0</v>
      </c>
      <c r="AK291" s="12">
        <v>0</v>
      </c>
      <c r="AL291" s="12">
        <v>0</v>
      </c>
      <c r="AM291" s="12">
        <v>0</v>
      </c>
      <c r="AN291" s="12">
        <v>0</v>
      </c>
      <c r="AO291" s="12">
        <v>0</v>
      </c>
      <c r="AU291" s="12">
        <v>0</v>
      </c>
      <c r="AV291" s="12">
        <v>0</v>
      </c>
      <c r="AW291" s="12">
        <v>0</v>
      </c>
      <c r="AX291" s="12">
        <v>0</v>
      </c>
      <c r="AY291" s="12">
        <v>0</v>
      </c>
      <c r="AZ291" s="12">
        <v>0</v>
      </c>
      <c r="BA291" s="12">
        <v>0</v>
      </c>
      <c r="BB291" s="12">
        <v>0</v>
      </c>
      <c r="BC291" s="12">
        <v>0</v>
      </c>
      <c r="BD291" s="12">
        <v>0</v>
      </c>
      <c r="BE291" s="12">
        <v>0</v>
      </c>
      <c r="BF291" s="12">
        <v>0</v>
      </c>
      <c r="BG291" s="12">
        <v>0</v>
      </c>
      <c r="BH291" s="12">
        <v>0</v>
      </c>
      <c r="BI291" s="12">
        <v>0</v>
      </c>
      <c r="BJ291" s="12">
        <v>0</v>
      </c>
      <c r="BK291" s="12">
        <v>0</v>
      </c>
      <c r="BL291" s="12">
        <v>0</v>
      </c>
      <c r="BM291" s="12">
        <v>0</v>
      </c>
      <c r="BN291" s="12">
        <v>0</v>
      </c>
      <c r="BO291" s="12">
        <v>0</v>
      </c>
      <c r="BP291" s="12">
        <v>0</v>
      </c>
      <c r="BQ291" s="12">
        <v>0</v>
      </c>
      <c r="BR291" s="12">
        <v>0</v>
      </c>
      <c r="BS291" s="12">
        <v>0</v>
      </c>
      <c r="BT291" s="12">
        <v>0</v>
      </c>
    </row>
    <row r="292" spans="2:72">
      <c r="B292" s="18" t="s">
        <v>208</v>
      </c>
      <c r="C292" s="18" t="s">
        <v>710</v>
      </c>
      <c r="D292" s="18" t="s">
        <v>719</v>
      </c>
      <c r="E292" s="18"/>
      <c r="F292" s="18"/>
      <c r="G292" s="18"/>
      <c r="H292" s="18">
        <v>2016</v>
      </c>
      <c r="I292" s="748" t="s">
        <v>586</v>
      </c>
      <c r="J292" s="748" t="s">
        <v>598</v>
      </c>
      <c r="P292" s="12">
        <v>0</v>
      </c>
      <c r="Q292" s="12">
        <v>0</v>
      </c>
      <c r="R292" s="12">
        <v>0</v>
      </c>
      <c r="S292" s="12">
        <v>0</v>
      </c>
      <c r="T292" s="12">
        <v>0</v>
      </c>
      <c r="U292" s="12">
        <v>0</v>
      </c>
      <c r="V292" s="12">
        <v>0</v>
      </c>
      <c r="W292" s="12">
        <v>0</v>
      </c>
      <c r="X292" s="12">
        <v>0</v>
      </c>
      <c r="Y292" s="12">
        <v>0</v>
      </c>
      <c r="Z292" s="12">
        <v>0</v>
      </c>
      <c r="AA292" s="12">
        <v>0</v>
      </c>
      <c r="AB292" s="12">
        <v>0</v>
      </c>
      <c r="AC292" s="12">
        <v>0</v>
      </c>
      <c r="AD292" s="12">
        <v>0</v>
      </c>
      <c r="AE292" s="12">
        <v>0</v>
      </c>
      <c r="AF292" s="12">
        <v>0</v>
      </c>
      <c r="AG292" s="12">
        <v>0</v>
      </c>
      <c r="AH292" s="12">
        <v>0</v>
      </c>
      <c r="AI292" s="12">
        <v>0</v>
      </c>
      <c r="AJ292" s="12">
        <v>0</v>
      </c>
      <c r="AK292" s="12">
        <v>0</v>
      </c>
      <c r="AL292" s="12">
        <v>0</v>
      </c>
      <c r="AM292" s="12">
        <v>0</v>
      </c>
      <c r="AN292" s="12">
        <v>0</v>
      </c>
      <c r="AO292" s="12">
        <v>0</v>
      </c>
      <c r="AU292" s="12">
        <v>0</v>
      </c>
      <c r="AV292" s="12">
        <v>0</v>
      </c>
      <c r="AW292" s="12">
        <v>0</v>
      </c>
      <c r="AX292" s="12">
        <v>0</v>
      </c>
      <c r="AY292" s="12">
        <v>0</v>
      </c>
      <c r="AZ292" s="12">
        <v>0</v>
      </c>
      <c r="BA292" s="12">
        <v>0</v>
      </c>
      <c r="BB292" s="12">
        <v>0</v>
      </c>
      <c r="BC292" s="12">
        <v>0</v>
      </c>
      <c r="BD292" s="12">
        <v>0</v>
      </c>
      <c r="BE292" s="12">
        <v>0</v>
      </c>
      <c r="BF292" s="12">
        <v>0</v>
      </c>
      <c r="BG292" s="12">
        <v>0</v>
      </c>
      <c r="BH292" s="12">
        <v>0</v>
      </c>
      <c r="BI292" s="12">
        <v>0</v>
      </c>
      <c r="BJ292" s="12">
        <v>0</v>
      </c>
      <c r="BK292" s="12">
        <v>0</v>
      </c>
      <c r="BL292" s="12">
        <v>0</v>
      </c>
      <c r="BM292" s="12">
        <v>0</v>
      </c>
      <c r="BN292" s="12">
        <v>0</v>
      </c>
      <c r="BO292" s="12">
        <v>0</v>
      </c>
      <c r="BP292" s="12">
        <v>0</v>
      </c>
      <c r="BQ292" s="12">
        <v>0</v>
      </c>
      <c r="BR292" s="12">
        <v>0</v>
      </c>
      <c r="BS292" s="12">
        <v>0</v>
      </c>
      <c r="BT292" s="12">
        <v>0</v>
      </c>
    </row>
    <row r="293" spans="2:72">
      <c r="B293" s="18" t="s">
        <v>208</v>
      </c>
      <c r="C293" s="18" t="s">
        <v>710</v>
      </c>
      <c r="D293" s="18" t="s">
        <v>720</v>
      </c>
      <c r="E293" s="18"/>
      <c r="F293" s="18"/>
      <c r="G293" s="18"/>
      <c r="H293" s="18">
        <v>2016</v>
      </c>
      <c r="I293" s="748" t="s">
        <v>586</v>
      </c>
      <c r="J293" s="748" t="s">
        <v>598</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12">
        <v>0</v>
      </c>
      <c r="AK293" s="12">
        <v>0</v>
      </c>
      <c r="AL293" s="12">
        <v>0</v>
      </c>
      <c r="AM293" s="12">
        <v>0</v>
      </c>
      <c r="AN293" s="12">
        <v>0</v>
      </c>
      <c r="AO293" s="12">
        <v>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12">
        <v>0</v>
      </c>
      <c r="BR293" s="12">
        <v>0</v>
      </c>
      <c r="BS293" s="12">
        <v>0</v>
      </c>
      <c r="BT293" s="12">
        <v>0</v>
      </c>
    </row>
    <row r="294" spans="2:72">
      <c r="B294" s="18" t="s">
        <v>208</v>
      </c>
      <c r="C294" s="18" t="s">
        <v>705</v>
      </c>
      <c r="D294" s="18" t="s">
        <v>721</v>
      </c>
      <c r="E294" s="18"/>
      <c r="F294" s="18"/>
      <c r="G294" s="18"/>
      <c r="H294" s="18">
        <v>2016</v>
      </c>
      <c r="I294" s="748" t="s">
        <v>586</v>
      </c>
      <c r="J294" s="748" t="s">
        <v>598</v>
      </c>
      <c r="P294" s="12">
        <v>0</v>
      </c>
      <c r="Q294" s="12">
        <v>0</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12">
        <v>0</v>
      </c>
      <c r="AM294" s="12">
        <v>0</v>
      </c>
      <c r="AN294" s="12">
        <v>0</v>
      </c>
      <c r="AO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12">
        <v>0</v>
      </c>
      <c r="BR294" s="12">
        <v>0</v>
      </c>
      <c r="BS294" s="12">
        <v>0</v>
      </c>
      <c r="BT294" s="12">
        <v>0</v>
      </c>
    </row>
    <row r="295" spans="2:72">
      <c r="B295" s="18" t="s">
        <v>208</v>
      </c>
      <c r="C295" s="18" t="s">
        <v>710</v>
      </c>
      <c r="D295" s="18" t="s">
        <v>722</v>
      </c>
      <c r="E295" s="18"/>
      <c r="F295" s="18"/>
      <c r="G295" s="18"/>
      <c r="H295" s="18">
        <v>2016</v>
      </c>
      <c r="I295" s="748" t="s">
        <v>586</v>
      </c>
      <c r="J295" s="748" t="s">
        <v>598</v>
      </c>
      <c r="P295" s="12">
        <v>0</v>
      </c>
      <c r="Q295" s="12">
        <v>0</v>
      </c>
      <c r="R295" s="12">
        <v>0</v>
      </c>
      <c r="S295" s="12">
        <v>0</v>
      </c>
      <c r="T295" s="12">
        <v>0</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12">
        <v>0</v>
      </c>
      <c r="AK295" s="12">
        <v>0</v>
      </c>
      <c r="AL295" s="12">
        <v>0</v>
      </c>
      <c r="AM295" s="12">
        <v>0</v>
      </c>
      <c r="AN295" s="12">
        <v>0</v>
      </c>
      <c r="AO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12">
        <v>0</v>
      </c>
      <c r="BQ295" s="12">
        <v>0</v>
      </c>
      <c r="BR295" s="12">
        <v>0</v>
      </c>
      <c r="BS295" s="12">
        <v>0</v>
      </c>
      <c r="BT295" s="12">
        <v>0</v>
      </c>
    </row>
    <row r="296" spans="2:72">
      <c r="B296" s="18" t="s">
        <v>208</v>
      </c>
      <c r="C296" s="18" t="s">
        <v>705</v>
      </c>
      <c r="D296" s="18" t="s">
        <v>723</v>
      </c>
      <c r="E296" s="18"/>
      <c r="F296" s="18"/>
      <c r="G296" s="18"/>
      <c r="H296" s="18">
        <v>2016</v>
      </c>
      <c r="I296" s="748" t="s">
        <v>586</v>
      </c>
      <c r="J296" s="748" t="s">
        <v>598</v>
      </c>
      <c r="P296" s="12">
        <v>0</v>
      </c>
      <c r="Q296" s="12">
        <v>0</v>
      </c>
      <c r="R296" s="12">
        <v>0</v>
      </c>
      <c r="S296" s="12">
        <v>0</v>
      </c>
      <c r="T296" s="12">
        <v>0</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12">
        <v>0</v>
      </c>
      <c r="AK296" s="12">
        <v>0</v>
      </c>
      <c r="AL296" s="12">
        <v>0</v>
      </c>
      <c r="AM296" s="12">
        <v>0</v>
      </c>
      <c r="AN296" s="12">
        <v>0</v>
      </c>
      <c r="AO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12">
        <v>0</v>
      </c>
      <c r="BQ296" s="12">
        <v>0</v>
      </c>
      <c r="BR296" s="12">
        <v>0</v>
      </c>
      <c r="BS296" s="12">
        <v>0</v>
      </c>
      <c r="BT296" s="12">
        <v>0</v>
      </c>
    </row>
    <row r="297" spans="2:72">
      <c r="B297" s="18" t="s">
        <v>208</v>
      </c>
      <c r="C297" s="18" t="s">
        <v>710</v>
      </c>
      <c r="D297" s="18" t="s">
        <v>724</v>
      </c>
      <c r="E297" s="18"/>
      <c r="F297" s="18"/>
      <c r="G297" s="18"/>
      <c r="H297" s="18">
        <v>2016</v>
      </c>
      <c r="I297" s="748" t="s">
        <v>586</v>
      </c>
      <c r="J297" s="748" t="s">
        <v>598</v>
      </c>
      <c r="P297" s="12">
        <v>0</v>
      </c>
      <c r="Q297" s="12">
        <v>0</v>
      </c>
      <c r="R297" s="12">
        <v>0</v>
      </c>
      <c r="S297" s="12">
        <v>0</v>
      </c>
      <c r="T297" s="12">
        <v>0</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12">
        <v>0</v>
      </c>
      <c r="AK297" s="12">
        <v>0</v>
      </c>
      <c r="AL297" s="12">
        <v>0</v>
      </c>
      <c r="AM297" s="12">
        <v>0</v>
      </c>
      <c r="AN297" s="12">
        <v>0</v>
      </c>
      <c r="AO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12">
        <v>0</v>
      </c>
      <c r="BQ297" s="12">
        <v>0</v>
      </c>
      <c r="BR297" s="12">
        <v>0</v>
      </c>
      <c r="BS297" s="12">
        <v>0</v>
      </c>
      <c r="BT297" s="12">
        <v>0</v>
      </c>
    </row>
    <row r="298" spans="2:72">
      <c r="B298" s="18" t="s">
        <v>208</v>
      </c>
      <c r="C298" s="18" t="s">
        <v>705</v>
      </c>
      <c r="D298" s="18" t="s">
        <v>725</v>
      </c>
      <c r="E298" s="18"/>
      <c r="F298" s="18"/>
      <c r="G298" s="18"/>
      <c r="H298" s="18">
        <v>2016</v>
      </c>
      <c r="I298" s="748" t="s">
        <v>586</v>
      </c>
      <c r="J298" s="748" t="s">
        <v>598</v>
      </c>
      <c r="P298" s="12">
        <v>0</v>
      </c>
      <c r="Q298" s="12">
        <v>75</v>
      </c>
      <c r="R298" s="12">
        <v>75</v>
      </c>
      <c r="S298" s="12">
        <v>75</v>
      </c>
      <c r="T298" s="12">
        <v>75</v>
      </c>
      <c r="U298" s="12">
        <v>75</v>
      </c>
      <c r="V298" s="12">
        <v>75</v>
      </c>
      <c r="W298" s="12">
        <v>75</v>
      </c>
      <c r="X298" s="12">
        <v>75</v>
      </c>
      <c r="Y298" s="12">
        <v>75</v>
      </c>
      <c r="Z298" s="12">
        <v>75</v>
      </c>
      <c r="AA298" s="12">
        <v>75</v>
      </c>
      <c r="AB298" s="12">
        <v>75</v>
      </c>
      <c r="AC298" s="12">
        <v>75</v>
      </c>
      <c r="AD298" s="12">
        <v>75</v>
      </c>
      <c r="AE298" s="12">
        <v>75</v>
      </c>
      <c r="AF298" s="12">
        <v>0</v>
      </c>
      <c r="AG298" s="12">
        <v>0</v>
      </c>
      <c r="AH298" s="12">
        <v>0</v>
      </c>
      <c r="AI298" s="12">
        <v>0</v>
      </c>
      <c r="AJ298" s="12">
        <v>0</v>
      </c>
      <c r="AK298" s="12">
        <v>0</v>
      </c>
      <c r="AL298" s="12">
        <v>0</v>
      </c>
      <c r="AM298" s="12">
        <v>0</v>
      </c>
      <c r="AN298" s="12">
        <v>0</v>
      </c>
      <c r="AO298" s="12">
        <v>0</v>
      </c>
      <c r="AU298" s="12">
        <v>0</v>
      </c>
      <c r="AV298" s="12">
        <v>834022</v>
      </c>
      <c r="AW298" s="12">
        <v>834022</v>
      </c>
      <c r="AX298" s="12">
        <v>834022</v>
      </c>
      <c r="AY298" s="12">
        <v>834022</v>
      </c>
      <c r="AZ298" s="12">
        <v>834022</v>
      </c>
      <c r="BA298" s="12">
        <v>834022</v>
      </c>
      <c r="BB298" s="12">
        <v>834022</v>
      </c>
      <c r="BC298" s="12">
        <v>834022</v>
      </c>
      <c r="BD298" s="12">
        <v>834022</v>
      </c>
      <c r="BE298" s="12">
        <v>834022</v>
      </c>
      <c r="BF298" s="12">
        <v>834022</v>
      </c>
      <c r="BG298" s="12">
        <v>834022</v>
      </c>
      <c r="BH298" s="12">
        <v>834022</v>
      </c>
      <c r="BI298" s="12">
        <v>834022</v>
      </c>
      <c r="BJ298" s="12">
        <v>834022</v>
      </c>
      <c r="BK298" s="12">
        <v>0</v>
      </c>
      <c r="BL298" s="12">
        <v>0</v>
      </c>
      <c r="BM298" s="12">
        <v>0</v>
      </c>
      <c r="BN298" s="12">
        <v>0</v>
      </c>
      <c r="BO298" s="12">
        <v>0</v>
      </c>
      <c r="BP298" s="12">
        <v>0</v>
      </c>
      <c r="BQ298" s="12">
        <v>0</v>
      </c>
      <c r="BR298" s="12">
        <v>0</v>
      </c>
      <c r="BS298" s="12">
        <v>0</v>
      </c>
      <c r="BT298" s="12">
        <v>0</v>
      </c>
    </row>
    <row r="299" spans="2:72">
      <c r="B299" s="18" t="s">
        <v>208</v>
      </c>
      <c r="C299" s="18" t="s">
        <v>705</v>
      </c>
      <c r="D299" s="18" t="s">
        <v>726</v>
      </c>
      <c r="E299" s="18"/>
      <c r="F299" s="18"/>
      <c r="G299" s="18"/>
      <c r="H299" s="18">
        <v>2016</v>
      </c>
      <c r="I299" s="748" t="s">
        <v>586</v>
      </c>
      <c r="J299" s="748" t="s">
        <v>598</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12">
        <v>0</v>
      </c>
      <c r="AK299" s="12">
        <v>0</v>
      </c>
      <c r="AL299" s="12">
        <v>0</v>
      </c>
      <c r="AM299" s="12">
        <v>0</v>
      </c>
      <c r="AN299" s="12">
        <v>0</v>
      </c>
      <c r="AO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12">
        <v>0</v>
      </c>
      <c r="BQ299" s="12">
        <v>0</v>
      </c>
      <c r="BR299" s="12">
        <v>0</v>
      </c>
      <c r="BS299" s="12">
        <v>0</v>
      </c>
      <c r="BT299" s="12">
        <v>0</v>
      </c>
    </row>
    <row r="300" spans="2:72">
      <c r="B300" s="18" t="s">
        <v>208</v>
      </c>
      <c r="C300" s="18" t="s">
        <v>710</v>
      </c>
      <c r="D300" s="18" t="s">
        <v>127</v>
      </c>
      <c r="E300" s="18"/>
      <c r="F300" s="18"/>
      <c r="G300" s="18"/>
      <c r="H300" s="18">
        <v>2016</v>
      </c>
      <c r="I300" s="748" t="s">
        <v>586</v>
      </c>
      <c r="J300" s="748" t="s">
        <v>598</v>
      </c>
      <c r="P300" s="12">
        <v>0</v>
      </c>
      <c r="Q300" s="12">
        <v>0</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0</v>
      </c>
      <c r="AH300" s="12">
        <v>0</v>
      </c>
      <c r="AI300" s="12">
        <v>0</v>
      </c>
      <c r="AJ300" s="12">
        <v>0</v>
      </c>
      <c r="AK300" s="12">
        <v>0</v>
      </c>
      <c r="AL300" s="12">
        <v>0</v>
      </c>
      <c r="AM300" s="12">
        <v>0</v>
      </c>
      <c r="AN300" s="12">
        <v>0</v>
      </c>
      <c r="AO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12">
        <v>0</v>
      </c>
      <c r="BQ300" s="12">
        <v>0</v>
      </c>
      <c r="BR300" s="12">
        <v>0</v>
      </c>
      <c r="BS300" s="12">
        <v>0</v>
      </c>
      <c r="BT300" s="12">
        <v>0</v>
      </c>
    </row>
    <row r="301" spans="2:72">
      <c r="B301" s="18" t="s">
        <v>208</v>
      </c>
      <c r="C301" s="18" t="s">
        <v>710</v>
      </c>
      <c r="D301" s="18" t="s">
        <v>727</v>
      </c>
      <c r="E301" s="18"/>
      <c r="F301" s="18"/>
      <c r="G301" s="18"/>
      <c r="H301" s="18">
        <v>2016</v>
      </c>
      <c r="I301" s="748" t="s">
        <v>586</v>
      </c>
      <c r="J301" s="748" t="s">
        <v>598</v>
      </c>
      <c r="P301" s="12">
        <v>0</v>
      </c>
      <c r="Q301" s="12">
        <v>0</v>
      </c>
      <c r="R301" s="12">
        <v>0</v>
      </c>
      <c r="S301" s="12">
        <v>0</v>
      </c>
      <c r="T301" s="12">
        <v>0</v>
      </c>
      <c r="U301" s="12">
        <v>0</v>
      </c>
      <c r="V301" s="12">
        <v>0</v>
      </c>
      <c r="W301" s="12">
        <v>0</v>
      </c>
      <c r="X301" s="12">
        <v>0</v>
      </c>
      <c r="Y301" s="12">
        <v>0</v>
      </c>
      <c r="Z301" s="12">
        <v>0</v>
      </c>
      <c r="AA301" s="12">
        <v>0</v>
      </c>
      <c r="AB301" s="12">
        <v>0</v>
      </c>
      <c r="AC301" s="12">
        <v>0</v>
      </c>
      <c r="AD301" s="12">
        <v>0</v>
      </c>
      <c r="AE301" s="12">
        <v>0</v>
      </c>
      <c r="AF301" s="12">
        <v>0</v>
      </c>
      <c r="AG301" s="12">
        <v>0</v>
      </c>
      <c r="AH301" s="12">
        <v>0</v>
      </c>
      <c r="AI301" s="12">
        <v>0</v>
      </c>
      <c r="AJ301" s="12">
        <v>0</v>
      </c>
      <c r="AK301" s="12">
        <v>0</v>
      </c>
      <c r="AL301" s="12">
        <v>0</v>
      </c>
      <c r="AM301" s="12">
        <v>0</v>
      </c>
      <c r="AN301" s="12">
        <v>0</v>
      </c>
      <c r="AO301" s="12">
        <v>0</v>
      </c>
      <c r="AU301" s="12">
        <v>0</v>
      </c>
      <c r="AV301" s="12">
        <v>0</v>
      </c>
      <c r="AW301" s="12">
        <v>0</v>
      </c>
      <c r="AX301" s="12">
        <v>0</v>
      </c>
      <c r="AY301" s="12">
        <v>0</v>
      </c>
      <c r="AZ301" s="12">
        <v>0</v>
      </c>
      <c r="BA301" s="12">
        <v>0</v>
      </c>
      <c r="BB301" s="12">
        <v>0</v>
      </c>
      <c r="BC301" s="12">
        <v>0</v>
      </c>
      <c r="BD301" s="12">
        <v>0</v>
      </c>
      <c r="BE301" s="12">
        <v>0</v>
      </c>
      <c r="BF301" s="12">
        <v>0</v>
      </c>
      <c r="BG301" s="12">
        <v>0</v>
      </c>
      <c r="BH301" s="12">
        <v>0</v>
      </c>
      <c r="BI301" s="12">
        <v>0</v>
      </c>
      <c r="BJ301" s="12">
        <v>0</v>
      </c>
      <c r="BK301" s="12">
        <v>0</v>
      </c>
      <c r="BL301" s="12">
        <v>0</v>
      </c>
      <c r="BM301" s="12">
        <v>0</v>
      </c>
      <c r="BN301" s="12">
        <v>0</v>
      </c>
      <c r="BO301" s="12">
        <v>0</v>
      </c>
      <c r="BP301" s="12">
        <v>0</v>
      </c>
      <c r="BQ301" s="12">
        <v>0</v>
      </c>
      <c r="BR301" s="12">
        <v>0</v>
      </c>
      <c r="BS301" s="12">
        <v>0</v>
      </c>
      <c r="BT301" s="12">
        <v>0</v>
      </c>
    </row>
    <row r="302" spans="2:72">
      <c r="B302" s="18" t="s">
        <v>208</v>
      </c>
      <c r="C302" s="18" t="s">
        <v>710</v>
      </c>
      <c r="D302" s="18" t="s">
        <v>728</v>
      </c>
      <c r="E302" s="18"/>
      <c r="F302" s="18"/>
      <c r="G302" s="18"/>
      <c r="H302" s="18">
        <v>2016</v>
      </c>
      <c r="I302" s="748" t="s">
        <v>586</v>
      </c>
      <c r="J302" s="748" t="s">
        <v>598</v>
      </c>
      <c r="P302" s="12">
        <v>0</v>
      </c>
      <c r="Q302" s="12">
        <v>0</v>
      </c>
      <c r="R302" s="12">
        <v>0</v>
      </c>
      <c r="S302" s="12">
        <v>0</v>
      </c>
      <c r="T302" s="12">
        <v>0</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12">
        <v>0</v>
      </c>
      <c r="AK302" s="12">
        <v>0</v>
      </c>
      <c r="AL302" s="12">
        <v>0</v>
      </c>
      <c r="AM302" s="12">
        <v>0</v>
      </c>
      <c r="AN302" s="12">
        <v>0</v>
      </c>
      <c r="AO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0</v>
      </c>
      <c r="BP302" s="12">
        <v>0</v>
      </c>
      <c r="BQ302" s="12">
        <v>0</v>
      </c>
      <c r="BR302" s="12">
        <v>0</v>
      </c>
      <c r="BS302" s="12">
        <v>0</v>
      </c>
      <c r="BT302" s="12">
        <v>0</v>
      </c>
    </row>
    <row r="303" spans="2:72">
      <c r="B303" s="18" t="s">
        <v>208</v>
      </c>
      <c r="C303" s="18" t="s">
        <v>710</v>
      </c>
      <c r="D303" s="18" t="s">
        <v>729</v>
      </c>
      <c r="E303" s="18"/>
      <c r="F303" s="18"/>
      <c r="G303" s="18"/>
      <c r="H303" s="18">
        <v>2016</v>
      </c>
      <c r="I303" s="748" t="s">
        <v>586</v>
      </c>
      <c r="J303" s="748" t="s">
        <v>598</v>
      </c>
      <c r="P303" s="12">
        <v>0</v>
      </c>
      <c r="Q303" s="12">
        <v>0</v>
      </c>
      <c r="R303" s="12">
        <v>0</v>
      </c>
      <c r="S303" s="12">
        <v>0</v>
      </c>
      <c r="T303" s="12">
        <v>0</v>
      </c>
      <c r="U303" s="12">
        <v>0</v>
      </c>
      <c r="V303" s="12">
        <v>0</v>
      </c>
      <c r="W303" s="12">
        <v>0</v>
      </c>
      <c r="X303" s="12">
        <v>0</v>
      </c>
      <c r="Y303" s="12">
        <v>0</v>
      </c>
      <c r="Z303" s="12">
        <v>0</v>
      </c>
      <c r="AA303" s="12">
        <v>0</v>
      </c>
      <c r="AB303" s="12">
        <v>0</v>
      </c>
      <c r="AC303" s="12">
        <v>0</v>
      </c>
      <c r="AD303" s="12">
        <v>0</v>
      </c>
      <c r="AE303" s="12">
        <v>0</v>
      </c>
      <c r="AF303" s="12">
        <v>0</v>
      </c>
      <c r="AG303" s="12">
        <v>0</v>
      </c>
      <c r="AH303" s="12">
        <v>0</v>
      </c>
      <c r="AI303" s="12">
        <v>0</v>
      </c>
      <c r="AJ303" s="12">
        <v>0</v>
      </c>
      <c r="AK303" s="12">
        <v>0</v>
      </c>
      <c r="AL303" s="12">
        <v>0</v>
      </c>
      <c r="AM303" s="12">
        <v>0</v>
      </c>
      <c r="AN303" s="12">
        <v>0</v>
      </c>
      <c r="AO303" s="12">
        <v>0</v>
      </c>
      <c r="AU303" s="12">
        <v>0</v>
      </c>
      <c r="AV303" s="12">
        <v>0</v>
      </c>
      <c r="AW303" s="12">
        <v>0</v>
      </c>
      <c r="AX303" s="12">
        <v>0</v>
      </c>
      <c r="AY303" s="12">
        <v>0</v>
      </c>
      <c r="AZ303" s="12">
        <v>0</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0</v>
      </c>
      <c r="BP303" s="12">
        <v>0</v>
      </c>
      <c r="BQ303" s="12">
        <v>0</v>
      </c>
      <c r="BR303" s="12">
        <v>0</v>
      </c>
      <c r="BS303" s="12">
        <v>0</v>
      </c>
      <c r="BT303" s="12">
        <v>0</v>
      </c>
    </row>
    <row r="304" spans="2:72">
      <c r="B304" s="18" t="s">
        <v>208</v>
      </c>
      <c r="C304" s="18" t="s">
        <v>705</v>
      </c>
      <c r="D304" s="18" t="s">
        <v>730</v>
      </c>
      <c r="E304" s="18"/>
      <c r="F304" s="18"/>
      <c r="G304" s="18"/>
      <c r="H304" s="18">
        <v>2016</v>
      </c>
      <c r="I304" s="748" t="s">
        <v>586</v>
      </c>
      <c r="J304" s="748" t="s">
        <v>598</v>
      </c>
      <c r="P304" s="12">
        <v>0</v>
      </c>
      <c r="Q304" s="12">
        <v>0</v>
      </c>
      <c r="R304" s="12">
        <v>0</v>
      </c>
      <c r="S304" s="12">
        <v>0</v>
      </c>
      <c r="T304" s="12">
        <v>0</v>
      </c>
      <c r="U304" s="12">
        <v>0</v>
      </c>
      <c r="V304" s="12">
        <v>0</v>
      </c>
      <c r="W304" s="12">
        <v>0</v>
      </c>
      <c r="X304" s="12">
        <v>0</v>
      </c>
      <c r="Y304" s="12">
        <v>0</v>
      </c>
      <c r="Z304" s="12">
        <v>0</v>
      </c>
      <c r="AA304" s="12">
        <v>0</v>
      </c>
      <c r="AB304" s="12">
        <v>0</v>
      </c>
      <c r="AC304" s="12">
        <v>0</v>
      </c>
      <c r="AD304" s="12">
        <v>0</v>
      </c>
      <c r="AE304" s="12">
        <v>0</v>
      </c>
      <c r="AF304" s="12">
        <v>0</v>
      </c>
      <c r="AG304" s="12">
        <v>0</v>
      </c>
      <c r="AH304" s="12">
        <v>0</v>
      </c>
      <c r="AI304" s="12">
        <v>0</v>
      </c>
      <c r="AJ304" s="12">
        <v>0</v>
      </c>
      <c r="AK304" s="12">
        <v>0</v>
      </c>
      <c r="AL304" s="12">
        <v>0</v>
      </c>
      <c r="AM304" s="12">
        <v>0</v>
      </c>
      <c r="AN304" s="12">
        <v>0</v>
      </c>
      <c r="AO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0</v>
      </c>
      <c r="BP304" s="12">
        <v>0</v>
      </c>
      <c r="BQ304" s="12">
        <v>0</v>
      </c>
      <c r="BR304" s="12">
        <v>0</v>
      </c>
      <c r="BS304" s="12">
        <v>0</v>
      </c>
      <c r="BT304" s="12">
        <v>0</v>
      </c>
    </row>
    <row r="305" spans="2:72">
      <c r="B305" s="18" t="s">
        <v>208</v>
      </c>
      <c r="C305" s="18" t="s">
        <v>710</v>
      </c>
      <c r="D305" s="18" t="s">
        <v>731</v>
      </c>
      <c r="E305" s="18"/>
      <c r="F305" s="18"/>
      <c r="G305" s="18"/>
      <c r="H305" s="18">
        <v>2016</v>
      </c>
      <c r="I305" s="748" t="s">
        <v>586</v>
      </c>
      <c r="J305" s="748" t="s">
        <v>598</v>
      </c>
      <c r="P305" s="12">
        <v>0</v>
      </c>
      <c r="Q305" s="12">
        <v>0</v>
      </c>
      <c r="R305" s="12">
        <v>0</v>
      </c>
      <c r="S305" s="12">
        <v>0</v>
      </c>
      <c r="T305" s="12">
        <v>0</v>
      </c>
      <c r="U305" s="12">
        <v>0</v>
      </c>
      <c r="V305" s="12">
        <v>0</v>
      </c>
      <c r="W305" s="12">
        <v>0</v>
      </c>
      <c r="X305" s="12">
        <v>0</v>
      </c>
      <c r="Y305" s="12">
        <v>0</v>
      </c>
      <c r="Z305" s="12">
        <v>0</v>
      </c>
      <c r="AA305" s="12">
        <v>0</v>
      </c>
      <c r="AB305" s="12">
        <v>0</v>
      </c>
      <c r="AC305" s="12">
        <v>0</v>
      </c>
      <c r="AD305" s="12">
        <v>0</v>
      </c>
      <c r="AE305" s="12">
        <v>0</v>
      </c>
      <c r="AF305" s="12">
        <v>0</v>
      </c>
      <c r="AG305" s="12">
        <v>0</v>
      </c>
      <c r="AH305" s="12">
        <v>0</v>
      </c>
      <c r="AI305" s="12">
        <v>0</v>
      </c>
      <c r="AJ305" s="12">
        <v>0</v>
      </c>
      <c r="AK305" s="12">
        <v>0</v>
      </c>
      <c r="AL305" s="12">
        <v>0</v>
      </c>
      <c r="AM305" s="12">
        <v>0</v>
      </c>
      <c r="AN305" s="12">
        <v>0</v>
      </c>
      <c r="AO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0</v>
      </c>
      <c r="BP305" s="12">
        <v>0</v>
      </c>
      <c r="BQ305" s="12">
        <v>0</v>
      </c>
      <c r="BR305" s="12">
        <v>0</v>
      </c>
      <c r="BS305" s="12">
        <v>0</v>
      </c>
      <c r="BT305" s="12">
        <v>0</v>
      </c>
    </row>
    <row r="306" spans="2:72">
      <c r="B306" s="18" t="s">
        <v>208</v>
      </c>
      <c r="C306" s="18" t="s">
        <v>705</v>
      </c>
      <c r="D306" s="18" t="s">
        <v>732</v>
      </c>
      <c r="E306" s="18"/>
      <c r="F306" s="18"/>
      <c r="G306" s="18"/>
      <c r="H306" s="18">
        <v>2016</v>
      </c>
      <c r="I306" s="748" t="s">
        <v>586</v>
      </c>
      <c r="J306" s="748" t="s">
        <v>598</v>
      </c>
      <c r="P306" s="12">
        <v>0</v>
      </c>
      <c r="Q306" s="12">
        <v>0</v>
      </c>
      <c r="R306" s="12">
        <v>0</v>
      </c>
      <c r="S306" s="12">
        <v>0</v>
      </c>
      <c r="T306" s="12">
        <v>0</v>
      </c>
      <c r="U306" s="12">
        <v>0</v>
      </c>
      <c r="V306" s="12">
        <v>0</v>
      </c>
      <c r="W306" s="12">
        <v>0</v>
      </c>
      <c r="X306" s="12">
        <v>0</v>
      </c>
      <c r="Y306" s="12">
        <v>0</v>
      </c>
      <c r="Z306" s="12">
        <v>0</v>
      </c>
      <c r="AA306" s="12">
        <v>0</v>
      </c>
      <c r="AB306" s="12">
        <v>0</v>
      </c>
      <c r="AC306" s="12">
        <v>0</v>
      </c>
      <c r="AD306" s="12">
        <v>0</v>
      </c>
      <c r="AE306" s="12">
        <v>0</v>
      </c>
      <c r="AF306" s="12">
        <v>0</v>
      </c>
      <c r="AG306" s="12">
        <v>0</v>
      </c>
      <c r="AH306" s="12">
        <v>0</v>
      </c>
      <c r="AI306" s="12">
        <v>0</v>
      </c>
      <c r="AJ306" s="12">
        <v>0</v>
      </c>
      <c r="AK306" s="12">
        <v>0</v>
      </c>
      <c r="AL306" s="12">
        <v>0</v>
      </c>
      <c r="AM306" s="12">
        <v>0</v>
      </c>
      <c r="AN306" s="12">
        <v>0</v>
      </c>
      <c r="AO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0</v>
      </c>
      <c r="BP306" s="12">
        <v>0</v>
      </c>
      <c r="BQ306" s="12">
        <v>0</v>
      </c>
      <c r="BR306" s="12">
        <v>0</v>
      </c>
      <c r="BS306" s="12">
        <v>0</v>
      </c>
      <c r="BT306" s="12">
        <v>0</v>
      </c>
    </row>
    <row r="307" spans="2:72">
      <c r="B307" s="18" t="s">
        <v>208</v>
      </c>
      <c r="C307" s="18" t="s">
        <v>705</v>
      </c>
      <c r="D307" s="18" t="s">
        <v>733</v>
      </c>
      <c r="E307" s="18"/>
      <c r="F307" s="18"/>
      <c r="G307" s="18"/>
      <c r="H307" s="18">
        <v>2016</v>
      </c>
      <c r="I307" s="748" t="s">
        <v>586</v>
      </c>
      <c r="J307" s="748" t="s">
        <v>598</v>
      </c>
      <c r="P307" s="12">
        <v>0</v>
      </c>
      <c r="Q307" s="12">
        <v>36</v>
      </c>
      <c r="R307" s="12">
        <v>36</v>
      </c>
      <c r="S307" s="12">
        <v>36</v>
      </c>
      <c r="T307" s="12">
        <v>36</v>
      </c>
      <c r="U307" s="12">
        <v>36</v>
      </c>
      <c r="V307" s="12">
        <v>30</v>
      </c>
      <c r="W307" s="12">
        <v>30</v>
      </c>
      <c r="X307" s="12">
        <v>30</v>
      </c>
      <c r="Y307" s="12">
        <v>0</v>
      </c>
      <c r="Z307" s="12">
        <v>0</v>
      </c>
      <c r="AA307" s="12">
        <v>0</v>
      </c>
      <c r="AB307" s="12">
        <v>0</v>
      </c>
      <c r="AC307" s="12">
        <v>0</v>
      </c>
      <c r="AD307" s="12">
        <v>0</v>
      </c>
      <c r="AE307" s="12">
        <v>0</v>
      </c>
      <c r="AF307" s="12">
        <v>0</v>
      </c>
      <c r="AG307" s="12">
        <v>0</v>
      </c>
      <c r="AH307" s="12">
        <v>0</v>
      </c>
      <c r="AI307" s="12">
        <v>0</v>
      </c>
      <c r="AJ307" s="12">
        <v>0</v>
      </c>
      <c r="AK307" s="12">
        <v>0</v>
      </c>
      <c r="AL307" s="12">
        <v>0</v>
      </c>
      <c r="AM307" s="12">
        <v>0</v>
      </c>
      <c r="AN307" s="12">
        <v>0</v>
      </c>
      <c r="AO307" s="12">
        <v>0</v>
      </c>
      <c r="AU307" s="12">
        <v>0</v>
      </c>
      <c r="AV307" s="12">
        <v>1145480</v>
      </c>
      <c r="AW307" s="12">
        <v>1145480</v>
      </c>
      <c r="AX307" s="12">
        <v>1145480</v>
      </c>
      <c r="AY307" s="12">
        <v>1145480</v>
      </c>
      <c r="AZ307" s="12">
        <v>1145480</v>
      </c>
      <c r="BA307" s="12">
        <v>947192</v>
      </c>
      <c r="BB307" s="12">
        <v>946737</v>
      </c>
      <c r="BC307" s="12">
        <v>946737</v>
      </c>
      <c r="BD307" s="12">
        <v>0</v>
      </c>
      <c r="BE307" s="12">
        <v>0</v>
      </c>
      <c r="BF307" s="12">
        <v>0</v>
      </c>
      <c r="BG307" s="12">
        <v>0</v>
      </c>
      <c r="BH307" s="12">
        <v>0</v>
      </c>
      <c r="BI307" s="12">
        <v>0</v>
      </c>
      <c r="BJ307" s="12">
        <v>0</v>
      </c>
      <c r="BK307" s="12">
        <v>0</v>
      </c>
      <c r="BL307" s="12">
        <v>0</v>
      </c>
      <c r="BM307" s="12">
        <v>0</v>
      </c>
      <c r="BN307" s="12">
        <v>0</v>
      </c>
      <c r="BO307" s="12">
        <v>0</v>
      </c>
      <c r="BP307" s="12">
        <v>0</v>
      </c>
      <c r="BQ307" s="12">
        <v>0</v>
      </c>
      <c r="BR307" s="12">
        <v>0</v>
      </c>
      <c r="BS307" s="12">
        <v>0</v>
      </c>
      <c r="BT307" s="12">
        <v>0</v>
      </c>
    </row>
    <row r="308" spans="2:72">
      <c r="B308" s="18" t="s">
        <v>208</v>
      </c>
      <c r="C308" s="18" t="s">
        <v>705</v>
      </c>
      <c r="D308" s="18" t="s">
        <v>734</v>
      </c>
      <c r="E308" s="18"/>
      <c r="F308" s="18"/>
      <c r="G308" s="18"/>
      <c r="H308" s="18">
        <v>2016</v>
      </c>
      <c r="I308" s="748" t="s">
        <v>586</v>
      </c>
      <c r="J308" s="748" t="s">
        <v>598</v>
      </c>
      <c r="P308" s="12">
        <v>0</v>
      </c>
      <c r="Q308" s="12">
        <v>0</v>
      </c>
      <c r="R308" s="12">
        <v>0</v>
      </c>
      <c r="S308" s="12">
        <v>0</v>
      </c>
      <c r="T308" s="12">
        <v>0</v>
      </c>
      <c r="U308" s="12">
        <v>0</v>
      </c>
      <c r="V308" s="12">
        <v>0</v>
      </c>
      <c r="W308" s="12">
        <v>0</v>
      </c>
      <c r="X308" s="12">
        <v>0</v>
      </c>
      <c r="Y308" s="12">
        <v>0</v>
      </c>
      <c r="Z308" s="12">
        <v>0</v>
      </c>
      <c r="AA308" s="12">
        <v>0</v>
      </c>
      <c r="AB308" s="12">
        <v>0</v>
      </c>
      <c r="AC308" s="12">
        <v>0</v>
      </c>
      <c r="AD308" s="12">
        <v>0</v>
      </c>
      <c r="AE308" s="12">
        <v>0</v>
      </c>
      <c r="AF308" s="12">
        <v>0</v>
      </c>
      <c r="AG308" s="12">
        <v>0</v>
      </c>
      <c r="AH308" s="12">
        <v>0</v>
      </c>
      <c r="AI308" s="12">
        <v>0</v>
      </c>
      <c r="AJ308" s="12">
        <v>0</v>
      </c>
      <c r="AK308" s="12">
        <v>0</v>
      </c>
      <c r="AL308" s="12">
        <v>0</v>
      </c>
      <c r="AM308" s="12">
        <v>0</v>
      </c>
      <c r="AN308" s="12">
        <v>0</v>
      </c>
      <c r="AO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0</v>
      </c>
      <c r="BP308" s="12">
        <v>0</v>
      </c>
      <c r="BQ308" s="12">
        <v>0</v>
      </c>
      <c r="BR308" s="12">
        <v>0</v>
      </c>
      <c r="BS308" s="12">
        <v>0</v>
      </c>
      <c r="BT308" s="12">
        <v>0</v>
      </c>
    </row>
    <row r="309" spans="2:72">
      <c r="B309" s="18" t="s">
        <v>208</v>
      </c>
      <c r="C309" s="18" t="s">
        <v>766</v>
      </c>
      <c r="D309" s="18" t="s">
        <v>735</v>
      </c>
      <c r="E309" s="18"/>
      <c r="F309" s="18"/>
      <c r="G309" s="18"/>
      <c r="H309" s="18">
        <v>2016</v>
      </c>
      <c r="I309" s="748" t="s">
        <v>586</v>
      </c>
      <c r="J309" s="748" t="s">
        <v>598</v>
      </c>
      <c r="P309" s="12">
        <v>0</v>
      </c>
      <c r="Q309" s="12">
        <v>0</v>
      </c>
      <c r="R309" s="12">
        <v>0</v>
      </c>
      <c r="S309" s="12">
        <v>0</v>
      </c>
      <c r="T309" s="12">
        <v>0</v>
      </c>
      <c r="U309" s="12">
        <v>0</v>
      </c>
      <c r="V309" s="12">
        <v>0</v>
      </c>
      <c r="W309" s="12">
        <v>0</v>
      </c>
      <c r="X309" s="12">
        <v>0</v>
      </c>
      <c r="Y309" s="12">
        <v>0</v>
      </c>
      <c r="Z309" s="12">
        <v>0</v>
      </c>
      <c r="AA309" s="12">
        <v>0</v>
      </c>
      <c r="AB309" s="12">
        <v>0</v>
      </c>
      <c r="AC309" s="12">
        <v>0</v>
      </c>
      <c r="AD309" s="12">
        <v>0</v>
      </c>
      <c r="AE309" s="12">
        <v>0</v>
      </c>
      <c r="AF309" s="12">
        <v>0</v>
      </c>
      <c r="AG309" s="12">
        <v>0</v>
      </c>
      <c r="AH309" s="12">
        <v>0</v>
      </c>
      <c r="AI309" s="12">
        <v>0</v>
      </c>
      <c r="AJ309" s="12">
        <v>0</v>
      </c>
      <c r="AK309" s="12">
        <v>0</v>
      </c>
      <c r="AL309" s="12">
        <v>0</v>
      </c>
      <c r="AM309" s="12">
        <v>0</v>
      </c>
      <c r="AN309" s="12">
        <v>0</v>
      </c>
      <c r="AO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12">
        <v>0</v>
      </c>
      <c r="BR309" s="12">
        <v>0</v>
      </c>
      <c r="BS309" s="12">
        <v>0</v>
      </c>
      <c r="BT309" s="12">
        <v>0</v>
      </c>
    </row>
    <row r="310" spans="2:72">
      <c r="B310" s="18" t="s">
        <v>208</v>
      </c>
      <c r="C310" s="18" t="s">
        <v>710</v>
      </c>
      <c r="D310" s="18" t="s">
        <v>736</v>
      </c>
      <c r="E310" s="18"/>
      <c r="F310" s="18"/>
      <c r="G310" s="18"/>
      <c r="H310" s="18">
        <v>2016</v>
      </c>
      <c r="I310" s="748" t="s">
        <v>586</v>
      </c>
      <c r="J310" s="748" t="s">
        <v>598</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12">
        <v>0</v>
      </c>
      <c r="AK310" s="12">
        <v>0</v>
      </c>
      <c r="AL310" s="12">
        <v>0</v>
      </c>
      <c r="AM310" s="12">
        <v>0</v>
      </c>
      <c r="AN310" s="12">
        <v>0</v>
      </c>
      <c r="AO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12">
        <v>0</v>
      </c>
      <c r="BR310" s="12">
        <v>0</v>
      </c>
      <c r="BS310" s="12">
        <v>0</v>
      </c>
      <c r="BT310" s="12">
        <v>0</v>
      </c>
    </row>
    <row r="311" spans="2:72">
      <c r="B311" s="18" t="s">
        <v>208</v>
      </c>
      <c r="C311" s="18" t="s">
        <v>705</v>
      </c>
      <c r="D311" s="18" t="s">
        <v>737</v>
      </c>
      <c r="E311" s="18"/>
      <c r="F311" s="18"/>
      <c r="G311" s="18"/>
      <c r="H311" s="18">
        <v>2016</v>
      </c>
      <c r="I311" s="748" t="s">
        <v>586</v>
      </c>
      <c r="J311" s="748" t="s">
        <v>598</v>
      </c>
      <c r="P311" s="12">
        <v>0</v>
      </c>
      <c r="Q311" s="12">
        <v>0</v>
      </c>
      <c r="R311" s="12">
        <v>0</v>
      </c>
      <c r="S311" s="12">
        <v>0</v>
      </c>
      <c r="T311" s="12">
        <v>0</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12">
        <v>0</v>
      </c>
      <c r="AK311" s="12">
        <v>0</v>
      </c>
      <c r="AL311" s="12">
        <v>0</v>
      </c>
      <c r="AM311" s="12">
        <v>0</v>
      </c>
      <c r="AN311" s="12">
        <v>0</v>
      </c>
      <c r="AO311" s="12">
        <v>0</v>
      </c>
      <c r="AU311" s="12">
        <v>0</v>
      </c>
      <c r="AV311" s="12">
        <v>0</v>
      </c>
      <c r="AW311" s="12">
        <v>0</v>
      </c>
      <c r="AX311" s="12">
        <v>0</v>
      </c>
      <c r="AY311" s="12">
        <v>0</v>
      </c>
      <c r="AZ311" s="12">
        <v>0</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12">
        <v>0</v>
      </c>
      <c r="BR311" s="12">
        <v>0</v>
      </c>
      <c r="BS311" s="12">
        <v>0</v>
      </c>
      <c r="BT311" s="12">
        <v>0</v>
      </c>
    </row>
    <row r="312" spans="2:72">
      <c r="B312" s="18" t="s">
        <v>208</v>
      </c>
      <c r="C312" s="18" t="s">
        <v>705</v>
      </c>
      <c r="D312" s="18" t="s">
        <v>738</v>
      </c>
      <c r="E312" s="18"/>
      <c r="F312" s="18"/>
      <c r="G312" s="18"/>
      <c r="H312" s="18">
        <v>2016</v>
      </c>
      <c r="I312" s="748" t="s">
        <v>586</v>
      </c>
      <c r="J312" s="748" t="s">
        <v>598</v>
      </c>
      <c r="P312" s="12">
        <v>0</v>
      </c>
      <c r="Q312" s="12">
        <v>2</v>
      </c>
      <c r="R312" s="12">
        <v>2</v>
      </c>
      <c r="S312" s="12">
        <v>2</v>
      </c>
      <c r="T312" s="12">
        <v>2</v>
      </c>
      <c r="U312" s="12">
        <v>2</v>
      </c>
      <c r="V312" s="12">
        <v>2</v>
      </c>
      <c r="W312" s="12">
        <v>2</v>
      </c>
      <c r="X312" s="12">
        <v>2</v>
      </c>
      <c r="Y312" s="12">
        <v>2</v>
      </c>
      <c r="Z312" s="12">
        <v>6</v>
      </c>
      <c r="AA312" s="12">
        <v>-32</v>
      </c>
      <c r="AB312" s="12">
        <v>-58</v>
      </c>
      <c r="AC312" s="12">
        <v>-65</v>
      </c>
      <c r="AD312" s="12">
        <v>0</v>
      </c>
      <c r="AE312" s="12">
        <v>0</v>
      </c>
      <c r="AF312" s="12">
        <v>0</v>
      </c>
      <c r="AG312" s="12">
        <v>0</v>
      </c>
      <c r="AH312" s="12">
        <v>0</v>
      </c>
      <c r="AI312" s="12">
        <v>0</v>
      </c>
      <c r="AJ312" s="12">
        <v>0</v>
      </c>
      <c r="AK312" s="12">
        <v>0</v>
      </c>
      <c r="AL312" s="12">
        <v>0</v>
      </c>
      <c r="AM312" s="12">
        <v>0</v>
      </c>
      <c r="AN312" s="12">
        <v>0</v>
      </c>
      <c r="AO312" s="12">
        <v>0</v>
      </c>
      <c r="AU312" s="12">
        <v>0</v>
      </c>
      <c r="AV312" s="12">
        <v>2864454</v>
      </c>
      <c r="AW312" s="12">
        <v>2864454</v>
      </c>
      <c r="AX312" s="12">
        <v>2864454</v>
      </c>
      <c r="AY312" s="12">
        <v>2864454</v>
      </c>
      <c r="AZ312" s="12">
        <v>2864454</v>
      </c>
      <c r="BA312" s="12">
        <v>2864454</v>
      </c>
      <c r="BB312" s="12">
        <v>2864454</v>
      </c>
      <c r="BC312" s="12">
        <v>2864454</v>
      </c>
      <c r="BD312" s="12">
        <v>2818914</v>
      </c>
      <c r="BE312" s="12">
        <v>2368295</v>
      </c>
      <c r="BF312" s="12">
        <v>1505216</v>
      </c>
      <c r="BG312" s="12">
        <v>1006874</v>
      </c>
      <c r="BH312" s="12">
        <v>660644</v>
      </c>
      <c r="BI312" s="12">
        <v>0</v>
      </c>
      <c r="BJ312" s="12">
        <v>0</v>
      </c>
      <c r="BK312" s="12">
        <v>0</v>
      </c>
      <c r="BL312" s="12">
        <v>0</v>
      </c>
      <c r="BM312" s="12">
        <v>0</v>
      </c>
      <c r="BN312" s="12">
        <v>0</v>
      </c>
      <c r="BO312" s="12">
        <v>0</v>
      </c>
      <c r="BP312" s="12">
        <v>0</v>
      </c>
      <c r="BQ312" s="12">
        <v>0</v>
      </c>
      <c r="BR312" s="12">
        <v>0</v>
      </c>
      <c r="BS312" s="12">
        <v>0</v>
      </c>
      <c r="BT312" s="12">
        <v>0</v>
      </c>
    </row>
    <row r="313" spans="2:72">
      <c r="B313" s="18" t="s">
        <v>208</v>
      </c>
      <c r="C313" s="18" t="s">
        <v>705</v>
      </c>
      <c r="D313" s="18" t="s">
        <v>739</v>
      </c>
      <c r="E313" s="18"/>
      <c r="F313" s="18"/>
      <c r="G313" s="18"/>
      <c r="H313" s="18">
        <v>2016</v>
      </c>
      <c r="I313" s="748" t="s">
        <v>586</v>
      </c>
      <c r="J313" s="748" t="s">
        <v>598</v>
      </c>
      <c r="P313" s="12">
        <v>0</v>
      </c>
      <c r="Q313" s="12">
        <v>0</v>
      </c>
      <c r="R313" s="12">
        <v>0</v>
      </c>
      <c r="S313" s="12">
        <v>0</v>
      </c>
      <c r="T313" s="12">
        <v>0</v>
      </c>
      <c r="U313" s="12">
        <v>0</v>
      </c>
      <c r="V313" s="12">
        <v>0</v>
      </c>
      <c r="W313" s="12">
        <v>0</v>
      </c>
      <c r="X313" s="12">
        <v>0</v>
      </c>
      <c r="Y313" s="12">
        <v>0</v>
      </c>
      <c r="Z313" s="12">
        <v>0</v>
      </c>
      <c r="AA313" s="12">
        <v>0</v>
      </c>
      <c r="AB313" s="12">
        <v>0</v>
      </c>
      <c r="AC313" s="12">
        <v>0</v>
      </c>
      <c r="AD313" s="12">
        <v>0</v>
      </c>
      <c r="AE313" s="12">
        <v>0</v>
      </c>
      <c r="AF313" s="12">
        <v>0</v>
      </c>
      <c r="AG313" s="12">
        <v>0</v>
      </c>
      <c r="AH313" s="12">
        <v>0</v>
      </c>
      <c r="AI313" s="12">
        <v>0</v>
      </c>
      <c r="AJ313" s="12">
        <v>0</v>
      </c>
      <c r="AK313" s="12">
        <v>0</v>
      </c>
      <c r="AL313" s="12">
        <v>0</v>
      </c>
      <c r="AM313" s="12">
        <v>0</v>
      </c>
      <c r="AN313" s="12">
        <v>0</v>
      </c>
      <c r="AO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0</v>
      </c>
      <c r="BP313" s="12">
        <v>0</v>
      </c>
      <c r="BQ313" s="12">
        <v>0</v>
      </c>
      <c r="BR313" s="12">
        <v>0</v>
      </c>
      <c r="BS313" s="12">
        <v>0</v>
      </c>
      <c r="BT313" s="12">
        <v>0</v>
      </c>
    </row>
    <row r="314" spans="2:72">
      <c r="B314" s="18" t="s">
        <v>208</v>
      </c>
      <c r="C314" s="18" t="s">
        <v>710</v>
      </c>
      <c r="D314" s="18" t="s">
        <v>740</v>
      </c>
      <c r="E314" s="18"/>
      <c r="F314" s="18"/>
      <c r="G314" s="18"/>
      <c r="H314" s="18">
        <v>2016</v>
      </c>
      <c r="I314" s="748" t="s">
        <v>586</v>
      </c>
      <c r="J314" s="748" t="s">
        <v>598</v>
      </c>
      <c r="P314" s="12">
        <v>0</v>
      </c>
      <c r="Q314" s="12">
        <v>0</v>
      </c>
      <c r="R314" s="12">
        <v>0</v>
      </c>
      <c r="S314" s="12">
        <v>0</v>
      </c>
      <c r="T314" s="12">
        <v>0</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12">
        <v>0</v>
      </c>
      <c r="AK314" s="12">
        <v>0</v>
      </c>
      <c r="AL314" s="12">
        <v>0</v>
      </c>
      <c r="AM314" s="12">
        <v>0</v>
      </c>
      <c r="AN314" s="12">
        <v>0</v>
      </c>
      <c r="AO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0</v>
      </c>
      <c r="BP314" s="12">
        <v>0</v>
      </c>
      <c r="BQ314" s="12">
        <v>0</v>
      </c>
      <c r="BR314" s="12">
        <v>0</v>
      </c>
      <c r="BS314" s="12">
        <v>0</v>
      </c>
      <c r="BT314" s="12">
        <v>0</v>
      </c>
    </row>
    <row r="315" spans="2:72">
      <c r="B315" s="18" t="s">
        <v>208</v>
      </c>
      <c r="C315" s="18" t="s">
        <v>710</v>
      </c>
      <c r="D315" s="18" t="s">
        <v>741</v>
      </c>
      <c r="E315" s="18"/>
      <c r="F315" s="18"/>
      <c r="G315" s="18"/>
      <c r="H315" s="18">
        <v>2016</v>
      </c>
      <c r="I315" s="748" t="s">
        <v>586</v>
      </c>
      <c r="J315" s="748" t="s">
        <v>598</v>
      </c>
      <c r="P315" s="12">
        <v>0</v>
      </c>
      <c r="Q315" s="12">
        <v>0</v>
      </c>
      <c r="R315" s="12">
        <v>0</v>
      </c>
      <c r="S315" s="12">
        <v>0</v>
      </c>
      <c r="T315" s="12">
        <v>0</v>
      </c>
      <c r="U315" s="12">
        <v>0</v>
      </c>
      <c r="V315" s="12">
        <v>0</v>
      </c>
      <c r="W315" s="12">
        <v>0</v>
      </c>
      <c r="X315" s="12">
        <v>0</v>
      </c>
      <c r="Y315" s="12">
        <v>0</v>
      </c>
      <c r="Z315" s="12">
        <v>0</v>
      </c>
      <c r="AA315" s="12">
        <v>0</v>
      </c>
      <c r="AB315" s="12">
        <v>0</v>
      </c>
      <c r="AC315" s="12">
        <v>0</v>
      </c>
      <c r="AD315" s="12">
        <v>0</v>
      </c>
      <c r="AE315" s="12">
        <v>0</v>
      </c>
      <c r="AF315" s="12">
        <v>0</v>
      </c>
      <c r="AG315" s="12">
        <v>0</v>
      </c>
      <c r="AH315" s="12">
        <v>0</v>
      </c>
      <c r="AI315" s="12">
        <v>0</v>
      </c>
      <c r="AJ315" s="12">
        <v>0</v>
      </c>
      <c r="AK315" s="12">
        <v>0</v>
      </c>
      <c r="AL315" s="12">
        <v>0</v>
      </c>
      <c r="AM315" s="12">
        <v>0</v>
      </c>
      <c r="AN315" s="12">
        <v>0</v>
      </c>
      <c r="AO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0</v>
      </c>
      <c r="BP315" s="12">
        <v>0</v>
      </c>
      <c r="BQ315" s="12">
        <v>0</v>
      </c>
      <c r="BR315" s="12">
        <v>0</v>
      </c>
      <c r="BS315" s="12">
        <v>0</v>
      </c>
      <c r="BT315" s="12">
        <v>0</v>
      </c>
    </row>
    <row r="316" spans="2:72">
      <c r="B316" s="18" t="s">
        <v>208</v>
      </c>
      <c r="C316" s="18" t="s">
        <v>710</v>
      </c>
      <c r="D316" s="18" t="s">
        <v>742</v>
      </c>
      <c r="E316" s="18"/>
      <c r="F316" s="18"/>
      <c r="G316" s="18"/>
      <c r="H316" s="18">
        <v>2016</v>
      </c>
      <c r="I316" s="748" t="s">
        <v>586</v>
      </c>
      <c r="J316" s="748" t="s">
        <v>598</v>
      </c>
      <c r="P316" s="12">
        <v>0</v>
      </c>
      <c r="Q316" s="12">
        <v>0</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12">
        <v>0</v>
      </c>
      <c r="AK316" s="12">
        <v>0</v>
      </c>
      <c r="AL316" s="12">
        <v>0</v>
      </c>
      <c r="AM316" s="12">
        <v>0</v>
      </c>
      <c r="AN316" s="12">
        <v>0</v>
      </c>
      <c r="AO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0</v>
      </c>
      <c r="BP316" s="12">
        <v>0</v>
      </c>
      <c r="BQ316" s="12">
        <v>0</v>
      </c>
      <c r="BR316" s="12">
        <v>0</v>
      </c>
      <c r="BS316" s="12">
        <v>0</v>
      </c>
      <c r="BT316" s="12">
        <v>0</v>
      </c>
    </row>
    <row r="317" spans="2:72">
      <c r="B317" s="18" t="s">
        <v>208</v>
      </c>
      <c r="C317" s="18" t="s">
        <v>710</v>
      </c>
      <c r="D317" s="18" t="s">
        <v>743</v>
      </c>
      <c r="E317" s="18"/>
      <c r="F317" s="18"/>
      <c r="G317" s="18"/>
      <c r="H317" s="18">
        <v>2016</v>
      </c>
      <c r="I317" s="748" t="s">
        <v>586</v>
      </c>
      <c r="J317" s="748" t="s">
        <v>598</v>
      </c>
      <c r="P317" s="12">
        <v>0</v>
      </c>
      <c r="Q317" s="12">
        <v>0</v>
      </c>
      <c r="R317" s="12">
        <v>0</v>
      </c>
      <c r="S317" s="12">
        <v>0</v>
      </c>
      <c r="T317" s="12">
        <v>0</v>
      </c>
      <c r="U317" s="12">
        <v>0</v>
      </c>
      <c r="V317" s="12">
        <v>0</v>
      </c>
      <c r="W317" s="12">
        <v>0</v>
      </c>
      <c r="X317" s="12">
        <v>0</v>
      </c>
      <c r="Y317" s="12">
        <v>0</v>
      </c>
      <c r="Z317" s="12">
        <v>0</v>
      </c>
      <c r="AA317" s="12">
        <v>0</v>
      </c>
      <c r="AB317" s="12">
        <v>0</v>
      </c>
      <c r="AC317" s="12">
        <v>0</v>
      </c>
      <c r="AD317" s="12">
        <v>0</v>
      </c>
      <c r="AE317" s="12">
        <v>0</v>
      </c>
      <c r="AF317" s="12">
        <v>0</v>
      </c>
      <c r="AG317" s="12">
        <v>0</v>
      </c>
      <c r="AH317" s="12">
        <v>0</v>
      </c>
      <c r="AI317" s="12">
        <v>0</v>
      </c>
      <c r="AJ317" s="12">
        <v>0</v>
      </c>
      <c r="AK317" s="12">
        <v>0</v>
      </c>
      <c r="AL317" s="12">
        <v>0</v>
      </c>
      <c r="AM317" s="12">
        <v>0</v>
      </c>
      <c r="AN317" s="12">
        <v>0</v>
      </c>
      <c r="AO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0</v>
      </c>
      <c r="BP317" s="12">
        <v>0</v>
      </c>
      <c r="BQ317" s="12">
        <v>0</v>
      </c>
      <c r="BR317" s="12">
        <v>0</v>
      </c>
      <c r="BS317" s="12">
        <v>0</v>
      </c>
      <c r="BT317" s="12">
        <v>0</v>
      </c>
    </row>
    <row r="318" spans="2:72">
      <c r="B318" s="18" t="s">
        <v>208</v>
      </c>
      <c r="C318" s="18" t="s">
        <v>710</v>
      </c>
      <c r="D318" s="18" t="s">
        <v>744</v>
      </c>
      <c r="E318" s="18"/>
      <c r="F318" s="18"/>
      <c r="G318" s="18"/>
      <c r="H318" s="18">
        <v>2016</v>
      </c>
      <c r="I318" s="748" t="s">
        <v>586</v>
      </c>
      <c r="J318" s="748" t="s">
        <v>598</v>
      </c>
      <c r="P318" s="12">
        <v>0</v>
      </c>
      <c r="Q318" s="12">
        <v>27</v>
      </c>
      <c r="R318" s="12">
        <v>27</v>
      </c>
      <c r="S318" s="12">
        <v>27</v>
      </c>
      <c r="T318" s="12">
        <v>27</v>
      </c>
      <c r="U318" s="12">
        <v>27</v>
      </c>
      <c r="V318" s="12">
        <v>27</v>
      </c>
      <c r="W318" s="12">
        <v>27</v>
      </c>
      <c r="X318" s="12">
        <v>27</v>
      </c>
      <c r="Y318" s="12">
        <v>27</v>
      </c>
      <c r="Z318" s="12">
        <v>27</v>
      </c>
      <c r="AA318" s="12">
        <v>0</v>
      </c>
      <c r="AB318" s="12">
        <v>0</v>
      </c>
      <c r="AC318" s="12">
        <v>0</v>
      </c>
      <c r="AD318" s="12">
        <v>0</v>
      </c>
      <c r="AE318" s="12">
        <v>0</v>
      </c>
      <c r="AF318" s="12">
        <v>0</v>
      </c>
      <c r="AG318" s="12">
        <v>0</v>
      </c>
      <c r="AH318" s="12">
        <v>0</v>
      </c>
      <c r="AI318" s="12">
        <v>0</v>
      </c>
      <c r="AJ318" s="12">
        <v>0</v>
      </c>
      <c r="AK318" s="12">
        <v>0</v>
      </c>
      <c r="AL318" s="12">
        <v>0</v>
      </c>
      <c r="AM318" s="12">
        <v>0</v>
      </c>
      <c r="AN318" s="12">
        <v>0</v>
      </c>
      <c r="AO318" s="12">
        <v>0</v>
      </c>
      <c r="AU318" s="12">
        <v>0</v>
      </c>
      <c r="AV318" s="12">
        <v>370393</v>
      </c>
      <c r="AW318" s="12">
        <v>370393</v>
      </c>
      <c r="AX318" s="12">
        <v>370393</v>
      </c>
      <c r="AY318" s="12">
        <v>370393</v>
      </c>
      <c r="AZ318" s="12">
        <v>370393</v>
      </c>
      <c r="BA318" s="12">
        <v>370393</v>
      </c>
      <c r="BB318" s="12">
        <v>370393</v>
      </c>
      <c r="BC318" s="12">
        <v>370393</v>
      </c>
      <c r="BD318" s="12">
        <v>370393</v>
      </c>
      <c r="BE318" s="12">
        <v>370393</v>
      </c>
      <c r="BF318" s="12">
        <v>0</v>
      </c>
      <c r="BG318" s="12">
        <v>0</v>
      </c>
      <c r="BH318" s="12">
        <v>0</v>
      </c>
      <c r="BI318" s="12">
        <v>0</v>
      </c>
      <c r="BJ318" s="12">
        <v>0</v>
      </c>
      <c r="BK318" s="12">
        <v>0</v>
      </c>
      <c r="BL318" s="12">
        <v>0</v>
      </c>
      <c r="BM318" s="12">
        <v>0</v>
      </c>
      <c r="BN318" s="12">
        <v>0</v>
      </c>
      <c r="BO318" s="12">
        <v>0</v>
      </c>
      <c r="BP318" s="12">
        <v>0</v>
      </c>
      <c r="BQ318" s="12">
        <v>0</v>
      </c>
      <c r="BR318" s="12">
        <v>0</v>
      </c>
      <c r="BS318" s="12">
        <v>0</v>
      </c>
      <c r="BT318" s="12">
        <v>0</v>
      </c>
    </row>
    <row r="319" spans="2:72">
      <c r="B319" s="18" t="s">
        <v>208</v>
      </c>
      <c r="C319" s="18" t="s">
        <v>710</v>
      </c>
      <c r="D319" s="18" t="s">
        <v>745</v>
      </c>
      <c r="E319" s="18"/>
      <c r="F319" s="18"/>
      <c r="G319" s="18"/>
      <c r="H319" s="18">
        <v>2016</v>
      </c>
      <c r="I319" s="748" t="s">
        <v>586</v>
      </c>
      <c r="J319" s="748" t="s">
        <v>598</v>
      </c>
      <c r="P319" s="12">
        <v>0</v>
      </c>
      <c r="Q319" s="12">
        <v>0</v>
      </c>
      <c r="R319" s="12">
        <v>0</v>
      </c>
      <c r="S319" s="12">
        <v>0</v>
      </c>
      <c r="T319" s="12">
        <v>0</v>
      </c>
      <c r="U319" s="12">
        <v>0</v>
      </c>
      <c r="V319" s="12">
        <v>0</v>
      </c>
      <c r="W319" s="12">
        <v>0</v>
      </c>
      <c r="X319" s="12">
        <v>0</v>
      </c>
      <c r="Y319" s="12">
        <v>0</v>
      </c>
      <c r="Z319" s="12">
        <v>0</v>
      </c>
      <c r="AA319" s="12">
        <v>0</v>
      </c>
      <c r="AB319" s="12">
        <v>0</v>
      </c>
      <c r="AC319" s="12">
        <v>0</v>
      </c>
      <c r="AD319" s="12">
        <v>0</v>
      </c>
      <c r="AE319" s="12">
        <v>0</v>
      </c>
      <c r="AF319" s="12">
        <v>0</v>
      </c>
      <c r="AG319" s="12">
        <v>0</v>
      </c>
      <c r="AH319" s="12">
        <v>0</v>
      </c>
      <c r="AI319" s="12">
        <v>0</v>
      </c>
      <c r="AJ319" s="12">
        <v>0</v>
      </c>
      <c r="AK319" s="12">
        <v>0</v>
      </c>
      <c r="AL319" s="12">
        <v>0</v>
      </c>
      <c r="AM319" s="12">
        <v>0</v>
      </c>
      <c r="AN319" s="12">
        <v>0</v>
      </c>
      <c r="AO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0</v>
      </c>
      <c r="BP319" s="12">
        <v>0</v>
      </c>
      <c r="BQ319" s="12">
        <v>0</v>
      </c>
      <c r="BR319" s="12">
        <v>0</v>
      </c>
      <c r="BS319" s="12">
        <v>0</v>
      </c>
      <c r="BT319" s="12">
        <v>0</v>
      </c>
    </row>
    <row r="320" spans="2:72">
      <c r="B320" s="18" t="s">
        <v>208</v>
      </c>
      <c r="C320" s="18" t="s">
        <v>710</v>
      </c>
      <c r="D320" s="18" t="s">
        <v>746</v>
      </c>
      <c r="E320" s="18"/>
      <c r="F320" s="18"/>
      <c r="G320" s="18"/>
      <c r="H320" s="18">
        <v>2016</v>
      </c>
      <c r="I320" s="748" t="s">
        <v>586</v>
      </c>
      <c r="J320" s="748" t="s">
        <v>598</v>
      </c>
      <c r="P320" s="12">
        <v>0</v>
      </c>
      <c r="Q320" s="12">
        <v>0</v>
      </c>
      <c r="R320" s="12">
        <v>0</v>
      </c>
      <c r="S320" s="12">
        <v>0</v>
      </c>
      <c r="T320" s="12">
        <v>0</v>
      </c>
      <c r="U320" s="12">
        <v>0</v>
      </c>
      <c r="V320" s="12">
        <v>0</v>
      </c>
      <c r="W320" s="12">
        <v>0</v>
      </c>
      <c r="X320" s="12">
        <v>0</v>
      </c>
      <c r="Y320" s="12">
        <v>0</v>
      </c>
      <c r="Z320" s="12">
        <v>0</v>
      </c>
      <c r="AA320" s="12">
        <v>0</v>
      </c>
      <c r="AB320" s="12">
        <v>0</v>
      </c>
      <c r="AC320" s="12">
        <v>0</v>
      </c>
      <c r="AD320" s="12">
        <v>0</v>
      </c>
      <c r="AE320" s="12">
        <v>0</v>
      </c>
      <c r="AF320" s="12">
        <v>0</v>
      </c>
      <c r="AG320" s="12">
        <v>0</v>
      </c>
      <c r="AH320" s="12">
        <v>0</v>
      </c>
      <c r="AI320" s="12">
        <v>0</v>
      </c>
      <c r="AJ320" s="12">
        <v>0</v>
      </c>
      <c r="AK320" s="12">
        <v>0</v>
      </c>
      <c r="AL320" s="12">
        <v>0</v>
      </c>
      <c r="AM320" s="12">
        <v>0</v>
      </c>
      <c r="AN320" s="12">
        <v>0</v>
      </c>
      <c r="AO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0</v>
      </c>
      <c r="BP320" s="12">
        <v>0</v>
      </c>
      <c r="BQ320" s="12">
        <v>0</v>
      </c>
      <c r="BR320" s="12">
        <v>0</v>
      </c>
      <c r="BS320" s="12">
        <v>0</v>
      </c>
      <c r="BT320" s="12">
        <v>0</v>
      </c>
    </row>
    <row r="321" spans="2:72">
      <c r="B321" s="18" t="s">
        <v>208</v>
      </c>
      <c r="C321" s="18" t="s">
        <v>710</v>
      </c>
      <c r="D321" s="18" t="s">
        <v>747</v>
      </c>
      <c r="E321" s="18"/>
      <c r="F321" s="18"/>
      <c r="G321" s="18"/>
      <c r="H321" s="18">
        <v>2016</v>
      </c>
      <c r="I321" s="748" t="s">
        <v>586</v>
      </c>
      <c r="J321" s="748" t="s">
        <v>598</v>
      </c>
      <c r="P321" s="12">
        <v>0</v>
      </c>
      <c r="Q321" s="12">
        <v>0</v>
      </c>
      <c r="R321" s="12">
        <v>0</v>
      </c>
      <c r="S321" s="12">
        <v>0</v>
      </c>
      <c r="T321" s="12">
        <v>0</v>
      </c>
      <c r="U321" s="12">
        <v>0</v>
      </c>
      <c r="V321" s="12">
        <v>0</v>
      </c>
      <c r="W321" s="12">
        <v>0</v>
      </c>
      <c r="X321" s="12">
        <v>0</v>
      </c>
      <c r="Y321" s="12">
        <v>0</v>
      </c>
      <c r="Z321" s="12">
        <v>0</v>
      </c>
      <c r="AA321" s="12">
        <v>0</v>
      </c>
      <c r="AB321" s="12">
        <v>0</v>
      </c>
      <c r="AC321" s="12">
        <v>0</v>
      </c>
      <c r="AD321" s="12">
        <v>0</v>
      </c>
      <c r="AE321" s="12">
        <v>0</v>
      </c>
      <c r="AF321" s="12">
        <v>0</v>
      </c>
      <c r="AG321" s="12">
        <v>0</v>
      </c>
      <c r="AH321" s="12">
        <v>0</v>
      </c>
      <c r="AI321" s="12">
        <v>0</v>
      </c>
      <c r="AJ321" s="12">
        <v>0</v>
      </c>
      <c r="AK321" s="12">
        <v>0</v>
      </c>
      <c r="AL321" s="12">
        <v>0</v>
      </c>
      <c r="AM321" s="12">
        <v>0</v>
      </c>
      <c r="AN321" s="12">
        <v>0</v>
      </c>
      <c r="AO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0</v>
      </c>
      <c r="BP321" s="12">
        <v>0</v>
      </c>
      <c r="BQ321" s="12">
        <v>0</v>
      </c>
      <c r="BR321" s="12">
        <v>0</v>
      </c>
      <c r="BS321" s="12">
        <v>0</v>
      </c>
      <c r="BT321" s="12">
        <v>0</v>
      </c>
    </row>
    <row r="322" spans="2:72">
      <c r="B322" s="18" t="s">
        <v>208</v>
      </c>
      <c r="C322" s="18" t="s">
        <v>710</v>
      </c>
      <c r="D322" s="18" t="s">
        <v>748</v>
      </c>
      <c r="E322" s="18"/>
      <c r="F322" s="18"/>
      <c r="G322" s="18"/>
      <c r="H322" s="18">
        <v>2016</v>
      </c>
      <c r="I322" s="748" t="s">
        <v>586</v>
      </c>
      <c r="J322" s="748" t="s">
        <v>598</v>
      </c>
      <c r="P322" s="12">
        <v>0</v>
      </c>
      <c r="Q322" s="12">
        <v>207</v>
      </c>
      <c r="R322" s="12">
        <v>207</v>
      </c>
      <c r="S322" s="12">
        <v>207</v>
      </c>
      <c r="T322" s="12">
        <v>207</v>
      </c>
      <c r="U322" s="12">
        <v>207</v>
      </c>
      <c r="V322" s="12">
        <v>207</v>
      </c>
      <c r="W322" s="12">
        <v>207</v>
      </c>
      <c r="X322" s="12">
        <v>207</v>
      </c>
      <c r="Y322" s="12">
        <v>207</v>
      </c>
      <c r="Z322" s="12">
        <v>207</v>
      </c>
      <c r="AA322" s="12">
        <v>207</v>
      </c>
      <c r="AB322" s="12">
        <v>207</v>
      </c>
      <c r="AC322" s="12">
        <v>207</v>
      </c>
      <c r="AD322" s="12">
        <v>176</v>
      </c>
      <c r="AE322" s="12">
        <v>176</v>
      </c>
      <c r="AF322" s="12">
        <v>62</v>
      </c>
      <c r="AG322" s="12">
        <v>62</v>
      </c>
      <c r="AH322" s="12">
        <v>0</v>
      </c>
      <c r="AI322" s="12">
        <v>0</v>
      </c>
      <c r="AJ322" s="12">
        <v>0</v>
      </c>
      <c r="AK322" s="12">
        <v>0</v>
      </c>
      <c r="AL322" s="12">
        <v>0</v>
      </c>
      <c r="AM322" s="12">
        <v>0</v>
      </c>
      <c r="AN322" s="12">
        <v>0</v>
      </c>
      <c r="AO322" s="12">
        <v>0</v>
      </c>
      <c r="AU322" s="12">
        <v>0</v>
      </c>
      <c r="AV322" s="12">
        <v>3295945</v>
      </c>
      <c r="AW322" s="12">
        <v>3295945</v>
      </c>
      <c r="AX322" s="12">
        <v>3295945</v>
      </c>
      <c r="AY322" s="12">
        <v>3295945</v>
      </c>
      <c r="AZ322" s="12">
        <v>3295945</v>
      </c>
      <c r="BA322" s="12">
        <v>3295945</v>
      </c>
      <c r="BB322" s="12">
        <v>3295945</v>
      </c>
      <c r="BC322" s="12">
        <v>3295945</v>
      </c>
      <c r="BD322" s="12">
        <v>3295945</v>
      </c>
      <c r="BE322" s="12">
        <v>3295945</v>
      </c>
      <c r="BF322" s="12">
        <v>3295945</v>
      </c>
      <c r="BG322" s="12">
        <v>3295945</v>
      </c>
      <c r="BH322" s="12">
        <v>3295945</v>
      </c>
      <c r="BI322" s="12">
        <v>2807122</v>
      </c>
      <c r="BJ322" s="12">
        <v>2807122</v>
      </c>
      <c r="BK322" s="12">
        <v>988986</v>
      </c>
      <c r="BL322" s="12">
        <v>988986</v>
      </c>
      <c r="BM322" s="12">
        <v>0</v>
      </c>
      <c r="BN322" s="12">
        <v>0</v>
      </c>
      <c r="BO322" s="12">
        <v>0</v>
      </c>
      <c r="BP322" s="12">
        <v>0</v>
      </c>
      <c r="BQ322" s="12">
        <v>0</v>
      </c>
      <c r="BR322" s="12">
        <v>0</v>
      </c>
      <c r="BS322" s="12">
        <v>0</v>
      </c>
      <c r="BT322" s="12">
        <v>0</v>
      </c>
    </row>
    <row r="323" spans="2:72">
      <c r="B323" s="18" t="s">
        <v>208</v>
      </c>
      <c r="C323" s="18" t="s">
        <v>710</v>
      </c>
      <c r="D323" s="18" t="s">
        <v>750</v>
      </c>
      <c r="E323" s="18"/>
      <c r="F323" s="18"/>
      <c r="G323" s="18"/>
      <c r="H323" s="18">
        <v>2016</v>
      </c>
      <c r="I323" s="748" t="s">
        <v>586</v>
      </c>
      <c r="J323" s="748" t="s">
        <v>598</v>
      </c>
      <c r="P323" s="12">
        <v>0</v>
      </c>
      <c r="Q323" s="12">
        <v>0</v>
      </c>
      <c r="R323" s="12">
        <v>0</v>
      </c>
      <c r="S323" s="12">
        <v>0</v>
      </c>
      <c r="T323" s="12">
        <v>0</v>
      </c>
      <c r="U323" s="12">
        <v>0</v>
      </c>
      <c r="V323" s="12">
        <v>0</v>
      </c>
      <c r="W323" s="12">
        <v>0</v>
      </c>
      <c r="X323" s="12">
        <v>0</v>
      </c>
      <c r="Y323" s="12">
        <v>0</v>
      </c>
      <c r="Z323" s="12">
        <v>0</v>
      </c>
      <c r="AA323" s="12">
        <v>0</v>
      </c>
      <c r="AB323" s="12">
        <v>0</v>
      </c>
      <c r="AC323" s="12">
        <v>0</v>
      </c>
      <c r="AD323" s="12">
        <v>0</v>
      </c>
      <c r="AE323" s="12">
        <v>0</v>
      </c>
      <c r="AF323" s="12">
        <v>0</v>
      </c>
      <c r="AG323" s="12">
        <v>0</v>
      </c>
      <c r="AH323" s="12">
        <v>0</v>
      </c>
      <c r="AI323" s="12">
        <v>0</v>
      </c>
      <c r="AJ323" s="12">
        <v>0</v>
      </c>
      <c r="AK323" s="12">
        <v>0</v>
      </c>
      <c r="AL323" s="12">
        <v>0</v>
      </c>
      <c r="AM323" s="12">
        <v>0</v>
      </c>
      <c r="AN323" s="12">
        <v>0</v>
      </c>
      <c r="AO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0</v>
      </c>
      <c r="BP323" s="12">
        <v>0</v>
      </c>
      <c r="BQ323" s="12">
        <v>0</v>
      </c>
      <c r="BR323" s="12">
        <v>0</v>
      </c>
      <c r="BS323" s="12">
        <v>0</v>
      </c>
      <c r="BT323" s="12">
        <v>0</v>
      </c>
    </row>
    <row r="324" spans="2:72">
      <c r="B324" s="18" t="s">
        <v>208</v>
      </c>
      <c r="C324" s="18" t="s">
        <v>710</v>
      </c>
      <c r="D324" s="18" t="s">
        <v>751</v>
      </c>
      <c r="E324" s="18"/>
      <c r="F324" s="18"/>
      <c r="G324" s="18"/>
      <c r="H324" s="18">
        <v>2016</v>
      </c>
      <c r="I324" s="748" t="s">
        <v>586</v>
      </c>
      <c r="J324" s="748" t="s">
        <v>598</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12">
        <v>0</v>
      </c>
      <c r="AK324" s="12">
        <v>0</v>
      </c>
      <c r="AL324" s="12">
        <v>0</v>
      </c>
      <c r="AM324" s="12">
        <v>0</v>
      </c>
      <c r="AN324" s="12">
        <v>0</v>
      </c>
      <c r="AO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0</v>
      </c>
      <c r="BP324" s="12">
        <v>0</v>
      </c>
      <c r="BQ324" s="12">
        <v>0</v>
      </c>
      <c r="BR324" s="12">
        <v>0</v>
      </c>
      <c r="BS324" s="12">
        <v>0</v>
      </c>
      <c r="BT324" s="12">
        <v>0</v>
      </c>
    </row>
    <row r="325" spans="2:72">
      <c r="B325" s="18" t="s">
        <v>208</v>
      </c>
      <c r="C325" s="18" t="s">
        <v>710</v>
      </c>
      <c r="D325" s="18" t="s">
        <v>752</v>
      </c>
      <c r="E325" s="18"/>
      <c r="F325" s="18"/>
      <c r="G325" s="18"/>
      <c r="H325" s="18">
        <v>2016</v>
      </c>
      <c r="I325" s="748" t="s">
        <v>586</v>
      </c>
      <c r="J325" s="748" t="s">
        <v>598</v>
      </c>
      <c r="P325" s="12">
        <v>0</v>
      </c>
      <c r="Q325" s="12">
        <v>0</v>
      </c>
      <c r="R325" s="12">
        <v>0</v>
      </c>
      <c r="S325" s="12">
        <v>0</v>
      </c>
      <c r="T325" s="12">
        <v>0</v>
      </c>
      <c r="U325" s="12">
        <v>0</v>
      </c>
      <c r="V325" s="12">
        <v>0</v>
      </c>
      <c r="W325" s="12">
        <v>0</v>
      </c>
      <c r="X325" s="12">
        <v>0</v>
      </c>
      <c r="Y325" s="12">
        <v>0</v>
      </c>
      <c r="Z325" s="12">
        <v>0</v>
      </c>
      <c r="AA325" s="12">
        <v>0</v>
      </c>
      <c r="AB325" s="12">
        <v>0</v>
      </c>
      <c r="AC325" s="12">
        <v>0</v>
      </c>
      <c r="AD325" s="12">
        <v>0</v>
      </c>
      <c r="AE325" s="12">
        <v>0</v>
      </c>
      <c r="AF325" s="12">
        <v>0</v>
      </c>
      <c r="AG325" s="12">
        <v>0</v>
      </c>
      <c r="AH325" s="12">
        <v>0</v>
      </c>
      <c r="AI325" s="12">
        <v>0</v>
      </c>
      <c r="AJ325" s="12">
        <v>0</v>
      </c>
      <c r="AK325" s="12">
        <v>0</v>
      </c>
      <c r="AL325" s="12">
        <v>0</v>
      </c>
      <c r="AM325" s="12">
        <v>0</v>
      </c>
      <c r="AN325" s="12">
        <v>0</v>
      </c>
      <c r="AO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0</v>
      </c>
      <c r="BP325" s="12">
        <v>0</v>
      </c>
      <c r="BQ325" s="12">
        <v>0</v>
      </c>
      <c r="BR325" s="12">
        <v>0</v>
      </c>
      <c r="BS325" s="12">
        <v>0</v>
      </c>
      <c r="BT325" s="12">
        <v>0</v>
      </c>
    </row>
    <row r="326" spans="2:72">
      <c r="B326" s="18" t="s">
        <v>208</v>
      </c>
      <c r="C326" s="18" t="s">
        <v>710</v>
      </c>
      <c r="D326" s="18" t="s">
        <v>753</v>
      </c>
      <c r="E326" s="18"/>
      <c r="F326" s="18"/>
      <c r="G326" s="18"/>
      <c r="H326" s="18">
        <v>2016</v>
      </c>
      <c r="I326" s="748" t="s">
        <v>586</v>
      </c>
      <c r="J326" s="748" t="s">
        <v>598</v>
      </c>
      <c r="P326" s="12">
        <v>0</v>
      </c>
      <c r="Q326" s="12">
        <v>0</v>
      </c>
      <c r="R326" s="12">
        <v>0</v>
      </c>
      <c r="S326" s="12">
        <v>0</v>
      </c>
      <c r="T326" s="12">
        <v>0</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12">
        <v>0</v>
      </c>
      <c r="AK326" s="12">
        <v>0</v>
      </c>
      <c r="AL326" s="12">
        <v>0</v>
      </c>
      <c r="AM326" s="12">
        <v>0</v>
      </c>
      <c r="AN326" s="12">
        <v>0</v>
      </c>
      <c r="AO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0</v>
      </c>
      <c r="BP326" s="12">
        <v>0</v>
      </c>
      <c r="BQ326" s="12">
        <v>0</v>
      </c>
      <c r="BR326" s="12">
        <v>0</v>
      </c>
      <c r="BS326" s="12">
        <v>0</v>
      </c>
      <c r="BT326" s="12">
        <v>0</v>
      </c>
    </row>
    <row r="327" spans="2:72">
      <c r="B327" s="18" t="s">
        <v>208</v>
      </c>
      <c r="C327" s="18" t="s">
        <v>710</v>
      </c>
      <c r="D327" s="18" t="s">
        <v>754</v>
      </c>
      <c r="E327" s="18"/>
      <c r="F327" s="18"/>
      <c r="G327" s="18"/>
      <c r="H327" s="18">
        <v>2016</v>
      </c>
      <c r="I327" s="748" t="s">
        <v>586</v>
      </c>
      <c r="J327" s="748" t="s">
        <v>598</v>
      </c>
      <c r="P327" s="12">
        <v>0</v>
      </c>
      <c r="Q327" s="12">
        <v>0</v>
      </c>
      <c r="R327" s="12">
        <v>0</v>
      </c>
      <c r="S327" s="12">
        <v>0</v>
      </c>
      <c r="T327" s="12">
        <v>0</v>
      </c>
      <c r="U327" s="12">
        <v>0</v>
      </c>
      <c r="V327" s="12">
        <v>0</v>
      </c>
      <c r="W327" s="12">
        <v>0</v>
      </c>
      <c r="X327" s="12">
        <v>0</v>
      </c>
      <c r="Y327" s="12">
        <v>0</v>
      </c>
      <c r="Z327" s="12">
        <v>0</v>
      </c>
      <c r="AA327" s="12">
        <v>0</v>
      </c>
      <c r="AB327" s="12">
        <v>0</v>
      </c>
      <c r="AC327" s="12">
        <v>0</v>
      </c>
      <c r="AD327" s="12">
        <v>0</v>
      </c>
      <c r="AE327" s="12">
        <v>0</v>
      </c>
      <c r="AF327" s="12">
        <v>0</v>
      </c>
      <c r="AG327" s="12">
        <v>0</v>
      </c>
      <c r="AH327" s="12">
        <v>0</v>
      </c>
      <c r="AI327" s="12">
        <v>0</v>
      </c>
      <c r="AJ327" s="12">
        <v>0</v>
      </c>
      <c r="AK327" s="12">
        <v>0</v>
      </c>
      <c r="AL327" s="12">
        <v>0</v>
      </c>
      <c r="AM327" s="12">
        <v>0</v>
      </c>
      <c r="AN327" s="12">
        <v>0</v>
      </c>
      <c r="AO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0</v>
      </c>
      <c r="BP327" s="12">
        <v>0</v>
      </c>
      <c r="BQ327" s="12">
        <v>0</v>
      </c>
      <c r="BR327" s="12">
        <v>0</v>
      </c>
      <c r="BS327" s="12">
        <v>0</v>
      </c>
      <c r="BT327" s="12">
        <v>0</v>
      </c>
    </row>
    <row r="328" spans="2:72">
      <c r="B328" s="18" t="s">
        <v>208</v>
      </c>
      <c r="C328" s="18" t="s">
        <v>710</v>
      </c>
      <c r="D328" s="18" t="s">
        <v>755</v>
      </c>
      <c r="E328" s="18"/>
      <c r="F328" s="18"/>
      <c r="G328" s="18"/>
      <c r="H328" s="18">
        <v>2016</v>
      </c>
      <c r="I328" s="748" t="s">
        <v>586</v>
      </c>
      <c r="J328" s="748" t="s">
        <v>598</v>
      </c>
      <c r="P328" s="12">
        <v>0</v>
      </c>
      <c r="Q328" s="12">
        <v>0</v>
      </c>
      <c r="R328" s="12">
        <v>0</v>
      </c>
      <c r="S328" s="12">
        <v>0</v>
      </c>
      <c r="T328" s="12">
        <v>0</v>
      </c>
      <c r="U328" s="12">
        <v>0</v>
      </c>
      <c r="V328" s="12">
        <v>0</v>
      </c>
      <c r="W328" s="12">
        <v>0</v>
      </c>
      <c r="X328" s="12">
        <v>0</v>
      </c>
      <c r="Y328" s="12">
        <v>0</v>
      </c>
      <c r="Z328" s="12">
        <v>0</v>
      </c>
      <c r="AA328" s="12">
        <v>0</v>
      </c>
      <c r="AB328" s="12">
        <v>0</v>
      </c>
      <c r="AC328" s="12">
        <v>0</v>
      </c>
      <c r="AD328" s="12">
        <v>0</v>
      </c>
      <c r="AE328" s="12">
        <v>0</v>
      </c>
      <c r="AF328" s="12">
        <v>0</v>
      </c>
      <c r="AG328" s="12">
        <v>0</v>
      </c>
      <c r="AH328" s="12">
        <v>0</v>
      </c>
      <c r="AI328" s="12">
        <v>0</v>
      </c>
      <c r="AJ328" s="12">
        <v>0</v>
      </c>
      <c r="AK328" s="12">
        <v>0</v>
      </c>
      <c r="AL328" s="12">
        <v>0</v>
      </c>
      <c r="AM328" s="12">
        <v>0</v>
      </c>
      <c r="AN328" s="12">
        <v>0</v>
      </c>
      <c r="AO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0</v>
      </c>
      <c r="BP328" s="12">
        <v>0</v>
      </c>
      <c r="BQ328" s="12">
        <v>0</v>
      </c>
      <c r="BR328" s="12">
        <v>0</v>
      </c>
      <c r="BS328" s="12">
        <v>0</v>
      </c>
      <c r="BT328" s="12">
        <v>0</v>
      </c>
    </row>
    <row r="329" spans="2:72">
      <c r="B329" s="18" t="s">
        <v>208</v>
      </c>
      <c r="C329" s="18" t="s">
        <v>710</v>
      </c>
      <c r="D329" s="18" t="s">
        <v>756</v>
      </c>
      <c r="E329" s="18"/>
      <c r="F329" s="18"/>
      <c r="G329" s="18"/>
      <c r="H329" s="18">
        <v>2016</v>
      </c>
      <c r="I329" s="748" t="s">
        <v>586</v>
      </c>
      <c r="J329" s="748" t="s">
        <v>598</v>
      </c>
      <c r="P329" s="12">
        <v>0</v>
      </c>
      <c r="Q329" s="12">
        <v>0</v>
      </c>
      <c r="R329" s="12">
        <v>0</v>
      </c>
      <c r="S329" s="12">
        <v>0</v>
      </c>
      <c r="T329" s="12">
        <v>0</v>
      </c>
      <c r="U329" s="12">
        <v>0</v>
      </c>
      <c r="V329" s="12">
        <v>0</v>
      </c>
      <c r="W329" s="12">
        <v>0</v>
      </c>
      <c r="X329" s="12">
        <v>0</v>
      </c>
      <c r="Y329" s="12">
        <v>0</v>
      </c>
      <c r="Z329" s="12">
        <v>0</v>
      </c>
      <c r="AA329" s="12">
        <v>0</v>
      </c>
      <c r="AB329" s="12">
        <v>0</v>
      </c>
      <c r="AC329" s="12">
        <v>0</v>
      </c>
      <c r="AD329" s="12">
        <v>0</v>
      </c>
      <c r="AE329" s="12">
        <v>0</v>
      </c>
      <c r="AF329" s="12">
        <v>0</v>
      </c>
      <c r="AG329" s="12">
        <v>0</v>
      </c>
      <c r="AH329" s="12">
        <v>0</v>
      </c>
      <c r="AI329" s="12">
        <v>0</v>
      </c>
      <c r="AJ329" s="12">
        <v>0</v>
      </c>
      <c r="AK329" s="12">
        <v>0</v>
      </c>
      <c r="AL329" s="12">
        <v>0</v>
      </c>
      <c r="AM329" s="12">
        <v>0</v>
      </c>
      <c r="AN329" s="12">
        <v>0</v>
      </c>
      <c r="AO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0</v>
      </c>
      <c r="BP329" s="12">
        <v>0</v>
      </c>
      <c r="BQ329" s="12">
        <v>0</v>
      </c>
      <c r="BR329" s="12">
        <v>0</v>
      </c>
      <c r="BS329" s="12">
        <v>0</v>
      </c>
      <c r="BT329" s="12">
        <v>0</v>
      </c>
    </row>
    <row r="330" spans="2:72">
      <c r="B330" s="18" t="s">
        <v>208</v>
      </c>
      <c r="C330" s="18" t="s">
        <v>710</v>
      </c>
      <c r="D330" s="18" t="s">
        <v>757</v>
      </c>
      <c r="E330" s="18"/>
      <c r="F330" s="18"/>
      <c r="G330" s="18"/>
      <c r="H330" s="18">
        <v>2016</v>
      </c>
      <c r="I330" s="748" t="s">
        <v>586</v>
      </c>
      <c r="J330" s="748" t="s">
        <v>598</v>
      </c>
      <c r="P330" s="12">
        <v>0</v>
      </c>
      <c r="Q330" s="12">
        <v>0</v>
      </c>
      <c r="R330" s="12">
        <v>0</v>
      </c>
      <c r="S330" s="12">
        <v>0</v>
      </c>
      <c r="T330" s="12">
        <v>0</v>
      </c>
      <c r="U330" s="12">
        <v>0</v>
      </c>
      <c r="V330" s="12">
        <v>0</v>
      </c>
      <c r="W330" s="12">
        <v>0</v>
      </c>
      <c r="X330" s="12">
        <v>0</v>
      </c>
      <c r="Y330" s="12">
        <v>0</v>
      </c>
      <c r="Z330" s="12">
        <v>0</v>
      </c>
      <c r="AA330" s="12">
        <v>0</v>
      </c>
      <c r="AB330" s="12">
        <v>0</v>
      </c>
      <c r="AC330" s="12">
        <v>0</v>
      </c>
      <c r="AD330" s="12">
        <v>0</v>
      </c>
      <c r="AE330" s="12">
        <v>0</v>
      </c>
      <c r="AF330" s="12">
        <v>0</v>
      </c>
      <c r="AG330" s="12">
        <v>0</v>
      </c>
      <c r="AH330" s="12">
        <v>0</v>
      </c>
      <c r="AI330" s="12">
        <v>0</v>
      </c>
      <c r="AJ330" s="12">
        <v>0</v>
      </c>
      <c r="AK330" s="12">
        <v>0</v>
      </c>
      <c r="AL330" s="12">
        <v>0</v>
      </c>
      <c r="AM330" s="12">
        <v>0</v>
      </c>
      <c r="AN330" s="12">
        <v>0</v>
      </c>
      <c r="AO330" s="12">
        <v>0</v>
      </c>
      <c r="AU330" s="12">
        <v>0</v>
      </c>
      <c r="AV330" s="12">
        <v>0</v>
      </c>
      <c r="AW330" s="12">
        <v>0</v>
      </c>
      <c r="AX330" s="12">
        <v>0</v>
      </c>
      <c r="AY330" s="12">
        <v>0</v>
      </c>
      <c r="AZ330" s="12">
        <v>0</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0</v>
      </c>
      <c r="BP330" s="12">
        <v>0</v>
      </c>
      <c r="BQ330" s="12">
        <v>0</v>
      </c>
      <c r="BR330" s="12">
        <v>0</v>
      </c>
      <c r="BS330" s="12">
        <v>0</v>
      </c>
      <c r="BT330" s="12">
        <v>0</v>
      </c>
    </row>
    <row r="331" spans="2:72">
      <c r="B331" s="18" t="s">
        <v>208</v>
      </c>
      <c r="C331" s="18" t="s">
        <v>710</v>
      </c>
      <c r="D331" s="18" t="s">
        <v>758</v>
      </c>
      <c r="E331" s="18"/>
      <c r="F331" s="18"/>
      <c r="G331" s="18"/>
      <c r="H331" s="18">
        <v>2016</v>
      </c>
      <c r="I331" s="748" t="s">
        <v>586</v>
      </c>
      <c r="J331" s="748" t="s">
        <v>598</v>
      </c>
      <c r="P331" s="12">
        <v>0</v>
      </c>
      <c r="Q331" s="12">
        <v>0</v>
      </c>
      <c r="R331" s="12">
        <v>0</v>
      </c>
      <c r="S331" s="12">
        <v>0</v>
      </c>
      <c r="T331" s="12">
        <v>0</v>
      </c>
      <c r="U331" s="12">
        <v>0</v>
      </c>
      <c r="V331" s="12">
        <v>0</v>
      </c>
      <c r="W331" s="12">
        <v>0</v>
      </c>
      <c r="X331" s="12">
        <v>0</v>
      </c>
      <c r="Y331" s="12">
        <v>0</v>
      </c>
      <c r="Z331" s="12">
        <v>0</v>
      </c>
      <c r="AA331" s="12">
        <v>0</v>
      </c>
      <c r="AB331" s="12">
        <v>0</v>
      </c>
      <c r="AC331" s="12">
        <v>0</v>
      </c>
      <c r="AD331" s="12">
        <v>0</v>
      </c>
      <c r="AE331" s="12">
        <v>0</v>
      </c>
      <c r="AF331" s="12">
        <v>0</v>
      </c>
      <c r="AG331" s="12">
        <v>0</v>
      </c>
      <c r="AH331" s="12">
        <v>0</v>
      </c>
      <c r="AI331" s="12">
        <v>0</v>
      </c>
      <c r="AJ331" s="12">
        <v>0</v>
      </c>
      <c r="AK331" s="12">
        <v>0</v>
      </c>
      <c r="AL331" s="12">
        <v>0</v>
      </c>
      <c r="AM331" s="12">
        <v>0</v>
      </c>
      <c r="AN331" s="12">
        <v>0</v>
      </c>
      <c r="AO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0</v>
      </c>
      <c r="BP331" s="12">
        <v>0</v>
      </c>
      <c r="BQ331" s="12">
        <v>0</v>
      </c>
      <c r="BR331" s="12">
        <v>0</v>
      </c>
      <c r="BS331" s="12">
        <v>0</v>
      </c>
      <c r="BT331" s="12">
        <v>0</v>
      </c>
    </row>
    <row r="332" spans="2:72">
      <c r="B332" s="18" t="s">
        <v>208</v>
      </c>
      <c r="C332" s="18" t="s">
        <v>710</v>
      </c>
      <c r="D332" s="18" t="s">
        <v>759</v>
      </c>
      <c r="E332" s="18"/>
      <c r="F332" s="18"/>
      <c r="G332" s="18"/>
      <c r="H332" s="18">
        <v>2016</v>
      </c>
      <c r="I332" s="748" t="s">
        <v>586</v>
      </c>
      <c r="J332" s="748" t="s">
        <v>598</v>
      </c>
      <c r="P332" s="12">
        <v>0</v>
      </c>
      <c r="Q332" s="12">
        <v>0</v>
      </c>
      <c r="R332" s="12">
        <v>0</v>
      </c>
      <c r="S332" s="12">
        <v>0</v>
      </c>
      <c r="T332" s="12">
        <v>0</v>
      </c>
      <c r="U332" s="12">
        <v>0</v>
      </c>
      <c r="V332" s="12">
        <v>0</v>
      </c>
      <c r="W332" s="12">
        <v>0</v>
      </c>
      <c r="X332" s="12">
        <v>0</v>
      </c>
      <c r="Y332" s="12">
        <v>0</v>
      </c>
      <c r="Z332" s="12">
        <v>0</v>
      </c>
      <c r="AA332" s="12">
        <v>0</v>
      </c>
      <c r="AB332" s="12">
        <v>0</v>
      </c>
      <c r="AC332" s="12">
        <v>0</v>
      </c>
      <c r="AD332" s="12">
        <v>0</v>
      </c>
      <c r="AE332" s="12">
        <v>0</v>
      </c>
      <c r="AF332" s="12">
        <v>0</v>
      </c>
      <c r="AG332" s="12">
        <v>0</v>
      </c>
      <c r="AH332" s="12">
        <v>0</v>
      </c>
      <c r="AI332" s="12">
        <v>0</v>
      </c>
      <c r="AJ332" s="12">
        <v>0</v>
      </c>
      <c r="AK332" s="12">
        <v>0</v>
      </c>
      <c r="AL332" s="12">
        <v>0</v>
      </c>
      <c r="AM332" s="12">
        <v>0</v>
      </c>
      <c r="AN332" s="12">
        <v>0</v>
      </c>
      <c r="AO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0</v>
      </c>
      <c r="BP332" s="12">
        <v>0</v>
      </c>
      <c r="BQ332" s="12">
        <v>0</v>
      </c>
      <c r="BR332" s="12">
        <v>0</v>
      </c>
      <c r="BS332" s="12">
        <v>0</v>
      </c>
      <c r="BT332" s="12">
        <v>0</v>
      </c>
    </row>
    <row r="333" spans="2:72">
      <c r="B333" s="18" t="s">
        <v>208</v>
      </c>
      <c r="C333" s="18" t="s">
        <v>710</v>
      </c>
      <c r="D333" s="18" t="s">
        <v>760</v>
      </c>
      <c r="E333" s="18"/>
      <c r="F333" s="18"/>
      <c r="G333" s="18"/>
      <c r="H333" s="18">
        <v>2016</v>
      </c>
      <c r="I333" s="748" t="s">
        <v>586</v>
      </c>
      <c r="J333" s="748" t="s">
        <v>598</v>
      </c>
      <c r="P333" s="12">
        <v>0</v>
      </c>
      <c r="Q333" s="12">
        <v>1</v>
      </c>
      <c r="R333" s="12">
        <v>1</v>
      </c>
      <c r="S333" s="12">
        <v>1</v>
      </c>
      <c r="T333" s="12">
        <v>1</v>
      </c>
      <c r="U333" s="12">
        <v>1</v>
      </c>
      <c r="V333" s="12">
        <v>1</v>
      </c>
      <c r="W333" s="12">
        <v>1</v>
      </c>
      <c r="X333" s="12">
        <v>1</v>
      </c>
      <c r="Y333" s="12">
        <v>1</v>
      </c>
      <c r="Z333" s="12">
        <v>1</v>
      </c>
      <c r="AA333" s="12">
        <v>1</v>
      </c>
      <c r="AB333" s="12">
        <v>1</v>
      </c>
      <c r="AC333" s="12">
        <v>1</v>
      </c>
      <c r="AD333" s="12">
        <v>1</v>
      </c>
      <c r="AE333" s="12">
        <v>1</v>
      </c>
      <c r="AF333" s="12">
        <v>1</v>
      </c>
      <c r="AG333" s="12">
        <v>1</v>
      </c>
      <c r="AH333" s="12">
        <v>1</v>
      </c>
      <c r="AI333" s="12">
        <v>0</v>
      </c>
      <c r="AJ333" s="12">
        <v>0</v>
      </c>
      <c r="AK333" s="12">
        <v>0</v>
      </c>
      <c r="AL333" s="12">
        <v>0</v>
      </c>
      <c r="AM333" s="12">
        <v>0</v>
      </c>
      <c r="AN333" s="12">
        <v>0</v>
      </c>
      <c r="AO333" s="12">
        <v>0</v>
      </c>
      <c r="AU333" s="12">
        <v>0</v>
      </c>
      <c r="AV333" s="12">
        <v>9426</v>
      </c>
      <c r="AW333" s="12">
        <v>9426</v>
      </c>
      <c r="AX333" s="12">
        <v>9426</v>
      </c>
      <c r="AY333" s="12">
        <v>9426</v>
      </c>
      <c r="AZ333" s="12">
        <v>9426</v>
      </c>
      <c r="BA333" s="12">
        <v>9426</v>
      </c>
      <c r="BB333" s="12">
        <v>9426</v>
      </c>
      <c r="BC333" s="12">
        <v>9426</v>
      </c>
      <c r="BD333" s="12">
        <v>9426</v>
      </c>
      <c r="BE333" s="12">
        <v>9426</v>
      </c>
      <c r="BF333" s="12">
        <v>9426</v>
      </c>
      <c r="BG333" s="12">
        <v>9426</v>
      </c>
      <c r="BH333" s="12">
        <v>9426</v>
      </c>
      <c r="BI333" s="12">
        <v>9426</v>
      </c>
      <c r="BJ333" s="12">
        <v>6273</v>
      </c>
      <c r="BK333" s="12">
        <v>6273</v>
      </c>
      <c r="BL333" s="12">
        <v>6273</v>
      </c>
      <c r="BM333" s="12">
        <v>6273</v>
      </c>
      <c r="BN333" s="12">
        <v>0</v>
      </c>
      <c r="BO333" s="12">
        <v>0</v>
      </c>
      <c r="BP333" s="12">
        <v>0</v>
      </c>
      <c r="BQ333" s="12">
        <v>0</v>
      </c>
      <c r="BR333" s="12">
        <v>0</v>
      </c>
      <c r="BS333" s="12">
        <v>0</v>
      </c>
      <c r="BT333" s="12">
        <v>0</v>
      </c>
    </row>
    <row r="334" spans="2:72">
      <c r="B334" s="18" t="s">
        <v>208</v>
      </c>
      <c r="C334" s="18" t="s">
        <v>710</v>
      </c>
      <c r="D334" s="18" t="s">
        <v>761</v>
      </c>
      <c r="E334" s="18"/>
      <c r="F334" s="18"/>
      <c r="G334" s="18"/>
      <c r="H334" s="18">
        <v>2016</v>
      </c>
      <c r="I334" s="748" t="s">
        <v>586</v>
      </c>
      <c r="J334" s="748" t="s">
        <v>598</v>
      </c>
      <c r="P334" s="12">
        <v>0</v>
      </c>
      <c r="Q334" s="12">
        <v>0</v>
      </c>
      <c r="R334" s="12">
        <v>0</v>
      </c>
      <c r="S334" s="12">
        <v>0</v>
      </c>
      <c r="T334" s="12">
        <v>0</v>
      </c>
      <c r="U334" s="12">
        <v>0</v>
      </c>
      <c r="V334" s="12">
        <v>0</v>
      </c>
      <c r="W334" s="12">
        <v>0</v>
      </c>
      <c r="X334" s="12">
        <v>0</v>
      </c>
      <c r="Y334" s="12">
        <v>0</v>
      </c>
      <c r="Z334" s="12">
        <v>0</v>
      </c>
      <c r="AA334" s="12">
        <v>0</v>
      </c>
      <c r="AB334" s="12">
        <v>0</v>
      </c>
      <c r="AC334" s="12">
        <v>0</v>
      </c>
      <c r="AD334" s="12">
        <v>0</v>
      </c>
      <c r="AE334" s="12">
        <v>0</v>
      </c>
      <c r="AF334" s="12">
        <v>0</v>
      </c>
      <c r="AG334" s="12">
        <v>0</v>
      </c>
      <c r="AH334" s="12">
        <v>0</v>
      </c>
      <c r="AI334" s="12">
        <v>0</v>
      </c>
      <c r="AJ334" s="12">
        <v>0</v>
      </c>
      <c r="AK334" s="12">
        <v>0</v>
      </c>
      <c r="AL334" s="12">
        <v>0</v>
      </c>
      <c r="AM334" s="12">
        <v>0</v>
      </c>
      <c r="AN334" s="12">
        <v>0</v>
      </c>
      <c r="AO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0</v>
      </c>
      <c r="BP334" s="12">
        <v>0</v>
      </c>
      <c r="BQ334" s="12">
        <v>0</v>
      </c>
      <c r="BR334" s="12">
        <v>0</v>
      </c>
      <c r="BS334" s="12">
        <v>0</v>
      </c>
      <c r="BT334" s="12">
        <v>0</v>
      </c>
    </row>
    <row r="335" spans="2:72">
      <c r="B335" s="18" t="s">
        <v>208</v>
      </c>
      <c r="C335" s="18" t="s">
        <v>710</v>
      </c>
      <c r="D335" s="18" t="s">
        <v>762</v>
      </c>
      <c r="E335" s="18"/>
      <c r="F335" s="18"/>
      <c r="G335" s="18"/>
      <c r="H335" s="18">
        <v>2016</v>
      </c>
      <c r="I335" s="748" t="s">
        <v>586</v>
      </c>
      <c r="J335" s="748" t="s">
        <v>598</v>
      </c>
      <c r="P335" s="12">
        <v>0</v>
      </c>
      <c r="Q335" s="12">
        <v>0</v>
      </c>
      <c r="R335" s="12">
        <v>0</v>
      </c>
      <c r="S335" s="12">
        <v>0</v>
      </c>
      <c r="T335" s="12">
        <v>0</v>
      </c>
      <c r="U335" s="12">
        <v>0</v>
      </c>
      <c r="V335" s="12">
        <v>0</v>
      </c>
      <c r="W335" s="12">
        <v>0</v>
      </c>
      <c r="X335" s="12">
        <v>0</v>
      </c>
      <c r="Y335" s="12">
        <v>0</v>
      </c>
      <c r="Z335" s="12">
        <v>0</v>
      </c>
      <c r="AA335" s="12">
        <v>0</v>
      </c>
      <c r="AB335" s="12">
        <v>0</v>
      </c>
      <c r="AC335" s="12">
        <v>0</v>
      </c>
      <c r="AD335" s="12">
        <v>0</v>
      </c>
      <c r="AE335" s="12">
        <v>0</v>
      </c>
      <c r="AF335" s="12">
        <v>0</v>
      </c>
      <c r="AG335" s="12">
        <v>0</v>
      </c>
      <c r="AH335" s="12">
        <v>0</v>
      </c>
      <c r="AI335" s="12">
        <v>0</v>
      </c>
      <c r="AJ335" s="12">
        <v>0</v>
      </c>
      <c r="AK335" s="12">
        <v>0</v>
      </c>
      <c r="AL335" s="12">
        <v>0</v>
      </c>
      <c r="AM335" s="12">
        <v>0</v>
      </c>
      <c r="AN335" s="12">
        <v>0</v>
      </c>
      <c r="AO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0</v>
      </c>
      <c r="BP335" s="12">
        <v>0</v>
      </c>
      <c r="BQ335" s="12">
        <v>0</v>
      </c>
      <c r="BR335" s="12">
        <v>0</v>
      </c>
      <c r="BS335" s="12">
        <v>0</v>
      </c>
      <c r="BT335" s="12">
        <v>0</v>
      </c>
    </row>
    <row r="336" spans="2:72">
      <c r="B336" s="18" t="s">
        <v>208</v>
      </c>
      <c r="C336" s="18" t="s">
        <v>710</v>
      </c>
      <c r="D336" s="18" t="s">
        <v>763</v>
      </c>
      <c r="E336" s="18"/>
      <c r="F336" s="18"/>
      <c r="G336" s="18"/>
      <c r="H336" s="18">
        <v>2016</v>
      </c>
      <c r="I336" s="748" t="s">
        <v>586</v>
      </c>
      <c r="J336" s="748" t="s">
        <v>598</v>
      </c>
      <c r="P336" s="12">
        <v>0</v>
      </c>
      <c r="Q336" s="12">
        <v>0</v>
      </c>
      <c r="R336" s="12">
        <v>0</v>
      </c>
      <c r="S336" s="12">
        <v>0</v>
      </c>
      <c r="T336" s="12">
        <v>0</v>
      </c>
      <c r="U336" s="12">
        <v>0</v>
      </c>
      <c r="V336" s="12">
        <v>0</v>
      </c>
      <c r="W336" s="12">
        <v>0</v>
      </c>
      <c r="X336" s="12">
        <v>0</v>
      </c>
      <c r="Y336" s="12">
        <v>0</v>
      </c>
      <c r="Z336" s="12">
        <v>0</v>
      </c>
      <c r="AA336" s="12">
        <v>0</v>
      </c>
      <c r="AB336" s="12">
        <v>0</v>
      </c>
      <c r="AC336" s="12">
        <v>0</v>
      </c>
      <c r="AD336" s="12">
        <v>0</v>
      </c>
      <c r="AE336" s="12">
        <v>0</v>
      </c>
      <c r="AF336" s="12">
        <v>0</v>
      </c>
      <c r="AG336" s="12">
        <v>0</v>
      </c>
      <c r="AH336" s="12">
        <v>0</v>
      </c>
      <c r="AI336" s="12">
        <v>0</v>
      </c>
      <c r="AJ336" s="12">
        <v>0</v>
      </c>
      <c r="AK336" s="12">
        <v>0</v>
      </c>
      <c r="AL336" s="12">
        <v>0</v>
      </c>
      <c r="AM336" s="12">
        <v>0</v>
      </c>
      <c r="AN336" s="12">
        <v>0</v>
      </c>
      <c r="AO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0</v>
      </c>
      <c r="BP336" s="12">
        <v>0</v>
      </c>
      <c r="BQ336" s="12">
        <v>0</v>
      </c>
      <c r="BR336" s="12">
        <v>0</v>
      </c>
      <c r="BS336" s="12">
        <v>0</v>
      </c>
      <c r="BT336" s="12">
        <v>0</v>
      </c>
    </row>
    <row r="337" spans="2:72">
      <c r="B337" s="18" t="s">
        <v>208</v>
      </c>
      <c r="C337" s="18" t="s">
        <v>710</v>
      </c>
      <c r="D337" s="18" t="s">
        <v>764</v>
      </c>
      <c r="E337" s="18"/>
      <c r="F337" s="18"/>
      <c r="G337" s="18"/>
      <c r="H337" s="18">
        <v>2016</v>
      </c>
      <c r="I337" s="748" t="s">
        <v>586</v>
      </c>
      <c r="J337" s="748" t="s">
        <v>598</v>
      </c>
      <c r="P337" s="12">
        <v>0</v>
      </c>
      <c r="Q337" s="12">
        <v>0</v>
      </c>
      <c r="R337" s="12">
        <v>0</v>
      </c>
      <c r="S337" s="12">
        <v>0</v>
      </c>
      <c r="T337" s="12">
        <v>0</v>
      </c>
      <c r="U337" s="12">
        <v>0</v>
      </c>
      <c r="V337" s="12">
        <v>0</v>
      </c>
      <c r="W337" s="12">
        <v>0</v>
      </c>
      <c r="X337" s="12">
        <v>0</v>
      </c>
      <c r="Y337" s="12">
        <v>0</v>
      </c>
      <c r="Z337" s="12">
        <v>0</v>
      </c>
      <c r="AA337" s="12">
        <v>0</v>
      </c>
      <c r="AB337" s="12">
        <v>0</v>
      </c>
      <c r="AC337" s="12">
        <v>0</v>
      </c>
      <c r="AD337" s="12">
        <v>0</v>
      </c>
      <c r="AE337" s="12">
        <v>0</v>
      </c>
      <c r="AF337" s="12">
        <v>0</v>
      </c>
      <c r="AG337" s="12">
        <v>0</v>
      </c>
      <c r="AH337" s="12">
        <v>0</v>
      </c>
      <c r="AI337" s="12">
        <v>0</v>
      </c>
      <c r="AJ337" s="12">
        <v>0</v>
      </c>
      <c r="AK337" s="12">
        <v>0</v>
      </c>
      <c r="AL337" s="12">
        <v>0</v>
      </c>
      <c r="AM337" s="12">
        <v>0</v>
      </c>
      <c r="AN337" s="12">
        <v>0</v>
      </c>
      <c r="AO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0</v>
      </c>
      <c r="BP337" s="12">
        <v>0</v>
      </c>
      <c r="BQ337" s="12">
        <v>0</v>
      </c>
      <c r="BR337" s="12">
        <v>0</v>
      </c>
      <c r="BS337" s="12">
        <v>0</v>
      </c>
      <c r="BT337" s="12">
        <v>0</v>
      </c>
    </row>
    <row r="338" spans="2:72">
      <c r="B338" s="18" t="s">
        <v>208</v>
      </c>
      <c r="C338" s="18" t="s">
        <v>710</v>
      </c>
      <c r="D338" s="18" t="s">
        <v>765</v>
      </c>
      <c r="E338" s="18"/>
      <c r="F338" s="18"/>
      <c r="G338" s="18"/>
      <c r="H338" s="18">
        <v>2016</v>
      </c>
      <c r="I338" s="748" t="s">
        <v>586</v>
      </c>
      <c r="J338" s="748" t="s">
        <v>598</v>
      </c>
      <c r="P338" s="12">
        <v>0</v>
      </c>
      <c r="Q338" s="12">
        <v>0</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12">
        <v>0</v>
      </c>
      <c r="AK338" s="12">
        <v>0</v>
      </c>
      <c r="AL338" s="12">
        <v>0</v>
      </c>
      <c r="AM338" s="12">
        <v>0</v>
      </c>
      <c r="AN338" s="12">
        <v>0</v>
      </c>
      <c r="AO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0</v>
      </c>
      <c r="BP338" s="12">
        <v>0</v>
      </c>
      <c r="BQ338" s="12">
        <v>0</v>
      </c>
      <c r="BR338" s="12">
        <v>0</v>
      </c>
      <c r="BS338" s="12">
        <v>0</v>
      </c>
      <c r="BT338" s="12">
        <v>0</v>
      </c>
    </row>
    <row r="339" spans="2:72">
      <c r="B339" s="18" t="s">
        <v>208</v>
      </c>
      <c r="C339" s="18" t="s">
        <v>710</v>
      </c>
      <c r="D339" s="18" t="s">
        <v>97</v>
      </c>
      <c r="E339" s="18"/>
      <c r="F339" s="18"/>
      <c r="G339" s="18"/>
      <c r="H339" s="18">
        <v>2016</v>
      </c>
      <c r="I339" s="748" t="s">
        <v>586</v>
      </c>
      <c r="J339" s="748" t="s">
        <v>598</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0</v>
      </c>
      <c r="AH339" s="12">
        <v>0</v>
      </c>
      <c r="AI339" s="12">
        <v>0</v>
      </c>
      <c r="AJ339" s="12">
        <v>0</v>
      </c>
      <c r="AK339" s="12">
        <v>0</v>
      </c>
      <c r="AL339" s="12">
        <v>0</v>
      </c>
      <c r="AM339" s="12">
        <v>0</v>
      </c>
      <c r="AN339" s="12">
        <v>0</v>
      </c>
      <c r="AO339" s="12">
        <v>0</v>
      </c>
      <c r="AU339" s="12">
        <v>0</v>
      </c>
      <c r="AV339" s="12">
        <v>0</v>
      </c>
      <c r="AW339" s="12">
        <v>0</v>
      </c>
      <c r="AX339" s="12">
        <v>0</v>
      </c>
      <c r="AY339" s="12">
        <v>0</v>
      </c>
      <c r="AZ339" s="12">
        <v>0</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0</v>
      </c>
      <c r="BP339" s="12">
        <v>0</v>
      </c>
      <c r="BQ339" s="12">
        <v>0</v>
      </c>
      <c r="BR339" s="12">
        <v>0</v>
      </c>
      <c r="BS339" s="12">
        <v>0</v>
      </c>
      <c r="BT339" s="12">
        <v>0</v>
      </c>
    </row>
    <row r="340" spans="2:72">
      <c r="B340" s="18" t="s">
        <v>208</v>
      </c>
      <c r="C340" s="18" t="s">
        <v>710</v>
      </c>
      <c r="D340" s="18" t="s">
        <v>95</v>
      </c>
      <c r="E340" s="18"/>
      <c r="F340" s="18"/>
      <c r="G340" s="18"/>
      <c r="H340" s="18">
        <v>2016</v>
      </c>
      <c r="I340" s="748" t="s">
        <v>586</v>
      </c>
      <c r="J340" s="748" t="s">
        <v>598</v>
      </c>
      <c r="P340" s="12">
        <v>0</v>
      </c>
      <c r="Q340" s="12">
        <v>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0</v>
      </c>
      <c r="AH340" s="12">
        <v>0</v>
      </c>
      <c r="AI340" s="12">
        <v>0</v>
      </c>
      <c r="AJ340" s="12">
        <v>0</v>
      </c>
      <c r="AK340" s="12">
        <v>0</v>
      </c>
      <c r="AL340" s="12">
        <v>0</v>
      </c>
      <c r="AM340" s="12">
        <v>0</v>
      </c>
      <c r="AN340" s="12">
        <v>0</v>
      </c>
      <c r="AO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0</v>
      </c>
      <c r="BP340" s="12">
        <v>0</v>
      </c>
      <c r="BQ340" s="12">
        <v>0</v>
      </c>
      <c r="BR340" s="12">
        <v>0</v>
      </c>
      <c r="BS340" s="12">
        <v>0</v>
      </c>
      <c r="BT340" s="12">
        <v>0</v>
      </c>
    </row>
    <row r="341" spans="2:72">
      <c r="B341" s="18" t="s">
        <v>208</v>
      </c>
      <c r="C341" s="18" t="s">
        <v>710</v>
      </c>
      <c r="D341" s="18" t="s">
        <v>96</v>
      </c>
      <c r="E341" s="18"/>
      <c r="F341" s="18"/>
      <c r="G341" s="18"/>
      <c r="H341" s="18">
        <v>2016</v>
      </c>
      <c r="I341" s="748" t="s">
        <v>586</v>
      </c>
      <c r="J341" s="748" t="s">
        <v>598</v>
      </c>
      <c r="P341" s="12">
        <v>0</v>
      </c>
      <c r="Q341" s="12">
        <v>0</v>
      </c>
      <c r="R341" s="12">
        <v>0</v>
      </c>
      <c r="S341" s="12">
        <v>0</v>
      </c>
      <c r="T341" s="12">
        <v>0</v>
      </c>
      <c r="U341" s="12">
        <v>0</v>
      </c>
      <c r="V341" s="12">
        <v>0</v>
      </c>
      <c r="W341" s="12">
        <v>0</v>
      </c>
      <c r="X341" s="12">
        <v>0</v>
      </c>
      <c r="Y341" s="12">
        <v>0</v>
      </c>
      <c r="Z341" s="12">
        <v>0</v>
      </c>
      <c r="AA341" s="12">
        <v>0</v>
      </c>
      <c r="AB341" s="12">
        <v>0</v>
      </c>
      <c r="AC341" s="12">
        <v>0</v>
      </c>
      <c r="AD341" s="12">
        <v>0</v>
      </c>
      <c r="AE341" s="12">
        <v>0</v>
      </c>
      <c r="AF341" s="12">
        <v>0</v>
      </c>
      <c r="AG341" s="12">
        <v>0</v>
      </c>
      <c r="AH341" s="12">
        <v>0</v>
      </c>
      <c r="AI341" s="12">
        <v>0</v>
      </c>
      <c r="AJ341" s="12">
        <v>0</v>
      </c>
      <c r="AK341" s="12">
        <v>0</v>
      </c>
      <c r="AL341" s="12">
        <v>0</v>
      </c>
      <c r="AM341" s="12">
        <v>0</v>
      </c>
      <c r="AN341" s="12">
        <v>0</v>
      </c>
      <c r="AO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0</v>
      </c>
      <c r="BP341" s="12">
        <v>0</v>
      </c>
      <c r="BQ341" s="12">
        <v>0</v>
      </c>
      <c r="BR341" s="12">
        <v>0</v>
      </c>
      <c r="BS341" s="12">
        <v>0</v>
      </c>
      <c r="BT341" s="12">
        <v>0</v>
      </c>
    </row>
    <row r="342" spans="2:72">
      <c r="B342" s="18" t="s">
        <v>208</v>
      </c>
      <c r="C342" s="18" t="s">
        <v>710</v>
      </c>
      <c r="D342" s="18" t="s">
        <v>687</v>
      </c>
      <c r="E342" s="18"/>
      <c r="F342" s="18"/>
      <c r="G342" s="18"/>
      <c r="H342" s="18">
        <v>2016</v>
      </c>
      <c r="I342" s="748" t="s">
        <v>586</v>
      </c>
      <c r="J342" s="748" t="s">
        <v>598</v>
      </c>
      <c r="P342" s="12">
        <v>0</v>
      </c>
      <c r="Q342" s="12">
        <v>0</v>
      </c>
      <c r="R342" s="12">
        <v>0</v>
      </c>
      <c r="S342" s="12">
        <v>0</v>
      </c>
      <c r="T342" s="12">
        <v>0</v>
      </c>
      <c r="U342" s="12">
        <v>0</v>
      </c>
      <c r="V342" s="12">
        <v>0</v>
      </c>
      <c r="W342" s="12">
        <v>0</v>
      </c>
      <c r="X342" s="12">
        <v>0</v>
      </c>
      <c r="Y342" s="12">
        <v>0</v>
      </c>
      <c r="Z342" s="12">
        <v>0</v>
      </c>
      <c r="AA342" s="12">
        <v>0</v>
      </c>
      <c r="AB342" s="12">
        <v>0</v>
      </c>
      <c r="AC342" s="12">
        <v>0</v>
      </c>
      <c r="AD342" s="12">
        <v>0</v>
      </c>
      <c r="AE342" s="12">
        <v>0</v>
      </c>
      <c r="AF342" s="12">
        <v>0</v>
      </c>
      <c r="AG342" s="12">
        <v>0</v>
      </c>
      <c r="AH342" s="12">
        <v>0</v>
      </c>
      <c r="AI342" s="12">
        <v>0</v>
      </c>
      <c r="AJ342" s="12">
        <v>0</v>
      </c>
      <c r="AK342" s="12">
        <v>0</v>
      </c>
      <c r="AL342" s="12">
        <v>0</v>
      </c>
      <c r="AM342" s="12">
        <v>0</v>
      </c>
      <c r="AN342" s="12">
        <v>0</v>
      </c>
      <c r="AO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0</v>
      </c>
      <c r="BP342" s="12">
        <v>0</v>
      </c>
      <c r="BQ342" s="12">
        <v>0</v>
      </c>
      <c r="BR342" s="12">
        <v>0</v>
      </c>
      <c r="BS342" s="12">
        <v>0</v>
      </c>
      <c r="BT342" s="12">
        <v>0</v>
      </c>
    </row>
    <row r="343" spans="2:72">
      <c r="B343" s="18" t="s">
        <v>208</v>
      </c>
      <c r="C343" s="18" t="s">
        <v>710</v>
      </c>
      <c r="D343" s="18" t="s">
        <v>98</v>
      </c>
      <c r="E343" s="18"/>
      <c r="F343" s="18"/>
      <c r="G343" s="18"/>
      <c r="H343" s="18">
        <v>2016</v>
      </c>
      <c r="I343" s="748" t="s">
        <v>586</v>
      </c>
      <c r="J343" s="748" t="s">
        <v>598</v>
      </c>
      <c r="P343" s="12">
        <v>0</v>
      </c>
      <c r="Q343" s="12">
        <v>0</v>
      </c>
      <c r="R343" s="12">
        <v>0</v>
      </c>
      <c r="S343" s="12">
        <v>0</v>
      </c>
      <c r="T343" s="12">
        <v>0</v>
      </c>
      <c r="U343" s="12">
        <v>0</v>
      </c>
      <c r="V343" s="12">
        <v>0</v>
      </c>
      <c r="W343" s="12">
        <v>0</v>
      </c>
      <c r="X343" s="12">
        <v>0</v>
      </c>
      <c r="Y343" s="12">
        <v>0</v>
      </c>
      <c r="Z343" s="12">
        <v>0</v>
      </c>
      <c r="AA343" s="12">
        <v>0</v>
      </c>
      <c r="AB343" s="12">
        <v>0</v>
      </c>
      <c r="AC343" s="12">
        <v>0</v>
      </c>
      <c r="AD343" s="12">
        <v>0</v>
      </c>
      <c r="AE343" s="12">
        <v>0</v>
      </c>
      <c r="AF343" s="12">
        <v>0</v>
      </c>
      <c r="AG343" s="12">
        <v>0</v>
      </c>
      <c r="AH343" s="12">
        <v>0</v>
      </c>
      <c r="AI343" s="12">
        <v>0</v>
      </c>
      <c r="AJ343" s="12">
        <v>0</v>
      </c>
      <c r="AK343" s="12">
        <v>0</v>
      </c>
      <c r="AL343" s="12">
        <v>0</v>
      </c>
      <c r="AM343" s="12">
        <v>0</v>
      </c>
      <c r="AN343" s="12">
        <v>0</v>
      </c>
      <c r="AO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0</v>
      </c>
      <c r="BP343" s="12">
        <v>0</v>
      </c>
      <c r="BQ343" s="12">
        <v>0</v>
      </c>
      <c r="BR343" s="12">
        <v>0</v>
      </c>
      <c r="BS343" s="12">
        <v>0</v>
      </c>
      <c r="BT343" s="12">
        <v>0</v>
      </c>
    </row>
    <row r="344" spans="2:72">
      <c r="B344" s="18" t="s">
        <v>208</v>
      </c>
      <c r="C344" s="18" t="s">
        <v>705</v>
      </c>
      <c r="D344" s="18" t="s">
        <v>99</v>
      </c>
      <c r="E344" s="18"/>
      <c r="F344" s="18"/>
      <c r="G344" s="18"/>
      <c r="H344" s="18">
        <v>2016</v>
      </c>
      <c r="I344" s="748" t="s">
        <v>586</v>
      </c>
      <c r="J344" s="748" t="s">
        <v>598</v>
      </c>
      <c r="P344" s="12">
        <v>0</v>
      </c>
      <c r="Q344" s="12">
        <v>0</v>
      </c>
      <c r="R344" s="12">
        <v>0</v>
      </c>
      <c r="S344" s="12">
        <v>0</v>
      </c>
      <c r="T344" s="12">
        <v>0</v>
      </c>
      <c r="U344" s="12">
        <v>0</v>
      </c>
      <c r="V344" s="12">
        <v>0</v>
      </c>
      <c r="W344" s="12">
        <v>0</v>
      </c>
      <c r="X344" s="12">
        <v>0</v>
      </c>
      <c r="Y344" s="12">
        <v>0</v>
      </c>
      <c r="Z344" s="12">
        <v>0</v>
      </c>
      <c r="AA344" s="12">
        <v>0</v>
      </c>
      <c r="AB344" s="12">
        <v>0</v>
      </c>
      <c r="AC344" s="12">
        <v>0</v>
      </c>
      <c r="AD344" s="12">
        <v>0</v>
      </c>
      <c r="AE344" s="12">
        <v>0</v>
      </c>
      <c r="AF344" s="12">
        <v>0</v>
      </c>
      <c r="AG344" s="12">
        <v>0</v>
      </c>
      <c r="AH344" s="12">
        <v>0</v>
      </c>
      <c r="AI344" s="12">
        <v>0</v>
      </c>
      <c r="AJ344" s="12">
        <v>0</v>
      </c>
      <c r="AK344" s="12">
        <v>0</v>
      </c>
      <c r="AL344" s="12">
        <v>0</v>
      </c>
      <c r="AM344" s="12">
        <v>0</v>
      </c>
      <c r="AN344" s="12">
        <v>0</v>
      </c>
      <c r="AO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0</v>
      </c>
      <c r="BP344" s="12">
        <v>0</v>
      </c>
      <c r="BQ344" s="12">
        <v>0</v>
      </c>
      <c r="BR344" s="12">
        <v>0</v>
      </c>
      <c r="BS344" s="12">
        <v>0</v>
      </c>
      <c r="BT344" s="12">
        <v>0</v>
      </c>
    </row>
    <row r="345" spans="2:72">
      <c r="B345" s="18" t="s">
        <v>208</v>
      </c>
      <c r="C345" s="18" t="s">
        <v>705</v>
      </c>
      <c r="D345" s="18" t="s">
        <v>100</v>
      </c>
      <c r="E345" s="18"/>
      <c r="F345" s="18"/>
      <c r="G345" s="18"/>
      <c r="H345" s="18">
        <v>2016</v>
      </c>
      <c r="I345" s="748" t="s">
        <v>586</v>
      </c>
      <c r="J345" s="748" t="s">
        <v>598</v>
      </c>
      <c r="P345" s="12">
        <v>0</v>
      </c>
      <c r="Q345" s="12">
        <v>0</v>
      </c>
      <c r="R345" s="12">
        <v>0</v>
      </c>
      <c r="S345" s="12">
        <v>0</v>
      </c>
      <c r="T345" s="12">
        <v>0</v>
      </c>
      <c r="U345" s="12">
        <v>0</v>
      </c>
      <c r="V345" s="12">
        <v>0</v>
      </c>
      <c r="W345" s="12">
        <v>0</v>
      </c>
      <c r="X345" s="12">
        <v>0</v>
      </c>
      <c r="Y345" s="12">
        <v>0</v>
      </c>
      <c r="Z345" s="12">
        <v>0</v>
      </c>
      <c r="AA345" s="12">
        <v>0</v>
      </c>
      <c r="AB345" s="12">
        <v>0</v>
      </c>
      <c r="AC345" s="12">
        <v>0</v>
      </c>
      <c r="AD345" s="12">
        <v>0</v>
      </c>
      <c r="AE345" s="12">
        <v>0</v>
      </c>
      <c r="AF345" s="12">
        <v>0</v>
      </c>
      <c r="AG345" s="12">
        <v>0</v>
      </c>
      <c r="AH345" s="12">
        <v>0</v>
      </c>
      <c r="AI345" s="12">
        <v>0</v>
      </c>
      <c r="AJ345" s="12">
        <v>0</v>
      </c>
      <c r="AK345" s="12">
        <v>0</v>
      </c>
      <c r="AL345" s="12">
        <v>0</v>
      </c>
      <c r="AM345" s="12">
        <v>0</v>
      </c>
      <c r="AN345" s="12">
        <v>0</v>
      </c>
      <c r="AO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0</v>
      </c>
      <c r="BP345" s="12">
        <v>0</v>
      </c>
      <c r="BQ345" s="12">
        <v>0</v>
      </c>
      <c r="BR345" s="12">
        <v>0</v>
      </c>
      <c r="BS345" s="12">
        <v>0</v>
      </c>
      <c r="BT345" s="12">
        <v>0</v>
      </c>
    </row>
    <row r="346" spans="2:72">
      <c r="B346" s="18" t="s">
        <v>208</v>
      </c>
      <c r="C346" s="18" t="s">
        <v>710</v>
      </c>
      <c r="D346" s="18" t="s">
        <v>101</v>
      </c>
      <c r="E346" s="18"/>
      <c r="F346" s="18"/>
      <c r="G346" s="18"/>
      <c r="H346" s="18">
        <v>2016</v>
      </c>
      <c r="I346" s="748" t="s">
        <v>586</v>
      </c>
      <c r="J346" s="748" t="s">
        <v>598</v>
      </c>
      <c r="P346" s="12">
        <v>0</v>
      </c>
      <c r="Q346" s="12">
        <v>0</v>
      </c>
      <c r="R346" s="12">
        <v>0</v>
      </c>
      <c r="S346" s="12">
        <v>0</v>
      </c>
      <c r="T346" s="12">
        <v>0</v>
      </c>
      <c r="U346" s="12">
        <v>0</v>
      </c>
      <c r="V346" s="12">
        <v>0</v>
      </c>
      <c r="W346" s="12">
        <v>0</v>
      </c>
      <c r="X346" s="12">
        <v>0</v>
      </c>
      <c r="Y346" s="12">
        <v>0</v>
      </c>
      <c r="Z346" s="12">
        <v>0</v>
      </c>
      <c r="AA346" s="12">
        <v>0</v>
      </c>
      <c r="AB346" s="12">
        <v>0</v>
      </c>
      <c r="AC346" s="12">
        <v>0</v>
      </c>
      <c r="AD346" s="12">
        <v>0</v>
      </c>
      <c r="AE346" s="12">
        <v>0</v>
      </c>
      <c r="AF346" s="12">
        <v>0</v>
      </c>
      <c r="AG346" s="12">
        <v>0</v>
      </c>
      <c r="AH346" s="12">
        <v>0</v>
      </c>
      <c r="AI346" s="12">
        <v>0</v>
      </c>
      <c r="AJ346" s="12">
        <v>0</v>
      </c>
      <c r="AK346" s="12">
        <v>0</v>
      </c>
      <c r="AL346" s="12">
        <v>0</v>
      </c>
      <c r="AM346" s="12">
        <v>0</v>
      </c>
      <c r="AN346" s="12">
        <v>0</v>
      </c>
      <c r="AO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0</v>
      </c>
      <c r="BP346" s="12">
        <v>0</v>
      </c>
      <c r="BQ346" s="12">
        <v>0</v>
      </c>
      <c r="BR346" s="12">
        <v>0</v>
      </c>
      <c r="BS346" s="12">
        <v>0</v>
      </c>
      <c r="BT346" s="12">
        <v>0</v>
      </c>
    </row>
    <row r="347" spans="2:72">
      <c r="B347" s="18" t="s">
        <v>208</v>
      </c>
      <c r="C347" s="18" t="s">
        <v>710</v>
      </c>
      <c r="D347" s="18" t="s">
        <v>102</v>
      </c>
      <c r="E347" s="18"/>
      <c r="F347" s="18"/>
      <c r="G347" s="18"/>
      <c r="H347" s="18">
        <v>2016</v>
      </c>
      <c r="I347" s="748" t="s">
        <v>586</v>
      </c>
      <c r="J347" s="748" t="s">
        <v>598</v>
      </c>
      <c r="P347" s="12">
        <v>0</v>
      </c>
      <c r="Q347" s="12">
        <v>0</v>
      </c>
      <c r="R347" s="12">
        <v>0</v>
      </c>
      <c r="S347" s="12">
        <v>0</v>
      </c>
      <c r="T347" s="12">
        <v>0</v>
      </c>
      <c r="U347" s="12">
        <v>0</v>
      </c>
      <c r="V347" s="12">
        <v>0</v>
      </c>
      <c r="W347" s="12">
        <v>0</v>
      </c>
      <c r="X347" s="12">
        <v>0</v>
      </c>
      <c r="Y347" s="12">
        <v>0</v>
      </c>
      <c r="Z347" s="12">
        <v>0</v>
      </c>
      <c r="AA347" s="12">
        <v>0</v>
      </c>
      <c r="AB347" s="12">
        <v>0</v>
      </c>
      <c r="AC347" s="12">
        <v>0</v>
      </c>
      <c r="AD347" s="12">
        <v>0</v>
      </c>
      <c r="AE347" s="12">
        <v>0</v>
      </c>
      <c r="AF347" s="12">
        <v>0</v>
      </c>
      <c r="AG347" s="12">
        <v>0</v>
      </c>
      <c r="AH347" s="12">
        <v>0</v>
      </c>
      <c r="AI347" s="12">
        <v>0</v>
      </c>
      <c r="AJ347" s="12">
        <v>0</v>
      </c>
      <c r="AK347" s="12">
        <v>0</v>
      </c>
      <c r="AL347" s="12">
        <v>0</v>
      </c>
      <c r="AM347" s="12">
        <v>0</v>
      </c>
      <c r="AN347" s="12">
        <v>0</v>
      </c>
      <c r="AO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0</v>
      </c>
      <c r="BP347" s="12">
        <v>0</v>
      </c>
      <c r="BQ347" s="12">
        <v>0</v>
      </c>
      <c r="BR347" s="12">
        <v>0</v>
      </c>
      <c r="BS347" s="12">
        <v>0</v>
      </c>
      <c r="BT347" s="12">
        <v>0</v>
      </c>
    </row>
    <row r="348" spans="2:72">
      <c r="B348" s="18" t="s">
        <v>208</v>
      </c>
      <c r="C348" s="18" t="s">
        <v>710</v>
      </c>
      <c r="D348" s="18" t="s">
        <v>103</v>
      </c>
      <c r="E348" s="18"/>
      <c r="F348" s="18"/>
      <c r="G348" s="18"/>
      <c r="H348" s="18">
        <v>2016</v>
      </c>
      <c r="I348" s="748" t="s">
        <v>586</v>
      </c>
      <c r="J348" s="748" t="s">
        <v>598</v>
      </c>
      <c r="P348" s="12">
        <v>0</v>
      </c>
      <c r="Q348" s="12">
        <v>0</v>
      </c>
      <c r="R348" s="12">
        <v>0</v>
      </c>
      <c r="S348" s="12">
        <v>0</v>
      </c>
      <c r="T348" s="12">
        <v>0</v>
      </c>
      <c r="U348" s="12">
        <v>0</v>
      </c>
      <c r="V348" s="12">
        <v>0</v>
      </c>
      <c r="W348" s="12">
        <v>0</v>
      </c>
      <c r="X348" s="12">
        <v>0</v>
      </c>
      <c r="Y348" s="12">
        <v>0</v>
      </c>
      <c r="Z348" s="12">
        <v>0</v>
      </c>
      <c r="AA348" s="12">
        <v>0</v>
      </c>
      <c r="AB348" s="12">
        <v>0</v>
      </c>
      <c r="AC348" s="12">
        <v>0</v>
      </c>
      <c r="AD348" s="12">
        <v>0</v>
      </c>
      <c r="AE348" s="12">
        <v>0</v>
      </c>
      <c r="AF348" s="12">
        <v>0</v>
      </c>
      <c r="AG348" s="12">
        <v>0</v>
      </c>
      <c r="AH348" s="12">
        <v>0</v>
      </c>
      <c r="AI348" s="12">
        <v>0</v>
      </c>
      <c r="AJ348" s="12">
        <v>0</v>
      </c>
      <c r="AK348" s="12">
        <v>0</v>
      </c>
      <c r="AL348" s="12">
        <v>0</v>
      </c>
      <c r="AM348" s="12">
        <v>0</v>
      </c>
      <c r="AN348" s="12">
        <v>0</v>
      </c>
      <c r="AO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0</v>
      </c>
      <c r="BP348" s="12">
        <v>0</v>
      </c>
      <c r="BQ348" s="12">
        <v>0</v>
      </c>
      <c r="BR348" s="12">
        <v>0</v>
      </c>
      <c r="BS348" s="12">
        <v>0</v>
      </c>
      <c r="BT348" s="12">
        <v>0</v>
      </c>
    </row>
    <row r="349" spans="2:72">
      <c r="B349" s="18" t="s">
        <v>208</v>
      </c>
      <c r="C349" s="18" t="s">
        <v>710</v>
      </c>
      <c r="D349" s="18" t="s">
        <v>104</v>
      </c>
      <c r="E349" s="18"/>
      <c r="F349" s="18"/>
      <c r="G349" s="18"/>
      <c r="H349" s="18">
        <v>2016</v>
      </c>
      <c r="I349" s="748" t="s">
        <v>586</v>
      </c>
      <c r="J349" s="748" t="s">
        <v>598</v>
      </c>
      <c r="P349" s="12">
        <v>0</v>
      </c>
      <c r="Q349" s="12">
        <v>0</v>
      </c>
      <c r="R349" s="12">
        <v>0</v>
      </c>
      <c r="S349" s="12">
        <v>0</v>
      </c>
      <c r="T349" s="12">
        <v>0</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12">
        <v>0</v>
      </c>
      <c r="AK349" s="12">
        <v>0</v>
      </c>
      <c r="AL349" s="12">
        <v>0</v>
      </c>
      <c r="AM349" s="12">
        <v>0</v>
      </c>
      <c r="AN349" s="12">
        <v>0</v>
      </c>
      <c r="AO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0</v>
      </c>
      <c r="BP349" s="12">
        <v>0</v>
      </c>
      <c r="BQ349" s="12">
        <v>0</v>
      </c>
      <c r="BR349" s="12">
        <v>0</v>
      </c>
      <c r="BS349" s="12">
        <v>0</v>
      </c>
      <c r="BT349" s="12">
        <v>0</v>
      </c>
    </row>
    <row r="350" spans="2:72">
      <c r="B350" s="18" t="s">
        <v>208</v>
      </c>
      <c r="C350" s="18" t="s">
        <v>710</v>
      </c>
      <c r="D350" s="18" t="s">
        <v>106</v>
      </c>
      <c r="E350" s="18"/>
      <c r="F350" s="18"/>
      <c r="G350" s="18"/>
      <c r="H350" s="18">
        <v>2016</v>
      </c>
      <c r="I350" s="748" t="s">
        <v>586</v>
      </c>
      <c r="J350" s="748" t="s">
        <v>598</v>
      </c>
      <c r="P350" s="12">
        <v>0</v>
      </c>
      <c r="Q350" s="12">
        <v>0</v>
      </c>
      <c r="R350" s="12">
        <v>0</v>
      </c>
      <c r="S350" s="12">
        <v>0</v>
      </c>
      <c r="T350" s="12">
        <v>0</v>
      </c>
      <c r="U350" s="12">
        <v>0</v>
      </c>
      <c r="V350" s="12">
        <v>0</v>
      </c>
      <c r="W350" s="12">
        <v>0</v>
      </c>
      <c r="X350" s="12">
        <v>0</v>
      </c>
      <c r="Y350" s="12">
        <v>0</v>
      </c>
      <c r="Z350" s="12">
        <v>0</v>
      </c>
      <c r="AA350" s="12">
        <v>0</v>
      </c>
      <c r="AB350" s="12">
        <v>0</v>
      </c>
      <c r="AC350" s="12">
        <v>0</v>
      </c>
      <c r="AD350" s="12">
        <v>0</v>
      </c>
      <c r="AE350" s="12">
        <v>0</v>
      </c>
      <c r="AF350" s="12">
        <v>0</v>
      </c>
      <c r="AG350" s="12">
        <v>0</v>
      </c>
      <c r="AH350" s="12">
        <v>0</v>
      </c>
      <c r="AI350" s="12">
        <v>0</v>
      </c>
      <c r="AJ350" s="12">
        <v>0</v>
      </c>
      <c r="AK350" s="12">
        <v>0</v>
      </c>
      <c r="AL350" s="12">
        <v>0</v>
      </c>
      <c r="AM350" s="12">
        <v>0</v>
      </c>
      <c r="AN350" s="12">
        <v>0</v>
      </c>
      <c r="AO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0</v>
      </c>
      <c r="BP350" s="12">
        <v>0</v>
      </c>
      <c r="BQ350" s="12">
        <v>0</v>
      </c>
      <c r="BR350" s="12">
        <v>0</v>
      </c>
      <c r="BS350" s="12">
        <v>0</v>
      </c>
      <c r="BT350" s="12">
        <v>0</v>
      </c>
    </row>
    <row r="351" spans="2:72">
      <c r="B351" s="18" t="s">
        <v>208</v>
      </c>
      <c r="C351" s="18" t="s">
        <v>710</v>
      </c>
      <c r="D351" s="18" t="s">
        <v>105</v>
      </c>
      <c r="E351" s="18"/>
      <c r="F351" s="18"/>
      <c r="G351" s="18"/>
      <c r="H351" s="18">
        <v>2016</v>
      </c>
      <c r="I351" s="748" t="s">
        <v>586</v>
      </c>
      <c r="J351" s="748" t="s">
        <v>598</v>
      </c>
      <c r="P351" s="12">
        <v>0</v>
      </c>
      <c r="Q351" s="12">
        <v>0</v>
      </c>
      <c r="R351" s="12">
        <v>0</v>
      </c>
      <c r="S351" s="12">
        <v>0</v>
      </c>
      <c r="T351" s="12">
        <v>0</v>
      </c>
      <c r="U351" s="12">
        <v>0</v>
      </c>
      <c r="V351" s="12">
        <v>0</v>
      </c>
      <c r="W351" s="12">
        <v>0</v>
      </c>
      <c r="X351" s="12">
        <v>0</v>
      </c>
      <c r="Y351" s="12">
        <v>0</v>
      </c>
      <c r="Z351" s="12">
        <v>0</v>
      </c>
      <c r="AA351" s="12">
        <v>0</v>
      </c>
      <c r="AB351" s="12">
        <v>0</v>
      </c>
      <c r="AC351" s="12">
        <v>0</v>
      </c>
      <c r="AD351" s="12">
        <v>0</v>
      </c>
      <c r="AE351" s="12">
        <v>0</v>
      </c>
      <c r="AF351" s="12">
        <v>0</v>
      </c>
      <c r="AG351" s="12">
        <v>0</v>
      </c>
      <c r="AH351" s="12">
        <v>0</v>
      </c>
      <c r="AI351" s="12">
        <v>0</v>
      </c>
      <c r="AJ351" s="12">
        <v>0</v>
      </c>
      <c r="AK351" s="12">
        <v>0</v>
      </c>
      <c r="AL351" s="12">
        <v>0</v>
      </c>
      <c r="AM351" s="12">
        <v>0</v>
      </c>
      <c r="AN351" s="12">
        <v>0</v>
      </c>
      <c r="AO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0</v>
      </c>
      <c r="BP351" s="12">
        <v>0</v>
      </c>
      <c r="BQ351" s="12">
        <v>0</v>
      </c>
      <c r="BR351" s="12">
        <v>0</v>
      </c>
      <c r="BS351" s="12">
        <v>0</v>
      </c>
      <c r="BT351" s="12">
        <v>0</v>
      </c>
    </row>
    <row r="352" spans="2:72">
      <c r="B352" s="18" t="s">
        <v>208</v>
      </c>
      <c r="C352" s="18" t="s">
        <v>710</v>
      </c>
      <c r="D352" s="18" t="s">
        <v>108</v>
      </c>
      <c r="E352" s="18"/>
      <c r="F352" s="18"/>
      <c r="G352" s="18"/>
      <c r="H352" s="18">
        <v>2016</v>
      </c>
      <c r="I352" s="748" t="s">
        <v>586</v>
      </c>
      <c r="J352" s="748" t="s">
        <v>598</v>
      </c>
      <c r="P352" s="12">
        <v>0</v>
      </c>
      <c r="Q352" s="12">
        <v>0</v>
      </c>
      <c r="R352" s="12">
        <v>0</v>
      </c>
      <c r="S352" s="12">
        <v>0</v>
      </c>
      <c r="T352" s="12">
        <v>0</v>
      </c>
      <c r="U352" s="12">
        <v>0</v>
      </c>
      <c r="V352" s="12">
        <v>0</v>
      </c>
      <c r="W352" s="12">
        <v>0</v>
      </c>
      <c r="X352" s="12">
        <v>0</v>
      </c>
      <c r="Y352" s="12">
        <v>0</v>
      </c>
      <c r="Z352" s="12">
        <v>0</v>
      </c>
      <c r="AA352" s="12">
        <v>0</v>
      </c>
      <c r="AB352" s="12">
        <v>0</v>
      </c>
      <c r="AC352" s="12">
        <v>0</v>
      </c>
      <c r="AD352" s="12">
        <v>0</v>
      </c>
      <c r="AE352" s="12">
        <v>0</v>
      </c>
      <c r="AF352" s="12">
        <v>0</v>
      </c>
      <c r="AG352" s="12">
        <v>0</v>
      </c>
      <c r="AH352" s="12">
        <v>0</v>
      </c>
      <c r="AI352" s="12">
        <v>0</v>
      </c>
      <c r="AJ352" s="12">
        <v>0</v>
      </c>
      <c r="AK352" s="12">
        <v>0</v>
      </c>
      <c r="AL352" s="12">
        <v>0</v>
      </c>
      <c r="AM352" s="12">
        <v>0</v>
      </c>
      <c r="AN352" s="12">
        <v>0</v>
      </c>
      <c r="AO352" s="12">
        <v>0</v>
      </c>
      <c r="AU352" s="12">
        <v>0</v>
      </c>
      <c r="AV352" s="12">
        <v>0</v>
      </c>
      <c r="AW352" s="12">
        <v>0</v>
      </c>
      <c r="AX352" s="12">
        <v>0</v>
      </c>
      <c r="AY352" s="12">
        <v>0</v>
      </c>
      <c r="AZ352" s="12">
        <v>0</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0</v>
      </c>
      <c r="BP352" s="12">
        <v>0</v>
      </c>
      <c r="BQ352" s="12">
        <v>0</v>
      </c>
      <c r="BR352" s="12">
        <v>0</v>
      </c>
      <c r="BS352" s="12">
        <v>0</v>
      </c>
      <c r="BT352" s="12">
        <v>0</v>
      </c>
    </row>
    <row r="353" spans="2:72">
      <c r="B353" s="18" t="s">
        <v>208</v>
      </c>
      <c r="C353" s="18" t="s">
        <v>710</v>
      </c>
      <c r="D353" s="18" t="s">
        <v>495</v>
      </c>
      <c r="E353" s="18"/>
      <c r="F353" s="18"/>
      <c r="G353" s="18"/>
      <c r="H353" s="18">
        <v>2016</v>
      </c>
      <c r="I353" s="748" t="s">
        <v>586</v>
      </c>
      <c r="J353" s="748" t="s">
        <v>598</v>
      </c>
      <c r="P353" s="12">
        <v>0</v>
      </c>
      <c r="Q353" s="12">
        <v>0</v>
      </c>
      <c r="R353" s="12">
        <v>0</v>
      </c>
      <c r="S353" s="12">
        <v>0</v>
      </c>
      <c r="T353" s="12">
        <v>0</v>
      </c>
      <c r="U353" s="12">
        <v>0</v>
      </c>
      <c r="V353" s="12">
        <v>0</v>
      </c>
      <c r="W353" s="12">
        <v>0</v>
      </c>
      <c r="X353" s="12">
        <v>0</v>
      </c>
      <c r="Y353" s="12">
        <v>0</v>
      </c>
      <c r="Z353" s="12">
        <v>0</v>
      </c>
      <c r="AA353" s="12">
        <v>0</v>
      </c>
      <c r="AB353" s="12">
        <v>0</v>
      </c>
      <c r="AC353" s="12">
        <v>0</v>
      </c>
      <c r="AD353" s="12">
        <v>0</v>
      </c>
      <c r="AE353" s="12">
        <v>0</v>
      </c>
      <c r="AF353" s="12">
        <v>0</v>
      </c>
      <c r="AG353" s="12">
        <v>0</v>
      </c>
      <c r="AH353" s="12">
        <v>0</v>
      </c>
      <c r="AI353" s="12">
        <v>0</v>
      </c>
      <c r="AJ353" s="12">
        <v>0</v>
      </c>
      <c r="AK353" s="12">
        <v>0</v>
      </c>
      <c r="AL353" s="12">
        <v>0</v>
      </c>
      <c r="AM353" s="12">
        <v>0</v>
      </c>
      <c r="AN353" s="12">
        <v>0</v>
      </c>
      <c r="AO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0</v>
      </c>
      <c r="BP353" s="12">
        <v>0</v>
      </c>
      <c r="BQ353" s="12">
        <v>0</v>
      </c>
      <c r="BR353" s="12">
        <v>0</v>
      </c>
      <c r="BS353" s="12">
        <v>0</v>
      </c>
      <c r="BT353" s="12">
        <v>0</v>
      </c>
    </row>
    <row r="354" spans="2:72">
      <c r="B354" s="18" t="s">
        <v>208</v>
      </c>
      <c r="C354" s="18" t="s">
        <v>705</v>
      </c>
      <c r="D354" s="18" t="s">
        <v>491</v>
      </c>
      <c r="E354" s="18"/>
      <c r="F354" s="18"/>
      <c r="G354" s="18"/>
      <c r="H354" s="18">
        <v>2016</v>
      </c>
      <c r="I354" s="748" t="s">
        <v>586</v>
      </c>
      <c r="J354" s="748" t="s">
        <v>598</v>
      </c>
      <c r="P354" s="12">
        <v>0</v>
      </c>
      <c r="Q354" s="12">
        <v>0</v>
      </c>
      <c r="R354" s="12">
        <v>0</v>
      </c>
      <c r="S354" s="12">
        <v>0</v>
      </c>
      <c r="T354" s="12">
        <v>0</v>
      </c>
      <c r="U354" s="12">
        <v>0</v>
      </c>
      <c r="V354" s="12">
        <v>0</v>
      </c>
      <c r="W354" s="12">
        <v>0</v>
      </c>
      <c r="X354" s="12">
        <v>0</v>
      </c>
      <c r="Y354" s="12">
        <v>0</v>
      </c>
      <c r="Z354" s="12">
        <v>0</v>
      </c>
      <c r="AA354" s="12">
        <v>0</v>
      </c>
      <c r="AB354" s="12">
        <v>0</v>
      </c>
      <c r="AC354" s="12">
        <v>0</v>
      </c>
      <c r="AD354" s="12">
        <v>0</v>
      </c>
      <c r="AE354" s="12">
        <v>0</v>
      </c>
      <c r="AF354" s="12">
        <v>0</v>
      </c>
      <c r="AG354" s="12">
        <v>0</v>
      </c>
      <c r="AH354" s="12">
        <v>0</v>
      </c>
      <c r="AI354" s="12">
        <v>0</v>
      </c>
      <c r="AJ354" s="12">
        <v>0</v>
      </c>
      <c r="AK354" s="12">
        <v>0</v>
      </c>
      <c r="AL354" s="12">
        <v>0</v>
      </c>
      <c r="AM354" s="12">
        <v>0</v>
      </c>
      <c r="AN354" s="12">
        <v>0</v>
      </c>
      <c r="AO354" s="12">
        <v>0</v>
      </c>
      <c r="AU354" s="12">
        <v>0</v>
      </c>
      <c r="AV354" s="12">
        <v>0</v>
      </c>
      <c r="AW354" s="12">
        <v>0</v>
      </c>
      <c r="AX354" s="12">
        <v>0</v>
      </c>
      <c r="AY354" s="12">
        <v>0</v>
      </c>
      <c r="AZ354" s="12">
        <v>0</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0</v>
      </c>
      <c r="BP354" s="12">
        <v>0</v>
      </c>
      <c r="BQ354" s="12">
        <v>0</v>
      </c>
      <c r="BR354" s="12">
        <v>0</v>
      </c>
      <c r="BS354" s="12">
        <v>0</v>
      </c>
      <c r="BT354" s="12">
        <v>0</v>
      </c>
    </row>
    <row r="355" spans="2:72">
      <c r="B355" s="18" t="s">
        <v>208</v>
      </c>
      <c r="C355" s="18" t="s">
        <v>705</v>
      </c>
      <c r="D355" s="18" t="s">
        <v>113</v>
      </c>
      <c r="E355" s="18"/>
      <c r="F355" s="18"/>
      <c r="G355" s="18"/>
      <c r="H355" s="18">
        <v>2016</v>
      </c>
      <c r="I355" s="748" t="s">
        <v>586</v>
      </c>
      <c r="J355" s="749" t="s">
        <v>591</v>
      </c>
      <c r="P355" s="12">
        <v>0</v>
      </c>
      <c r="Q355" s="12">
        <v>601</v>
      </c>
      <c r="R355" s="12">
        <v>601</v>
      </c>
      <c r="S355" s="12">
        <v>601</v>
      </c>
      <c r="T355" s="12">
        <v>601</v>
      </c>
      <c r="U355" s="12">
        <v>601</v>
      </c>
      <c r="V355" s="12">
        <v>601</v>
      </c>
      <c r="W355" s="12">
        <v>601</v>
      </c>
      <c r="X355" s="12">
        <v>601</v>
      </c>
      <c r="Y355" s="12">
        <v>601</v>
      </c>
      <c r="Z355" s="12">
        <v>601</v>
      </c>
      <c r="AA355" s="12">
        <v>601</v>
      </c>
      <c r="AB355" s="12">
        <v>601</v>
      </c>
      <c r="AC355" s="12">
        <v>601</v>
      </c>
      <c r="AD355" s="12">
        <v>601</v>
      </c>
      <c r="AE355" s="12">
        <v>529</v>
      </c>
      <c r="AF355" s="12">
        <v>529</v>
      </c>
      <c r="AG355" s="12">
        <v>176</v>
      </c>
      <c r="AH355" s="12">
        <v>0</v>
      </c>
      <c r="AI355" s="12">
        <v>0</v>
      </c>
      <c r="AJ355" s="12">
        <v>0</v>
      </c>
      <c r="AK355" s="12">
        <v>0</v>
      </c>
      <c r="AL355" s="12">
        <v>0</v>
      </c>
      <c r="AM355" s="12">
        <v>0</v>
      </c>
      <c r="AN355" s="12">
        <v>0</v>
      </c>
      <c r="AO355" s="12">
        <v>0</v>
      </c>
      <c r="AU355" s="12">
        <v>0</v>
      </c>
      <c r="AV355" s="12">
        <v>9394186</v>
      </c>
      <c r="AW355" s="12">
        <v>9394186</v>
      </c>
      <c r="AX355" s="12">
        <v>9394186</v>
      </c>
      <c r="AY355" s="12">
        <v>9394186</v>
      </c>
      <c r="AZ355" s="12">
        <v>9394186</v>
      </c>
      <c r="BA355" s="12">
        <v>9394186</v>
      </c>
      <c r="BB355" s="12">
        <v>9394186</v>
      </c>
      <c r="BC355" s="12">
        <v>9393511</v>
      </c>
      <c r="BD355" s="12">
        <v>9393511</v>
      </c>
      <c r="BE355" s="12">
        <v>9402503</v>
      </c>
      <c r="BF355" s="12">
        <v>9393497</v>
      </c>
      <c r="BG355" s="12">
        <v>9398970</v>
      </c>
      <c r="BH355" s="12">
        <v>9398970</v>
      </c>
      <c r="BI355" s="12">
        <v>9380269</v>
      </c>
      <c r="BJ355" s="12">
        <v>8242904</v>
      </c>
      <c r="BK355" s="12">
        <v>8242904</v>
      </c>
      <c r="BL355" s="12">
        <v>2808546</v>
      </c>
      <c r="BM355" s="12">
        <v>0</v>
      </c>
      <c r="BN355" s="12">
        <v>0</v>
      </c>
      <c r="BO355" s="12">
        <v>0</v>
      </c>
      <c r="BP355" s="12">
        <v>0</v>
      </c>
      <c r="BQ355" s="12">
        <v>0</v>
      </c>
      <c r="BR355" s="12">
        <v>0</v>
      </c>
      <c r="BS355" s="12">
        <v>0</v>
      </c>
      <c r="BT355" s="12">
        <v>0</v>
      </c>
    </row>
    <row r="356" spans="2:72">
      <c r="B356" s="18" t="s">
        <v>208</v>
      </c>
      <c r="C356" s="18" t="s">
        <v>705</v>
      </c>
      <c r="D356" s="18" t="s">
        <v>708</v>
      </c>
      <c r="E356" s="18"/>
      <c r="F356" s="18"/>
      <c r="G356" s="18"/>
      <c r="H356" s="18">
        <v>2016</v>
      </c>
      <c r="I356" s="748" t="s">
        <v>586</v>
      </c>
      <c r="J356" s="749" t="s">
        <v>591</v>
      </c>
      <c r="P356" s="12">
        <v>0</v>
      </c>
      <c r="Q356" s="12">
        <v>0</v>
      </c>
      <c r="R356" s="12">
        <v>0</v>
      </c>
      <c r="S356" s="12">
        <v>0</v>
      </c>
      <c r="T356" s="12">
        <v>0</v>
      </c>
      <c r="U356" s="12">
        <v>0</v>
      </c>
      <c r="V356" s="12">
        <v>0</v>
      </c>
      <c r="W356" s="12">
        <v>0</v>
      </c>
      <c r="X356" s="12">
        <v>0</v>
      </c>
      <c r="Y356" s="12">
        <v>0</v>
      </c>
      <c r="Z356" s="12">
        <v>0</v>
      </c>
      <c r="AA356" s="12">
        <v>0</v>
      </c>
      <c r="AB356" s="12">
        <v>0</v>
      </c>
      <c r="AC356" s="12">
        <v>0</v>
      </c>
      <c r="AD356" s="12">
        <v>0</v>
      </c>
      <c r="AE356" s="12">
        <v>0</v>
      </c>
      <c r="AF356" s="12">
        <v>0</v>
      </c>
      <c r="AG356" s="12">
        <v>0</v>
      </c>
      <c r="AH356" s="12">
        <v>0</v>
      </c>
      <c r="AI356" s="12">
        <v>0</v>
      </c>
      <c r="AJ356" s="12">
        <v>0</v>
      </c>
      <c r="AK356" s="12">
        <v>0</v>
      </c>
      <c r="AL356" s="12">
        <v>0</v>
      </c>
      <c r="AM356" s="12">
        <v>0</v>
      </c>
      <c r="AN356" s="12">
        <v>0</v>
      </c>
      <c r="AO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0</v>
      </c>
      <c r="BP356" s="12">
        <v>0</v>
      </c>
      <c r="BQ356" s="12">
        <v>0</v>
      </c>
      <c r="BR356" s="12">
        <v>0</v>
      </c>
      <c r="BS356" s="12">
        <v>0</v>
      </c>
      <c r="BT356" s="12">
        <v>0</v>
      </c>
    </row>
    <row r="357" spans="2:72">
      <c r="B357" s="18" t="s">
        <v>208</v>
      </c>
      <c r="C357" s="18" t="s">
        <v>710</v>
      </c>
      <c r="D357" s="18" t="s">
        <v>709</v>
      </c>
      <c r="E357" s="18"/>
      <c r="F357" s="18"/>
      <c r="G357" s="18"/>
      <c r="H357" s="18">
        <v>2016</v>
      </c>
      <c r="I357" s="748" t="s">
        <v>586</v>
      </c>
      <c r="J357" s="749" t="s">
        <v>591</v>
      </c>
      <c r="P357" s="12">
        <v>0</v>
      </c>
      <c r="Q357" s="12">
        <v>34</v>
      </c>
      <c r="R357" s="12">
        <v>34</v>
      </c>
      <c r="S357" s="12">
        <v>34</v>
      </c>
      <c r="T357" s="12">
        <v>34</v>
      </c>
      <c r="U357" s="12">
        <v>34</v>
      </c>
      <c r="V357" s="12">
        <v>34</v>
      </c>
      <c r="W357" s="12">
        <v>34</v>
      </c>
      <c r="X357" s="12">
        <v>34</v>
      </c>
      <c r="Y357" s="12">
        <v>34</v>
      </c>
      <c r="Z357" s="12">
        <v>34</v>
      </c>
      <c r="AA357" s="12">
        <v>34</v>
      </c>
      <c r="AB357" s="12">
        <v>34</v>
      </c>
      <c r="AC357" s="12">
        <v>34</v>
      </c>
      <c r="AD357" s="12">
        <v>34</v>
      </c>
      <c r="AE357" s="12">
        <v>34</v>
      </c>
      <c r="AF357" s="12">
        <v>34</v>
      </c>
      <c r="AG357" s="12">
        <v>34</v>
      </c>
      <c r="AH357" s="12">
        <v>34</v>
      </c>
      <c r="AI357" s="12">
        <v>31</v>
      </c>
      <c r="AJ357" s="12">
        <v>0</v>
      </c>
      <c r="AK357" s="12">
        <v>0</v>
      </c>
      <c r="AL357" s="12">
        <v>0</v>
      </c>
      <c r="AM357" s="12">
        <v>0</v>
      </c>
      <c r="AN357" s="12">
        <v>0</v>
      </c>
      <c r="AO357" s="12">
        <v>0</v>
      </c>
      <c r="AU357" s="12">
        <v>0</v>
      </c>
      <c r="AV357" s="12">
        <v>113369</v>
      </c>
      <c r="AW357" s="12">
        <v>113369</v>
      </c>
      <c r="AX357" s="12">
        <v>113369</v>
      </c>
      <c r="AY357" s="12">
        <v>113369</v>
      </c>
      <c r="AZ357" s="12">
        <v>113369</v>
      </c>
      <c r="BA357" s="12">
        <v>113369</v>
      </c>
      <c r="BB357" s="12">
        <v>113369</v>
      </c>
      <c r="BC357" s="12">
        <v>113369</v>
      </c>
      <c r="BD357" s="12">
        <v>113369</v>
      </c>
      <c r="BE357" s="12">
        <v>113369</v>
      </c>
      <c r="BF357" s="12">
        <v>113369</v>
      </c>
      <c r="BG357" s="12">
        <v>113369</v>
      </c>
      <c r="BH357" s="12">
        <v>113369</v>
      </c>
      <c r="BI357" s="12">
        <v>113369</v>
      </c>
      <c r="BJ357" s="12">
        <v>113369</v>
      </c>
      <c r="BK357" s="12">
        <v>113369</v>
      </c>
      <c r="BL357" s="12">
        <v>113369</v>
      </c>
      <c r="BM357" s="12">
        <v>113369</v>
      </c>
      <c r="BN357" s="12">
        <v>110984</v>
      </c>
      <c r="BO357" s="12">
        <v>0</v>
      </c>
      <c r="BP357" s="12">
        <v>0</v>
      </c>
      <c r="BQ357" s="12">
        <v>0</v>
      </c>
      <c r="BR357" s="12">
        <v>0</v>
      </c>
      <c r="BS357" s="12">
        <v>0</v>
      </c>
      <c r="BT357" s="12">
        <v>0</v>
      </c>
    </row>
    <row r="358" spans="2:72">
      <c r="B358" s="18" t="s">
        <v>208</v>
      </c>
      <c r="C358" s="18" t="s">
        <v>710</v>
      </c>
      <c r="D358" s="18" t="s">
        <v>115</v>
      </c>
      <c r="E358" s="18"/>
      <c r="F358" s="18"/>
      <c r="G358" s="18"/>
      <c r="H358" s="18">
        <v>2016</v>
      </c>
      <c r="I358" s="748" t="s">
        <v>586</v>
      </c>
      <c r="J358" s="749" t="s">
        <v>591</v>
      </c>
      <c r="P358" s="12">
        <v>0</v>
      </c>
      <c r="Q358" s="12">
        <v>0</v>
      </c>
      <c r="R358" s="12">
        <v>0</v>
      </c>
      <c r="S358" s="12">
        <v>0</v>
      </c>
      <c r="T358" s="12">
        <v>0</v>
      </c>
      <c r="U358" s="12">
        <v>0</v>
      </c>
      <c r="V358" s="12">
        <v>0</v>
      </c>
      <c r="W358" s="12">
        <v>0</v>
      </c>
      <c r="X358" s="12">
        <v>0</v>
      </c>
      <c r="Y358" s="12">
        <v>0</v>
      </c>
      <c r="Z358" s="12">
        <v>0</v>
      </c>
      <c r="AA358" s="12">
        <v>0</v>
      </c>
      <c r="AB358" s="12">
        <v>0</v>
      </c>
      <c r="AC358" s="12">
        <v>0</v>
      </c>
      <c r="AD358" s="12">
        <v>0</v>
      </c>
      <c r="AE358" s="12">
        <v>0</v>
      </c>
      <c r="AF358" s="12">
        <v>0</v>
      </c>
      <c r="AG358" s="12">
        <v>0</v>
      </c>
      <c r="AH358" s="12">
        <v>0</v>
      </c>
      <c r="AI358" s="12">
        <v>0</v>
      </c>
      <c r="AJ358" s="12">
        <v>0</v>
      </c>
      <c r="AK358" s="12">
        <v>0</v>
      </c>
      <c r="AL358" s="12">
        <v>0</v>
      </c>
      <c r="AM358" s="12">
        <v>0</v>
      </c>
      <c r="AN358" s="12">
        <v>0</v>
      </c>
      <c r="AO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0</v>
      </c>
      <c r="BP358" s="12">
        <v>0</v>
      </c>
      <c r="BQ358" s="12">
        <v>0</v>
      </c>
      <c r="BR358" s="12">
        <v>0</v>
      </c>
      <c r="BS358" s="12">
        <v>0</v>
      </c>
      <c r="BT358" s="12">
        <v>0</v>
      </c>
    </row>
    <row r="359" spans="2:72">
      <c r="B359" s="18" t="s">
        <v>208</v>
      </c>
      <c r="C359" s="18" t="s">
        <v>710</v>
      </c>
      <c r="D359" s="18" t="s">
        <v>116</v>
      </c>
      <c r="E359" s="18"/>
      <c r="F359" s="18"/>
      <c r="G359" s="18"/>
      <c r="H359" s="18">
        <v>2016</v>
      </c>
      <c r="I359" s="748" t="s">
        <v>586</v>
      </c>
      <c r="J359" s="749" t="s">
        <v>591</v>
      </c>
      <c r="P359" s="12">
        <v>0</v>
      </c>
      <c r="Q359" s="12">
        <v>0</v>
      </c>
      <c r="R359" s="12">
        <v>0</v>
      </c>
      <c r="S359" s="12">
        <v>0</v>
      </c>
      <c r="T359" s="12">
        <v>0</v>
      </c>
      <c r="U359" s="12">
        <v>0</v>
      </c>
      <c r="V359" s="12">
        <v>0</v>
      </c>
      <c r="W359" s="12">
        <v>0</v>
      </c>
      <c r="X359" s="12">
        <v>0</v>
      </c>
      <c r="Y359" s="12">
        <v>0</v>
      </c>
      <c r="Z359" s="12">
        <v>0</v>
      </c>
      <c r="AA359" s="12">
        <v>0</v>
      </c>
      <c r="AB359" s="12">
        <v>0</v>
      </c>
      <c r="AC359" s="12">
        <v>0</v>
      </c>
      <c r="AD359" s="12">
        <v>0</v>
      </c>
      <c r="AE359" s="12">
        <v>0</v>
      </c>
      <c r="AF359" s="12">
        <v>0</v>
      </c>
      <c r="AG359" s="12">
        <v>0</v>
      </c>
      <c r="AH359" s="12">
        <v>0</v>
      </c>
      <c r="AI359" s="12">
        <v>0</v>
      </c>
      <c r="AJ359" s="12">
        <v>0</v>
      </c>
      <c r="AK359" s="12">
        <v>0</v>
      </c>
      <c r="AL359" s="12">
        <v>0</v>
      </c>
      <c r="AM359" s="12">
        <v>0</v>
      </c>
      <c r="AN359" s="12">
        <v>0</v>
      </c>
      <c r="AO359" s="12">
        <v>0</v>
      </c>
      <c r="AU359" s="12">
        <v>0</v>
      </c>
      <c r="AV359" s="12">
        <v>208</v>
      </c>
      <c r="AW359" s="12">
        <v>208</v>
      </c>
      <c r="AX359" s="12">
        <v>208</v>
      </c>
      <c r="AY359" s="12">
        <v>208</v>
      </c>
      <c r="AZ359" s="12">
        <v>208</v>
      </c>
      <c r="BA359" s="12">
        <v>208</v>
      </c>
      <c r="BB359" s="12">
        <v>208</v>
      </c>
      <c r="BC359" s="12">
        <v>208</v>
      </c>
      <c r="BD359" s="12">
        <v>208</v>
      </c>
      <c r="BE359" s="12">
        <v>208</v>
      </c>
      <c r="BF359" s="12">
        <v>208</v>
      </c>
      <c r="BG359" s="12">
        <v>208</v>
      </c>
      <c r="BH359" s="12">
        <v>208</v>
      </c>
      <c r="BI359" s="12">
        <v>208</v>
      </c>
      <c r="BJ359" s="12">
        <v>208</v>
      </c>
      <c r="BK359" s="12">
        <v>208</v>
      </c>
      <c r="BL359" s="12">
        <v>208</v>
      </c>
      <c r="BM359" s="12">
        <v>208</v>
      </c>
      <c r="BN359" s="12">
        <v>208</v>
      </c>
      <c r="BO359" s="12">
        <v>208</v>
      </c>
      <c r="BP359" s="12">
        <v>0</v>
      </c>
      <c r="BQ359" s="12">
        <v>0</v>
      </c>
      <c r="BR359" s="12">
        <v>0</v>
      </c>
      <c r="BS359" s="12">
        <v>0</v>
      </c>
      <c r="BT359" s="12">
        <v>0</v>
      </c>
    </row>
    <row r="360" spans="2:72">
      <c r="B360" s="18" t="s">
        <v>208</v>
      </c>
      <c r="C360" s="18" t="s">
        <v>710</v>
      </c>
      <c r="D360" s="18" t="s">
        <v>117</v>
      </c>
      <c r="E360" s="18"/>
      <c r="F360" s="18"/>
      <c r="G360" s="18"/>
      <c r="H360" s="18">
        <v>2016</v>
      </c>
      <c r="I360" s="748" t="s">
        <v>586</v>
      </c>
      <c r="J360" s="749" t="s">
        <v>591</v>
      </c>
      <c r="P360" s="12">
        <v>0</v>
      </c>
      <c r="Q360" s="12">
        <v>165</v>
      </c>
      <c r="R360" s="12">
        <v>165</v>
      </c>
      <c r="S360" s="12">
        <v>165</v>
      </c>
      <c r="T360" s="12">
        <v>165</v>
      </c>
      <c r="U360" s="12">
        <v>165</v>
      </c>
      <c r="V360" s="12">
        <v>165</v>
      </c>
      <c r="W360" s="12">
        <v>165</v>
      </c>
      <c r="X360" s="12">
        <v>165</v>
      </c>
      <c r="Y360" s="12">
        <v>165</v>
      </c>
      <c r="Z360" s="12">
        <v>165</v>
      </c>
      <c r="AA360" s="12">
        <v>41</v>
      </c>
      <c r="AB360" s="12">
        <v>0</v>
      </c>
      <c r="AC360" s="12">
        <v>0</v>
      </c>
      <c r="AD360" s="12">
        <v>0</v>
      </c>
      <c r="AE360" s="12">
        <v>0</v>
      </c>
      <c r="AF360" s="12">
        <v>0</v>
      </c>
      <c r="AG360" s="12">
        <v>0</v>
      </c>
      <c r="AH360" s="12">
        <v>0</v>
      </c>
      <c r="AI360" s="12">
        <v>0</v>
      </c>
      <c r="AJ360" s="12">
        <v>0</v>
      </c>
      <c r="AK360" s="12">
        <v>0</v>
      </c>
      <c r="AL360" s="12">
        <v>0</v>
      </c>
      <c r="AM360" s="12">
        <v>0</v>
      </c>
      <c r="AN360" s="12">
        <v>0</v>
      </c>
      <c r="AO360" s="12">
        <v>0</v>
      </c>
      <c r="AU360" s="12">
        <v>0</v>
      </c>
      <c r="AV360" s="12">
        <v>1261693</v>
      </c>
      <c r="AW360" s="12">
        <v>1261693</v>
      </c>
      <c r="AX360" s="12">
        <v>1261693</v>
      </c>
      <c r="AY360" s="12">
        <v>1261693</v>
      </c>
      <c r="AZ360" s="12">
        <v>1261693</v>
      </c>
      <c r="BA360" s="12">
        <v>1261693</v>
      </c>
      <c r="BB360" s="12">
        <v>1261693</v>
      </c>
      <c r="BC360" s="12">
        <v>1261693</v>
      </c>
      <c r="BD360" s="12">
        <v>1261693</v>
      </c>
      <c r="BE360" s="12">
        <v>1261693</v>
      </c>
      <c r="BF360" s="12">
        <v>311497</v>
      </c>
      <c r="BG360" s="12">
        <v>0</v>
      </c>
      <c r="BH360" s="12">
        <v>0</v>
      </c>
      <c r="BI360" s="12">
        <v>0</v>
      </c>
      <c r="BJ360" s="12">
        <v>0</v>
      </c>
      <c r="BK360" s="12">
        <v>0</v>
      </c>
      <c r="BL360" s="12">
        <v>0</v>
      </c>
      <c r="BM360" s="12">
        <v>0</v>
      </c>
      <c r="BN360" s="12">
        <v>0</v>
      </c>
      <c r="BO360" s="12">
        <v>0</v>
      </c>
      <c r="BP360" s="12">
        <v>0</v>
      </c>
      <c r="BQ360" s="12">
        <v>0</v>
      </c>
      <c r="BR360" s="12">
        <v>0</v>
      </c>
      <c r="BS360" s="12">
        <v>0</v>
      </c>
      <c r="BT360" s="12">
        <v>0</v>
      </c>
    </row>
    <row r="361" spans="2:72">
      <c r="B361" s="18" t="s">
        <v>208</v>
      </c>
      <c r="C361" s="18" t="s">
        <v>710</v>
      </c>
      <c r="D361" s="18" t="s">
        <v>118</v>
      </c>
      <c r="E361" s="18"/>
      <c r="F361" s="18"/>
      <c r="G361" s="18"/>
      <c r="H361" s="18">
        <v>2016</v>
      </c>
      <c r="I361" s="748" t="s">
        <v>586</v>
      </c>
      <c r="J361" s="749" t="s">
        <v>591</v>
      </c>
      <c r="P361" s="12">
        <v>0</v>
      </c>
      <c r="Q361" s="12">
        <v>6410</v>
      </c>
      <c r="R361" s="12">
        <v>7077</v>
      </c>
      <c r="S361" s="12">
        <v>7131</v>
      </c>
      <c r="T361" s="12">
        <v>7131</v>
      </c>
      <c r="U361" s="12">
        <v>7131</v>
      </c>
      <c r="V361" s="12">
        <v>6983</v>
      </c>
      <c r="W361" s="12">
        <v>6983</v>
      </c>
      <c r="X361" s="12">
        <v>6983</v>
      </c>
      <c r="Y361" s="12">
        <v>6966</v>
      </c>
      <c r="Z361" s="12">
        <v>6966</v>
      </c>
      <c r="AA361" s="12">
        <v>6695</v>
      </c>
      <c r="AB361" s="12">
        <v>5036</v>
      </c>
      <c r="AC361" s="12">
        <v>1983</v>
      </c>
      <c r="AD361" s="12">
        <v>1983</v>
      </c>
      <c r="AE361" s="12">
        <v>332</v>
      </c>
      <c r="AF361" s="12">
        <v>21</v>
      </c>
      <c r="AG361" s="12">
        <v>21</v>
      </c>
      <c r="AH361" s="12">
        <v>21</v>
      </c>
      <c r="AI361" s="12">
        <v>21</v>
      </c>
      <c r="AJ361" s="12">
        <v>21</v>
      </c>
      <c r="AK361" s="12">
        <v>0</v>
      </c>
      <c r="AL361" s="12">
        <v>0</v>
      </c>
      <c r="AM361" s="12">
        <v>0</v>
      </c>
      <c r="AN361" s="12">
        <v>0</v>
      </c>
      <c r="AO361" s="12">
        <v>0</v>
      </c>
      <c r="AU361" s="12">
        <v>0</v>
      </c>
      <c r="AV361" s="12">
        <v>49736546</v>
      </c>
      <c r="AW361" s="12">
        <v>53476950</v>
      </c>
      <c r="AX361" s="12">
        <v>53725573</v>
      </c>
      <c r="AY361" s="12">
        <v>53725573</v>
      </c>
      <c r="AZ361" s="12">
        <v>53725573</v>
      </c>
      <c r="BA361" s="12">
        <v>52748378</v>
      </c>
      <c r="BB361" s="12">
        <v>52748378</v>
      </c>
      <c r="BC361" s="12">
        <v>52748378</v>
      </c>
      <c r="BD361" s="12">
        <v>52591982</v>
      </c>
      <c r="BE361" s="12">
        <v>52591982</v>
      </c>
      <c r="BF361" s="12">
        <v>51012079</v>
      </c>
      <c r="BG361" s="12">
        <v>41424871</v>
      </c>
      <c r="BH361" s="12">
        <v>21462552</v>
      </c>
      <c r="BI361" s="12">
        <v>21462552</v>
      </c>
      <c r="BJ361" s="12">
        <v>2669087</v>
      </c>
      <c r="BK361" s="12">
        <v>11508</v>
      </c>
      <c r="BL361" s="12">
        <v>11508</v>
      </c>
      <c r="BM361" s="12">
        <v>11508</v>
      </c>
      <c r="BN361" s="12">
        <v>11508</v>
      </c>
      <c r="BO361" s="12">
        <v>11508</v>
      </c>
      <c r="BP361" s="12">
        <v>0</v>
      </c>
      <c r="BQ361" s="12">
        <v>0</v>
      </c>
      <c r="BR361" s="12">
        <v>0</v>
      </c>
      <c r="BS361" s="12">
        <v>0</v>
      </c>
      <c r="BT361" s="12">
        <v>0</v>
      </c>
    </row>
    <row r="362" spans="2:72">
      <c r="B362" s="18" t="s">
        <v>208</v>
      </c>
      <c r="C362" s="18" t="s">
        <v>705</v>
      </c>
      <c r="D362" s="18" t="s">
        <v>119</v>
      </c>
      <c r="E362" s="18"/>
      <c r="F362" s="18"/>
      <c r="G362" s="18"/>
      <c r="H362" s="18">
        <v>2016</v>
      </c>
      <c r="I362" s="748" t="s">
        <v>586</v>
      </c>
      <c r="J362" s="749" t="s">
        <v>591</v>
      </c>
      <c r="P362" s="12">
        <v>0</v>
      </c>
      <c r="Q362" s="12">
        <v>2</v>
      </c>
      <c r="R362" s="12">
        <v>2</v>
      </c>
      <c r="S362" s="12">
        <v>2</v>
      </c>
      <c r="T362" s="12">
        <v>2</v>
      </c>
      <c r="U362" s="12">
        <v>2</v>
      </c>
      <c r="V362" s="12">
        <v>1</v>
      </c>
      <c r="W362" s="12">
        <v>1</v>
      </c>
      <c r="X362" s="12">
        <v>1</v>
      </c>
      <c r="Y362" s="12">
        <v>1</v>
      </c>
      <c r="Z362" s="12">
        <v>1</v>
      </c>
      <c r="AA362" s="12">
        <v>1</v>
      </c>
      <c r="AB362" s="12">
        <v>0</v>
      </c>
      <c r="AC362" s="12">
        <v>0</v>
      </c>
      <c r="AD362" s="12">
        <v>0</v>
      </c>
      <c r="AE362" s="12">
        <v>0</v>
      </c>
      <c r="AF362" s="12">
        <v>0</v>
      </c>
      <c r="AG362" s="12">
        <v>0</v>
      </c>
      <c r="AH362" s="12">
        <v>0</v>
      </c>
      <c r="AI362" s="12">
        <v>0</v>
      </c>
      <c r="AJ362" s="12">
        <v>0</v>
      </c>
      <c r="AK362" s="12">
        <v>0</v>
      </c>
      <c r="AL362" s="12">
        <v>0</v>
      </c>
      <c r="AM362" s="12">
        <v>0</v>
      </c>
      <c r="AN362" s="12">
        <v>0</v>
      </c>
      <c r="AO362" s="12">
        <v>0</v>
      </c>
      <c r="AU362" s="12">
        <v>0</v>
      </c>
      <c r="AV362" s="12">
        <v>13679</v>
      </c>
      <c r="AW362" s="12">
        <v>13679</v>
      </c>
      <c r="AX362" s="12">
        <v>13378</v>
      </c>
      <c r="AY362" s="12">
        <v>11805</v>
      </c>
      <c r="AZ362" s="12">
        <v>10588</v>
      </c>
      <c r="BA362" s="12">
        <v>5467</v>
      </c>
      <c r="BB362" s="12">
        <v>5463</v>
      </c>
      <c r="BC362" s="12">
        <v>4332</v>
      </c>
      <c r="BD362" s="12">
        <v>3053</v>
      </c>
      <c r="BE362" s="12">
        <v>2425</v>
      </c>
      <c r="BF362" s="12">
        <v>1855</v>
      </c>
      <c r="BG362" s="12">
        <v>1001</v>
      </c>
      <c r="BH362" s="12">
        <v>1001</v>
      </c>
      <c r="BI362" s="12">
        <v>0</v>
      </c>
      <c r="BJ362" s="12">
        <v>0</v>
      </c>
      <c r="BK362" s="12">
        <v>0</v>
      </c>
      <c r="BL362" s="12">
        <v>0</v>
      </c>
      <c r="BM362" s="12">
        <v>0</v>
      </c>
      <c r="BN362" s="12">
        <v>0</v>
      </c>
      <c r="BO362" s="12">
        <v>0</v>
      </c>
      <c r="BP362" s="12">
        <v>0</v>
      </c>
      <c r="BQ362" s="12">
        <v>0</v>
      </c>
      <c r="BR362" s="12">
        <v>0</v>
      </c>
      <c r="BS362" s="12">
        <v>0</v>
      </c>
      <c r="BT362" s="12">
        <v>0</v>
      </c>
    </row>
    <row r="363" spans="2:72">
      <c r="B363" s="18" t="s">
        <v>208</v>
      </c>
      <c r="C363" s="18" t="s">
        <v>710</v>
      </c>
      <c r="D363" s="18" t="s">
        <v>120</v>
      </c>
      <c r="E363" s="18"/>
      <c r="F363" s="18"/>
      <c r="G363" s="18"/>
      <c r="H363" s="18">
        <v>2016</v>
      </c>
      <c r="I363" s="748" t="s">
        <v>586</v>
      </c>
      <c r="J363" s="749" t="s">
        <v>591</v>
      </c>
      <c r="P363" s="12">
        <v>0</v>
      </c>
      <c r="Q363" s="12">
        <v>805</v>
      </c>
      <c r="R363" s="12">
        <v>805</v>
      </c>
      <c r="S363" s="12">
        <v>805</v>
      </c>
      <c r="T363" s="12">
        <v>805</v>
      </c>
      <c r="U363" s="12">
        <v>805</v>
      </c>
      <c r="V363" s="12">
        <v>805</v>
      </c>
      <c r="W363" s="12">
        <v>805</v>
      </c>
      <c r="X363" s="12">
        <v>805</v>
      </c>
      <c r="Y363" s="12">
        <v>805</v>
      </c>
      <c r="Z363" s="12">
        <v>805</v>
      </c>
      <c r="AA363" s="12">
        <v>805</v>
      </c>
      <c r="AB363" s="12">
        <v>805</v>
      </c>
      <c r="AC363" s="12">
        <v>805</v>
      </c>
      <c r="AD363" s="12">
        <v>805</v>
      </c>
      <c r="AE363" s="12">
        <v>805</v>
      </c>
      <c r="AF363" s="12">
        <v>367</v>
      </c>
      <c r="AG363" s="12">
        <v>122</v>
      </c>
      <c r="AH363" s="12">
        <v>122</v>
      </c>
      <c r="AI363" s="12">
        <v>122</v>
      </c>
      <c r="AJ363" s="12">
        <v>122</v>
      </c>
      <c r="AK363" s="12">
        <v>122</v>
      </c>
      <c r="AL363" s="12">
        <v>122</v>
      </c>
      <c r="AM363" s="12">
        <v>122</v>
      </c>
      <c r="AN363" s="12">
        <v>122</v>
      </c>
      <c r="AO363" s="12">
        <v>122</v>
      </c>
      <c r="AU363" s="12">
        <v>0</v>
      </c>
      <c r="AV363" s="12">
        <v>5240784</v>
      </c>
      <c r="AW363" s="12">
        <v>5240784</v>
      </c>
      <c r="AX363" s="12">
        <v>5240784</v>
      </c>
      <c r="AY363" s="12">
        <v>5240784</v>
      </c>
      <c r="AZ363" s="12">
        <v>5240784</v>
      </c>
      <c r="BA363" s="12">
        <v>5240784</v>
      </c>
      <c r="BB363" s="12">
        <v>5240784</v>
      </c>
      <c r="BC363" s="12">
        <v>5240784</v>
      </c>
      <c r="BD363" s="12">
        <v>5240784</v>
      </c>
      <c r="BE363" s="12">
        <v>5240784</v>
      </c>
      <c r="BF363" s="12">
        <v>5240784</v>
      </c>
      <c r="BG363" s="12">
        <v>5240784</v>
      </c>
      <c r="BH363" s="12">
        <v>5240784</v>
      </c>
      <c r="BI363" s="12">
        <v>5240784</v>
      </c>
      <c r="BJ363" s="12">
        <v>5240784</v>
      </c>
      <c r="BK363" s="12">
        <v>4230332</v>
      </c>
      <c r="BL363" s="12">
        <v>3663658</v>
      </c>
      <c r="BM363" s="12">
        <v>271544</v>
      </c>
      <c r="BN363" s="12">
        <v>271544</v>
      </c>
      <c r="BO363" s="12">
        <v>271544</v>
      </c>
      <c r="BP363" s="12">
        <v>271544</v>
      </c>
      <c r="BQ363" s="12">
        <v>271544</v>
      </c>
      <c r="BR363" s="12">
        <v>271544</v>
      </c>
      <c r="BS363" s="12">
        <v>271544</v>
      </c>
      <c r="BT363" s="12">
        <v>271544</v>
      </c>
    </row>
    <row r="364" spans="2:72">
      <c r="B364" s="18" t="s">
        <v>208</v>
      </c>
      <c r="C364" s="18" t="s">
        <v>705</v>
      </c>
      <c r="D364" s="18" t="s">
        <v>121</v>
      </c>
      <c r="E364" s="18"/>
      <c r="F364" s="18"/>
      <c r="G364" s="18"/>
      <c r="H364" s="18">
        <v>2016</v>
      </c>
      <c r="I364" s="748" t="s">
        <v>586</v>
      </c>
      <c r="J364" s="749" t="s">
        <v>591</v>
      </c>
      <c r="P364" s="12">
        <v>0</v>
      </c>
      <c r="Q364" s="12">
        <v>83</v>
      </c>
      <c r="R364" s="12">
        <v>83</v>
      </c>
      <c r="S364" s="12">
        <v>83</v>
      </c>
      <c r="T364" s="12">
        <v>83</v>
      </c>
      <c r="U364" s="12">
        <v>83</v>
      </c>
      <c r="V364" s="12">
        <v>0</v>
      </c>
      <c r="W364" s="12">
        <v>0</v>
      </c>
      <c r="X364" s="12">
        <v>0</v>
      </c>
      <c r="Y364" s="12">
        <v>0</v>
      </c>
      <c r="Z364" s="12">
        <v>0</v>
      </c>
      <c r="AA364" s="12">
        <v>0</v>
      </c>
      <c r="AB364" s="12">
        <v>0</v>
      </c>
      <c r="AC364" s="12">
        <v>0</v>
      </c>
      <c r="AD364" s="12">
        <v>0</v>
      </c>
      <c r="AE364" s="12">
        <v>0</v>
      </c>
      <c r="AF364" s="12">
        <v>0</v>
      </c>
      <c r="AG364" s="12">
        <v>0</v>
      </c>
      <c r="AH364" s="12">
        <v>0</v>
      </c>
      <c r="AI364" s="12">
        <v>0</v>
      </c>
      <c r="AJ364" s="12">
        <v>0</v>
      </c>
      <c r="AK364" s="12">
        <v>0</v>
      </c>
      <c r="AL364" s="12">
        <v>0</v>
      </c>
      <c r="AM364" s="12">
        <v>0</v>
      </c>
      <c r="AN364" s="12">
        <v>0</v>
      </c>
      <c r="AO364" s="12">
        <v>0</v>
      </c>
      <c r="AU364" s="12">
        <v>0</v>
      </c>
      <c r="AV364" s="12">
        <v>730126</v>
      </c>
      <c r="AW364" s="12">
        <v>730126</v>
      </c>
      <c r="AX364" s="12">
        <v>730126</v>
      </c>
      <c r="AY364" s="12">
        <v>730126</v>
      </c>
      <c r="AZ364" s="12">
        <v>730126</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0</v>
      </c>
      <c r="BP364" s="12">
        <v>0</v>
      </c>
      <c r="BQ364" s="12">
        <v>0</v>
      </c>
      <c r="BR364" s="12">
        <v>0</v>
      </c>
      <c r="BS364" s="12">
        <v>0</v>
      </c>
      <c r="BT364" s="12">
        <v>0</v>
      </c>
    </row>
    <row r="365" spans="2:72">
      <c r="B365" s="18" t="s">
        <v>208</v>
      </c>
      <c r="C365" s="18" t="s">
        <v>710</v>
      </c>
      <c r="D365" s="18" t="s">
        <v>713</v>
      </c>
      <c r="E365" s="18"/>
      <c r="F365" s="18"/>
      <c r="G365" s="18"/>
      <c r="H365" s="18">
        <v>2016</v>
      </c>
      <c r="I365" s="748" t="s">
        <v>586</v>
      </c>
      <c r="J365" s="749" t="s">
        <v>591</v>
      </c>
      <c r="P365" s="12">
        <v>0</v>
      </c>
      <c r="Q365" s="12">
        <v>0</v>
      </c>
      <c r="R365" s="12">
        <v>0</v>
      </c>
      <c r="S365" s="12">
        <v>0</v>
      </c>
      <c r="T365" s="12">
        <v>0</v>
      </c>
      <c r="U365" s="12">
        <v>0</v>
      </c>
      <c r="V365" s="12">
        <v>0</v>
      </c>
      <c r="W365" s="12">
        <v>0</v>
      </c>
      <c r="X365" s="12">
        <v>0</v>
      </c>
      <c r="Y365" s="12">
        <v>0</v>
      </c>
      <c r="Z365" s="12">
        <v>0</v>
      </c>
      <c r="AA365" s="12">
        <v>0</v>
      </c>
      <c r="AB365" s="12">
        <v>0</v>
      </c>
      <c r="AC365" s="12">
        <v>0</v>
      </c>
      <c r="AD365" s="12">
        <v>0</v>
      </c>
      <c r="AE365" s="12">
        <v>0</v>
      </c>
      <c r="AF365" s="12">
        <v>0</v>
      </c>
      <c r="AG365" s="12">
        <v>0</v>
      </c>
      <c r="AH365" s="12">
        <v>0</v>
      </c>
      <c r="AI365" s="12">
        <v>0</v>
      </c>
      <c r="AJ365" s="12">
        <v>0</v>
      </c>
      <c r="AK365" s="12">
        <v>0</v>
      </c>
      <c r="AL365" s="12">
        <v>0</v>
      </c>
      <c r="AM365" s="12">
        <v>0</v>
      </c>
      <c r="AN365" s="12">
        <v>0</v>
      </c>
      <c r="AO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0</v>
      </c>
      <c r="BP365" s="12">
        <v>0</v>
      </c>
      <c r="BQ365" s="12">
        <v>0</v>
      </c>
      <c r="BR365" s="12">
        <v>0</v>
      </c>
      <c r="BS365" s="12">
        <v>0</v>
      </c>
      <c r="BT365" s="12">
        <v>0</v>
      </c>
    </row>
    <row r="366" spans="2:72">
      <c r="B366" s="18" t="s">
        <v>208</v>
      </c>
      <c r="C366" s="18" t="s">
        <v>705</v>
      </c>
      <c r="D366" s="18" t="s">
        <v>122</v>
      </c>
      <c r="E366" s="18"/>
      <c r="F366" s="18"/>
      <c r="G366" s="18"/>
      <c r="H366" s="18">
        <v>2016</v>
      </c>
      <c r="I366" s="748" t="s">
        <v>586</v>
      </c>
      <c r="J366" s="749" t="s">
        <v>591</v>
      </c>
      <c r="P366" s="12">
        <v>0</v>
      </c>
      <c r="Q366" s="12">
        <v>0</v>
      </c>
      <c r="R366" s="12">
        <v>0</v>
      </c>
      <c r="S366" s="12">
        <v>0</v>
      </c>
      <c r="T366" s="12">
        <v>0</v>
      </c>
      <c r="U366" s="12">
        <v>0</v>
      </c>
      <c r="V366" s="12">
        <v>0</v>
      </c>
      <c r="W366" s="12">
        <v>0</v>
      </c>
      <c r="X366" s="12">
        <v>0</v>
      </c>
      <c r="Y366" s="12">
        <v>0</v>
      </c>
      <c r="Z366" s="12">
        <v>0</v>
      </c>
      <c r="AA366" s="12">
        <v>0</v>
      </c>
      <c r="AB366" s="12">
        <v>0</v>
      </c>
      <c r="AC366" s="12">
        <v>0</v>
      </c>
      <c r="AD366" s="12">
        <v>0</v>
      </c>
      <c r="AE366" s="12">
        <v>0</v>
      </c>
      <c r="AF366" s="12">
        <v>0</v>
      </c>
      <c r="AG366" s="12">
        <v>0</v>
      </c>
      <c r="AH366" s="12">
        <v>0</v>
      </c>
      <c r="AI366" s="12">
        <v>0</v>
      </c>
      <c r="AJ366" s="12">
        <v>0</v>
      </c>
      <c r="AK366" s="12">
        <v>0</v>
      </c>
      <c r="AL366" s="12">
        <v>0</v>
      </c>
      <c r="AM366" s="12">
        <v>0</v>
      </c>
      <c r="AN366" s="12">
        <v>0</v>
      </c>
      <c r="AO366" s="12">
        <v>0</v>
      </c>
      <c r="AU366" s="12">
        <v>0</v>
      </c>
      <c r="AV366" s="12">
        <v>18491408</v>
      </c>
      <c r="AW366" s="12">
        <v>18491408</v>
      </c>
      <c r="AX366" s="12">
        <v>18491408</v>
      </c>
      <c r="AY366" s="12">
        <v>18491408</v>
      </c>
      <c r="AZ366" s="12">
        <v>18491408</v>
      </c>
      <c r="BA366" s="12">
        <v>18491408</v>
      </c>
      <c r="BB366" s="12">
        <v>18491408</v>
      </c>
      <c r="BC366" s="12">
        <v>18491408</v>
      </c>
      <c r="BD366" s="12">
        <v>18491408</v>
      </c>
      <c r="BE366" s="12">
        <v>18491408</v>
      </c>
      <c r="BF366" s="12">
        <v>18491408</v>
      </c>
      <c r="BG366" s="12">
        <v>18491408</v>
      </c>
      <c r="BH366" s="12">
        <v>18491408</v>
      </c>
      <c r="BI366" s="12">
        <v>18491408</v>
      </c>
      <c r="BJ366" s="12">
        <v>18491408</v>
      </c>
      <c r="BK366" s="12">
        <v>18491408</v>
      </c>
      <c r="BL366" s="12">
        <v>18491408</v>
      </c>
      <c r="BM366" s="12">
        <v>18491408</v>
      </c>
      <c r="BN366" s="12">
        <v>18491408</v>
      </c>
      <c r="BO366" s="12">
        <v>18491408</v>
      </c>
      <c r="BP366" s="12">
        <v>0</v>
      </c>
      <c r="BQ366" s="12">
        <v>0</v>
      </c>
      <c r="BR366" s="12">
        <v>0</v>
      </c>
      <c r="BS366" s="12">
        <v>0</v>
      </c>
      <c r="BT366" s="12">
        <v>0</v>
      </c>
    </row>
    <row r="367" spans="2:72">
      <c r="B367" s="18" t="s">
        <v>208</v>
      </c>
      <c r="C367" s="18" t="s">
        <v>705</v>
      </c>
      <c r="D367" s="18" t="s">
        <v>124</v>
      </c>
      <c r="E367" s="18"/>
      <c r="F367" s="18"/>
      <c r="G367" s="18"/>
      <c r="H367" s="18">
        <v>2016</v>
      </c>
      <c r="I367" s="748" t="s">
        <v>586</v>
      </c>
      <c r="J367" s="749" t="s">
        <v>591</v>
      </c>
      <c r="P367" s="12">
        <v>0</v>
      </c>
      <c r="Q367" s="12">
        <v>549</v>
      </c>
      <c r="R367" s="12">
        <v>512</v>
      </c>
      <c r="S367" s="12">
        <v>512</v>
      </c>
      <c r="T367" s="12">
        <v>490</v>
      </c>
      <c r="U367" s="12">
        <v>490</v>
      </c>
      <c r="V367" s="12">
        <v>312</v>
      </c>
      <c r="W367" s="12">
        <v>312</v>
      </c>
      <c r="X367" s="12">
        <v>312</v>
      </c>
      <c r="Y367" s="12">
        <v>312</v>
      </c>
      <c r="Z367" s="12">
        <v>312</v>
      </c>
      <c r="AA367" s="12">
        <v>241</v>
      </c>
      <c r="AB367" s="12">
        <v>241</v>
      </c>
      <c r="AC367" s="12">
        <v>238</v>
      </c>
      <c r="AD367" s="12">
        <v>59</v>
      </c>
      <c r="AE367" s="12">
        <v>59</v>
      </c>
      <c r="AF367" s="12">
        <v>0</v>
      </c>
      <c r="AG367" s="12">
        <v>0</v>
      </c>
      <c r="AH367" s="12">
        <v>0</v>
      </c>
      <c r="AI367" s="12">
        <v>0</v>
      </c>
      <c r="AJ367" s="12">
        <v>0</v>
      </c>
      <c r="AK367" s="12">
        <v>0</v>
      </c>
      <c r="AL367" s="12">
        <v>0</v>
      </c>
      <c r="AM367" s="12">
        <v>0</v>
      </c>
      <c r="AN367" s="12">
        <v>0</v>
      </c>
      <c r="AO367" s="12">
        <v>0</v>
      </c>
      <c r="AU367" s="12">
        <v>0</v>
      </c>
      <c r="AV367" s="12">
        <v>5256931</v>
      </c>
      <c r="AW367" s="12">
        <v>5076215</v>
      </c>
      <c r="AX367" s="12">
        <v>5076215</v>
      </c>
      <c r="AY367" s="12">
        <v>4883050</v>
      </c>
      <c r="AZ367" s="12">
        <v>4883050</v>
      </c>
      <c r="BA367" s="12">
        <v>3268076</v>
      </c>
      <c r="BB367" s="12">
        <v>3268076</v>
      </c>
      <c r="BC367" s="12">
        <v>3268076</v>
      </c>
      <c r="BD367" s="12">
        <v>3268076</v>
      </c>
      <c r="BE367" s="12">
        <v>3268076</v>
      </c>
      <c r="BF367" s="12">
        <v>3012500</v>
      </c>
      <c r="BG367" s="12">
        <v>3012500</v>
      </c>
      <c r="BH367" s="12">
        <v>2671827</v>
      </c>
      <c r="BI367" s="12">
        <v>424291</v>
      </c>
      <c r="BJ367" s="12">
        <v>424291</v>
      </c>
      <c r="BK367" s="12">
        <v>0</v>
      </c>
      <c r="BL367" s="12">
        <v>0</v>
      </c>
      <c r="BM367" s="12">
        <v>0</v>
      </c>
      <c r="BN367" s="12">
        <v>0</v>
      </c>
      <c r="BO367" s="12">
        <v>0</v>
      </c>
      <c r="BP367" s="12">
        <v>0</v>
      </c>
      <c r="BQ367" s="12">
        <v>0</v>
      </c>
      <c r="BR367" s="12">
        <v>0</v>
      </c>
      <c r="BS367" s="12">
        <v>0</v>
      </c>
      <c r="BT367" s="12">
        <v>0</v>
      </c>
    </row>
    <row r="368" spans="2:72">
      <c r="B368" s="18" t="s">
        <v>208</v>
      </c>
      <c r="C368" s="18" t="s">
        <v>710</v>
      </c>
      <c r="D368" s="18" t="s">
        <v>123</v>
      </c>
      <c r="E368" s="18"/>
      <c r="F368" s="18"/>
      <c r="G368" s="18"/>
      <c r="H368" s="18">
        <v>2016</v>
      </c>
      <c r="I368" s="748" t="s">
        <v>586</v>
      </c>
      <c r="J368" s="749" t="s">
        <v>591</v>
      </c>
      <c r="P368" s="12">
        <v>0</v>
      </c>
      <c r="Q368" s="12">
        <v>0</v>
      </c>
      <c r="R368" s="12">
        <v>0</v>
      </c>
      <c r="S368" s="12">
        <v>0</v>
      </c>
      <c r="T368" s="12">
        <v>0</v>
      </c>
      <c r="U368" s="12">
        <v>0</v>
      </c>
      <c r="V368" s="12">
        <v>0</v>
      </c>
      <c r="W368" s="12">
        <v>0</v>
      </c>
      <c r="X368" s="12">
        <v>0</v>
      </c>
      <c r="Y368" s="12">
        <v>0</v>
      </c>
      <c r="Z368" s="12">
        <v>0</v>
      </c>
      <c r="AA368" s="12">
        <v>0</v>
      </c>
      <c r="AB368" s="12">
        <v>0</v>
      </c>
      <c r="AC368" s="12">
        <v>0</v>
      </c>
      <c r="AD368" s="12">
        <v>0</v>
      </c>
      <c r="AE368" s="12">
        <v>0</v>
      </c>
      <c r="AF368" s="12">
        <v>0</v>
      </c>
      <c r="AG368" s="12">
        <v>0</v>
      </c>
      <c r="AH368" s="12">
        <v>0</v>
      </c>
      <c r="AI368" s="12">
        <v>0</v>
      </c>
      <c r="AJ368" s="12">
        <v>0</v>
      </c>
      <c r="AK368" s="12">
        <v>0</v>
      </c>
      <c r="AL368" s="12">
        <v>0</v>
      </c>
      <c r="AM368" s="12">
        <v>0</v>
      </c>
      <c r="AN368" s="12">
        <v>0</v>
      </c>
      <c r="AO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0</v>
      </c>
      <c r="BP368" s="12">
        <v>0</v>
      </c>
      <c r="BQ368" s="12">
        <v>0</v>
      </c>
      <c r="BR368" s="12">
        <v>0</v>
      </c>
      <c r="BS368" s="12">
        <v>0</v>
      </c>
      <c r="BT368" s="12">
        <v>0</v>
      </c>
    </row>
    <row r="369" spans="2:72">
      <c r="B369" s="18" t="s">
        <v>208</v>
      </c>
      <c r="C369" s="18" t="s">
        <v>710</v>
      </c>
      <c r="D369" s="18" t="s">
        <v>714</v>
      </c>
      <c r="E369" s="18"/>
      <c r="F369" s="18"/>
      <c r="G369" s="18"/>
      <c r="H369" s="18">
        <v>2016</v>
      </c>
      <c r="I369" s="748" t="s">
        <v>586</v>
      </c>
      <c r="J369" s="749" t="s">
        <v>591</v>
      </c>
      <c r="P369" s="12">
        <v>0</v>
      </c>
      <c r="Q369" s="12">
        <v>0</v>
      </c>
      <c r="R369" s="12">
        <v>0</v>
      </c>
      <c r="S369" s="12">
        <v>0</v>
      </c>
      <c r="T369" s="12">
        <v>0</v>
      </c>
      <c r="U369" s="12">
        <v>0</v>
      </c>
      <c r="V369" s="12">
        <v>0</v>
      </c>
      <c r="W369" s="12">
        <v>0</v>
      </c>
      <c r="X369" s="12">
        <v>0</v>
      </c>
      <c r="Y369" s="12">
        <v>0</v>
      </c>
      <c r="Z369" s="12">
        <v>0</v>
      </c>
      <c r="AA369" s="12">
        <v>0</v>
      </c>
      <c r="AB369" s="12">
        <v>0</v>
      </c>
      <c r="AC369" s="12">
        <v>0</v>
      </c>
      <c r="AD369" s="12">
        <v>0</v>
      </c>
      <c r="AE369" s="12">
        <v>0</v>
      </c>
      <c r="AF369" s="12">
        <v>0</v>
      </c>
      <c r="AG369" s="12">
        <v>0</v>
      </c>
      <c r="AH369" s="12">
        <v>0</v>
      </c>
      <c r="AI369" s="12">
        <v>0</v>
      </c>
      <c r="AJ369" s="12">
        <v>0</v>
      </c>
      <c r="AK369" s="12">
        <v>0</v>
      </c>
      <c r="AL369" s="12">
        <v>0</v>
      </c>
      <c r="AM369" s="12">
        <v>0</v>
      </c>
      <c r="AN369" s="12">
        <v>0</v>
      </c>
      <c r="AO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0</v>
      </c>
      <c r="BP369" s="12">
        <v>0</v>
      </c>
      <c r="BQ369" s="12">
        <v>0</v>
      </c>
      <c r="BR369" s="12">
        <v>0</v>
      </c>
      <c r="BS369" s="12">
        <v>0</v>
      </c>
      <c r="BT369" s="12">
        <v>0</v>
      </c>
    </row>
    <row r="370" spans="2:72">
      <c r="B370" s="18" t="s">
        <v>208</v>
      </c>
      <c r="C370" s="18" t="s">
        <v>710</v>
      </c>
      <c r="D370" s="18" t="s">
        <v>715</v>
      </c>
      <c r="E370" s="18"/>
      <c r="F370" s="18"/>
      <c r="G370" s="18"/>
      <c r="H370" s="18">
        <v>2016</v>
      </c>
      <c r="I370" s="748" t="s">
        <v>586</v>
      </c>
      <c r="J370" s="749" t="s">
        <v>591</v>
      </c>
      <c r="P370" s="12">
        <v>0</v>
      </c>
      <c r="Q370" s="12">
        <v>0</v>
      </c>
      <c r="R370" s="12">
        <v>0</v>
      </c>
      <c r="S370" s="12">
        <v>0</v>
      </c>
      <c r="T370" s="12">
        <v>0</v>
      </c>
      <c r="U370" s="12">
        <v>0</v>
      </c>
      <c r="V370" s="12">
        <v>0</v>
      </c>
      <c r="W370" s="12">
        <v>0</v>
      </c>
      <c r="X370" s="12">
        <v>0</v>
      </c>
      <c r="Y370" s="12">
        <v>0</v>
      </c>
      <c r="Z370" s="12">
        <v>0</v>
      </c>
      <c r="AA370" s="12">
        <v>0</v>
      </c>
      <c r="AB370" s="12">
        <v>0</v>
      </c>
      <c r="AC370" s="12">
        <v>0</v>
      </c>
      <c r="AD370" s="12">
        <v>0</v>
      </c>
      <c r="AE370" s="12">
        <v>0</v>
      </c>
      <c r="AF370" s="12">
        <v>0</v>
      </c>
      <c r="AG370" s="12">
        <v>0</v>
      </c>
      <c r="AH370" s="12">
        <v>0</v>
      </c>
      <c r="AI370" s="12">
        <v>0</v>
      </c>
      <c r="AJ370" s="12">
        <v>0</v>
      </c>
      <c r="AK370" s="12">
        <v>0</v>
      </c>
      <c r="AL370" s="12">
        <v>0</v>
      </c>
      <c r="AM370" s="12">
        <v>0</v>
      </c>
      <c r="AN370" s="12">
        <v>0</v>
      </c>
      <c r="AO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0</v>
      </c>
      <c r="BP370" s="12">
        <v>0</v>
      </c>
      <c r="BQ370" s="12">
        <v>0</v>
      </c>
      <c r="BR370" s="12">
        <v>0</v>
      </c>
      <c r="BS370" s="12">
        <v>0</v>
      </c>
      <c r="BT370" s="12">
        <v>0</v>
      </c>
    </row>
    <row r="371" spans="2:72">
      <c r="B371" s="18" t="s">
        <v>208</v>
      </c>
      <c r="C371" s="18" t="s">
        <v>710</v>
      </c>
      <c r="D371" s="18" t="s">
        <v>716</v>
      </c>
      <c r="E371" s="18"/>
      <c r="F371" s="18"/>
      <c r="G371" s="18"/>
      <c r="H371" s="18">
        <v>2016</v>
      </c>
      <c r="I371" s="748" t="s">
        <v>586</v>
      </c>
      <c r="J371" s="749" t="s">
        <v>591</v>
      </c>
      <c r="P371" s="12">
        <v>0</v>
      </c>
      <c r="Q371" s="12">
        <v>0</v>
      </c>
      <c r="R371" s="12">
        <v>0</v>
      </c>
      <c r="S371" s="12">
        <v>0</v>
      </c>
      <c r="T371" s="12">
        <v>0</v>
      </c>
      <c r="U371" s="12">
        <v>0</v>
      </c>
      <c r="V371" s="12">
        <v>0</v>
      </c>
      <c r="W371" s="12">
        <v>0</v>
      </c>
      <c r="X371" s="12">
        <v>0</v>
      </c>
      <c r="Y371" s="12">
        <v>0</v>
      </c>
      <c r="Z371" s="12">
        <v>0</v>
      </c>
      <c r="AA371" s="12">
        <v>0</v>
      </c>
      <c r="AB371" s="12">
        <v>0</v>
      </c>
      <c r="AC371" s="12">
        <v>0</v>
      </c>
      <c r="AD371" s="12">
        <v>0</v>
      </c>
      <c r="AE371" s="12">
        <v>0</v>
      </c>
      <c r="AF371" s="12">
        <v>0</v>
      </c>
      <c r="AG371" s="12">
        <v>0</v>
      </c>
      <c r="AH371" s="12">
        <v>0</v>
      </c>
      <c r="AI371" s="12">
        <v>0</v>
      </c>
      <c r="AJ371" s="12">
        <v>0</v>
      </c>
      <c r="AK371" s="12">
        <v>0</v>
      </c>
      <c r="AL371" s="12">
        <v>0</v>
      </c>
      <c r="AM371" s="12">
        <v>0</v>
      </c>
      <c r="AN371" s="12">
        <v>0</v>
      </c>
      <c r="AO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0</v>
      </c>
      <c r="BP371" s="12">
        <v>0</v>
      </c>
      <c r="BQ371" s="12">
        <v>0</v>
      </c>
      <c r="BR371" s="12">
        <v>0</v>
      </c>
      <c r="BS371" s="12">
        <v>0</v>
      </c>
      <c r="BT371" s="12">
        <v>0</v>
      </c>
    </row>
    <row r="372" spans="2:72">
      <c r="B372" s="18" t="s">
        <v>208</v>
      </c>
      <c r="C372" s="18" t="s">
        <v>710</v>
      </c>
      <c r="D372" s="18" t="s">
        <v>717</v>
      </c>
      <c r="E372" s="18"/>
      <c r="F372" s="18"/>
      <c r="G372" s="18"/>
      <c r="H372" s="18">
        <v>2016</v>
      </c>
      <c r="I372" s="748" t="s">
        <v>586</v>
      </c>
      <c r="J372" s="749" t="s">
        <v>591</v>
      </c>
      <c r="P372" s="12">
        <v>0</v>
      </c>
      <c r="Q372" s="12">
        <v>0</v>
      </c>
      <c r="R372" s="12">
        <v>0</v>
      </c>
      <c r="S372" s="12">
        <v>0</v>
      </c>
      <c r="T372" s="12">
        <v>0</v>
      </c>
      <c r="U372" s="12">
        <v>0</v>
      </c>
      <c r="V372" s="12">
        <v>0</v>
      </c>
      <c r="W372" s="12">
        <v>0</v>
      </c>
      <c r="X372" s="12">
        <v>0</v>
      </c>
      <c r="Y372" s="12">
        <v>0</v>
      </c>
      <c r="Z372" s="12">
        <v>0</v>
      </c>
      <c r="AA372" s="12">
        <v>0</v>
      </c>
      <c r="AB372" s="12">
        <v>0</v>
      </c>
      <c r="AC372" s="12">
        <v>0</v>
      </c>
      <c r="AD372" s="12">
        <v>0</v>
      </c>
      <c r="AE372" s="12">
        <v>0</v>
      </c>
      <c r="AF372" s="12">
        <v>0</v>
      </c>
      <c r="AG372" s="12">
        <v>0</v>
      </c>
      <c r="AH372" s="12">
        <v>0</v>
      </c>
      <c r="AI372" s="12">
        <v>0</v>
      </c>
      <c r="AJ372" s="12">
        <v>0</v>
      </c>
      <c r="AK372" s="12">
        <v>0</v>
      </c>
      <c r="AL372" s="12">
        <v>0</v>
      </c>
      <c r="AM372" s="12">
        <v>0</v>
      </c>
      <c r="AN372" s="12">
        <v>0</v>
      </c>
      <c r="AO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0</v>
      </c>
      <c r="BP372" s="12">
        <v>0</v>
      </c>
      <c r="BQ372" s="12">
        <v>0</v>
      </c>
      <c r="BR372" s="12">
        <v>0</v>
      </c>
      <c r="BS372" s="12">
        <v>0</v>
      </c>
      <c r="BT372" s="12">
        <v>0</v>
      </c>
    </row>
    <row r="373" spans="2:72">
      <c r="B373" s="18" t="s">
        <v>208</v>
      </c>
      <c r="C373" s="18" t="s">
        <v>710</v>
      </c>
      <c r="D373" s="18" t="s">
        <v>718</v>
      </c>
      <c r="E373" s="18"/>
      <c r="F373" s="18"/>
      <c r="G373" s="18"/>
      <c r="H373" s="18">
        <v>2016</v>
      </c>
      <c r="I373" s="748" t="s">
        <v>586</v>
      </c>
      <c r="J373" s="749" t="s">
        <v>591</v>
      </c>
      <c r="P373" s="12">
        <v>0</v>
      </c>
      <c r="Q373" s="12">
        <v>0</v>
      </c>
      <c r="R373" s="12">
        <v>0</v>
      </c>
      <c r="S373" s="12">
        <v>0</v>
      </c>
      <c r="T373" s="12">
        <v>0</v>
      </c>
      <c r="U373" s="12">
        <v>0</v>
      </c>
      <c r="V373" s="12">
        <v>0</v>
      </c>
      <c r="W373" s="12">
        <v>0</v>
      </c>
      <c r="X373" s="12">
        <v>0</v>
      </c>
      <c r="Y373" s="12">
        <v>0</v>
      </c>
      <c r="Z373" s="12">
        <v>0</v>
      </c>
      <c r="AA373" s="12">
        <v>0</v>
      </c>
      <c r="AB373" s="12">
        <v>0</v>
      </c>
      <c r="AC373" s="12">
        <v>0</v>
      </c>
      <c r="AD373" s="12">
        <v>0</v>
      </c>
      <c r="AE373" s="12">
        <v>0</v>
      </c>
      <c r="AF373" s="12">
        <v>0</v>
      </c>
      <c r="AG373" s="12">
        <v>0</v>
      </c>
      <c r="AH373" s="12">
        <v>0</v>
      </c>
      <c r="AI373" s="12">
        <v>0</v>
      </c>
      <c r="AJ373" s="12">
        <v>0</v>
      </c>
      <c r="AK373" s="12">
        <v>0</v>
      </c>
      <c r="AL373" s="12">
        <v>0</v>
      </c>
      <c r="AM373" s="12">
        <v>0</v>
      </c>
      <c r="AN373" s="12">
        <v>0</v>
      </c>
      <c r="AO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0</v>
      </c>
      <c r="BP373" s="12">
        <v>0</v>
      </c>
      <c r="BQ373" s="12">
        <v>0</v>
      </c>
      <c r="BR373" s="12">
        <v>0</v>
      </c>
      <c r="BS373" s="12">
        <v>0</v>
      </c>
      <c r="BT373" s="12">
        <v>0</v>
      </c>
    </row>
    <row r="374" spans="2:72">
      <c r="B374" s="18" t="s">
        <v>208</v>
      </c>
      <c r="C374" s="18" t="s">
        <v>710</v>
      </c>
      <c r="D374" s="18" t="s">
        <v>719</v>
      </c>
      <c r="E374" s="18"/>
      <c r="F374" s="18"/>
      <c r="G374" s="18"/>
      <c r="H374" s="18">
        <v>2016</v>
      </c>
      <c r="I374" s="748" t="s">
        <v>586</v>
      </c>
      <c r="J374" s="749" t="s">
        <v>591</v>
      </c>
      <c r="P374" s="12">
        <v>0</v>
      </c>
      <c r="Q374" s="12">
        <v>0</v>
      </c>
      <c r="R374" s="12">
        <v>0</v>
      </c>
      <c r="S374" s="12">
        <v>0</v>
      </c>
      <c r="T374" s="12">
        <v>0</v>
      </c>
      <c r="U374" s="12">
        <v>0</v>
      </c>
      <c r="V374" s="12">
        <v>0</v>
      </c>
      <c r="W374" s="12">
        <v>0</v>
      </c>
      <c r="X374" s="12">
        <v>0</v>
      </c>
      <c r="Y374" s="12">
        <v>0</v>
      </c>
      <c r="Z374" s="12">
        <v>0</v>
      </c>
      <c r="AA374" s="12">
        <v>0</v>
      </c>
      <c r="AB374" s="12">
        <v>0</v>
      </c>
      <c r="AC374" s="12">
        <v>0</v>
      </c>
      <c r="AD374" s="12">
        <v>0</v>
      </c>
      <c r="AE374" s="12">
        <v>0</v>
      </c>
      <c r="AF374" s="12">
        <v>0</v>
      </c>
      <c r="AG374" s="12">
        <v>0</v>
      </c>
      <c r="AH374" s="12">
        <v>0</v>
      </c>
      <c r="AI374" s="12">
        <v>0</v>
      </c>
      <c r="AJ374" s="12">
        <v>0</v>
      </c>
      <c r="AK374" s="12">
        <v>0</v>
      </c>
      <c r="AL374" s="12">
        <v>0</v>
      </c>
      <c r="AM374" s="12">
        <v>0</v>
      </c>
      <c r="AN374" s="12">
        <v>0</v>
      </c>
      <c r="AO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0</v>
      </c>
      <c r="BP374" s="12">
        <v>0</v>
      </c>
      <c r="BQ374" s="12">
        <v>0</v>
      </c>
      <c r="BR374" s="12">
        <v>0</v>
      </c>
      <c r="BS374" s="12">
        <v>0</v>
      </c>
      <c r="BT374" s="12">
        <v>0</v>
      </c>
    </row>
    <row r="375" spans="2:72">
      <c r="B375" s="18" t="s">
        <v>208</v>
      </c>
      <c r="C375" s="18" t="s">
        <v>29</v>
      </c>
      <c r="D375" s="18" t="s">
        <v>720</v>
      </c>
      <c r="E375" s="18"/>
      <c r="F375" s="18"/>
      <c r="G375" s="18"/>
      <c r="H375" s="18">
        <v>2016</v>
      </c>
      <c r="I375" s="748" t="s">
        <v>586</v>
      </c>
      <c r="J375" s="749" t="s">
        <v>591</v>
      </c>
      <c r="P375" s="12">
        <v>0</v>
      </c>
      <c r="Q375" s="12">
        <v>0</v>
      </c>
      <c r="R375" s="12">
        <v>0</v>
      </c>
      <c r="S375" s="12">
        <v>0</v>
      </c>
      <c r="T375" s="12">
        <v>0</v>
      </c>
      <c r="U375" s="12">
        <v>0</v>
      </c>
      <c r="V375" s="12">
        <v>0</v>
      </c>
      <c r="W375" s="12">
        <v>0</v>
      </c>
      <c r="X375" s="12">
        <v>0</v>
      </c>
      <c r="Y375" s="12">
        <v>0</v>
      </c>
      <c r="Z375" s="12">
        <v>0</v>
      </c>
      <c r="AA375" s="12">
        <v>0</v>
      </c>
      <c r="AB375" s="12">
        <v>0</v>
      </c>
      <c r="AC375" s="12">
        <v>0</v>
      </c>
      <c r="AD375" s="12">
        <v>0</v>
      </c>
      <c r="AE375" s="12">
        <v>0</v>
      </c>
      <c r="AF375" s="12">
        <v>0</v>
      </c>
      <c r="AG375" s="12">
        <v>0</v>
      </c>
      <c r="AH375" s="12">
        <v>0</v>
      </c>
      <c r="AI375" s="12">
        <v>0</v>
      </c>
      <c r="AJ375" s="12">
        <v>0</v>
      </c>
      <c r="AK375" s="12">
        <v>0</v>
      </c>
      <c r="AL375" s="12">
        <v>0</v>
      </c>
      <c r="AM375" s="12">
        <v>0</v>
      </c>
      <c r="AN375" s="12">
        <v>0</v>
      </c>
      <c r="AO375" s="12">
        <v>0</v>
      </c>
      <c r="AU375" s="12">
        <v>0</v>
      </c>
      <c r="AV375" s="12">
        <v>0</v>
      </c>
      <c r="AW375" s="12">
        <v>0</v>
      </c>
      <c r="AX375" s="12">
        <v>0</v>
      </c>
      <c r="AY375" s="12">
        <v>0</v>
      </c>
      <c r="AZ375" s="12">
        <v>0</v>
      </c>
      <c r="BA375" s="12">
        <v>0</v>
      </c>
      <c r="BB375" s="12">
        <v>0</v>
      </c>
      <c r="BC375" s="12">
        <v>0</v>
      </c>
      <c r="BD375" s="12">
        <v>0</v>
      </c>
      <c r="BE375" s="12">
        <v>0</v>
      </c>
      <c r="BF375" s="12">
        <v>0</v>
      </c>
      <c r="BG375" s="12">
        <v>0</v>
      </c>
      <c r="BH375" s="12">
        <v>0</v>
      </c>
      <c r="BI375" s="12">
        <v>0</v>
      </c>
      <c r="BJ375" s="12">
        <v>0</v>
      </c>
      <c r="BK375" s="12">
        <v>0</v>
      </c>
      <c r="BL375" s="12">
        <v>0</v>
      </c>
      <c r="BM375" s="12">
        <v>0</v>
      </c>
      <c r="BN375" s="12">
        <v>0</v>
      </c>
      <c r="BO375" s="12">
        <v>0</v>
      </c>
      <c r="BP375" s="12">
        <v>0</v>
      </c>
      <c r="BQ375" s="12">
        <v>0</v>
      </c>
      <c r="BR375" s="12">
        <v>0</v>
      </c>
      <c r="BS375" s="12">
        <v>0</v>
      </c>
      <c r="BT375" s="12">
        <v>0</v>
      </c>
    </row>
    <row r="376" spans="2:72">
      <c r="B376" s="18" t="s">
        <v>208</v>
      </c>
      <c r="C376" s="18" t="s">
        <v>29</v>
      </c>
      <c r="D376" s="18" t="s">
        <v>721</v>
      </c>
      <c r="E376" s="18"/>
      <c r="F376" s="18"/>
      <c r="G376" s="18"/>
      <c r="H376" s="18">
        <v>2016</v>
      </c>
      <c r="I376" s="748" t="s">
        <v>586</v>
      </c>
      <c r="J376" s="749" t="s">
        <v>591</v>
      </c>
      <c r="P376" s="12">
        <v>0</v>
      </c>
      <c r="Q376" s="12">
        <v>0</v>
      </c>
      <c r="R376" s="12">
        <v>0</v>
      </c>
      <c r="S376" s="12">
        <v>0</v>
      </c>
      <c r="T376" s="12">
        <v>0</v>
      </c>
      <c r="U376" s="12">
        <v>0</v>
      </c>
      <c r="V376" s="12">
        <v>0</v>
      </c>
      <c r="W376" s="12">
        <v>0</v>
      </c>
      <c r="X376" s="12">
        <v>0</v>
      </c>
      <c r="Y376" s="12">
        <v>0</v>
      </c>
      <c r="Z376" s="12">
        <v>0</v>
      </c>
      <c r="AA376" s="12">
        <v>0</v>
      </c>
      <c r="AB376" s="12">
        <v>0</v>
      </c>
      <c r="AC376" s="12">
        <v>0</v>
      </c>
      <c r="AD376" s="12">
        <v>0</v>
      </c>
      <c r="AE376" s="12">
        <v>0</v>
      </c>
      <c r="AF376" s="12">
        <v>0</v>
      </c>
      <c r="AG376" s="12">
        <v>0</v>
      </c>
      <c r="AH376" s="12">
        <v>0</v>
      </c>
      <c r="AI376" s="12">
        <v>0</v>
      </c>
      <c r="AJ376" s="12">
        <v>0</v>
      </c>
      <c r="AK376" s="12">
        <v>0</v>
      </c>
      <c r="AL376" s="12">
        <v>0</v>
      </c>
      <c r="AM376" s="12">
        <v>0</v>
      </c>
      <c r="AN376" s="12">
        <v>0</v>
      </c>
      <c r="AO376" s="12">
        <v>0</v>
      </c>
      <c r="AU376" s="12">
        <v>0</v>
      </c>
      <c r="AV376" s="12">
        <v>0</v>
      </c>
      <c r="AW376" s="12">
        <v>0</v>
      </c>
      <c r="AX376" s="12">
        <v>0</v>
      </c>
      <c r="AY376" s="12">
        <v>0</v>
      </c>
      <c r="AZ376" s="12">
        <v>0</v>
      </c>
      <c r="BA376" s="12">
        <v>0</v>
      </c>
      <c r="BB376" s="12">
        <v>0</v>
      </c>
      <c r="BC376" s="12">
        <v>0</v>
      </c>
      <c r="BD376" s="12">
        <v>0</v>
      </c>
      <c r="BE376" s="12">
        <v>0</v>
      </c>
      <c r="BF376" s="12">
        <v>0</v>
      </c>
      <c r="BG376" s="12">
        <v>0</v>
      </c>
      <c r="BH376" s="12">
        <v>0</v>
      </c>
      <c r="BI376" s="12">
        <v>0</v>
      </c>
      <c r="BJ376" s="12">
        <v>0</v>
      </c>
      <c r="BK376" s="12">
        <v>0</v>
      </c>
      <c r="BL376" s="12">
        <v>0</v>
      </c>
      <c r="BM376" s="12">
        <v>0</v>
      </c>
      <c r="BN376" s="12">
        <v>0</v>
      </c>
      <c r="BO376" s="12">
        <v>0</v>
      </c>
      <c r="BP376" s="12">
        <v>0</v>
      </c>
      <c r="BQ376" s="12">
        <v>0</v>
      </c>
      <c r="BR376" s="12">
        <v>0</v>
      </c>
      <c r="BS376" s="12">
        <v>0</v>
      </c>
      <c r="BT376" s="12">
        <v>0</v>
      </c>
    </row>
    <row r="377" spans="2:72">
      <c r="B377" s="18" t="s">
        <v>208</v>
      </c>
      <c r="C377" s="18" t="s">
        <v>29</v>
      </c>
      <c r="D377" s="18" t="s">
        <v>722</v>
      </c>
      <c r="E377" s="18"/>
      <c r="F377" s="18"/>
      <c r="G377" s="18"/>
      <c r="H377" s="18">
        <v>2016</v>
      </c>
      <c r="I377" s="748" t="s">
        <v>586</v>
      </c>
      <c r="J377" s="749" t="s">
        <v>591</v>
      </c>
      <c r="P377" s="12">
        <v>0</v>
      </c>
      <c r="Q377" s="12">
        <v>0</v>
      </c>
      <c r="R377" s="12">
        <v>0</v>
      </c>
      <c r="S377" s="12">
        <v>0</v>
      </c>
      <c r="T377" s="12">
        <v>0</v>
      </c>
      <c r="U377" s="12">
        <v>0</v>
      </c>
      <c r="V377" s="12">
        <v>0</v>
      </c>
      <c r="W377" s="12">
        <v>0</v>
      </c>
      <c r="X377" s="12">
        <v>0</v>
      </c>
      <c r="Y377" s="12">
        <v>0</v>
      </c>
      <c r="Z377" s="12">
        <v>0</v>
      </c>
      <c r="AA377" s="12">
        <v>0</v>
      </c>
      <c r="AB377" s="12">
        <v>0</v>
      </c>
      <c r="AC377" s="12">
        <v>0</v>
      </c>
      <c r="AD377" s="12">
        <v>0</v>
      </c>
      <c r="AE377" s="12">
        <v>0</v>
      </c>
      <c r="AF377" s="12">
        <v>0</v>
      </c>
      <c r="AG377" s="12">
        <v>0</v>
      </c>
      <c r="AH377" s="12">
        <v>0</v>
      </c>
      <c r="AI377" s="12">
        <v>0</v>
      </c>
      <c r="AJ377" s="12">
        <v>0</v>
      </c>
      <c r="AK377" s="12">
        <v>0</v>
      </c>
      <c r="AL377" s="12">
        <v>0</v>
      </c>
      <c r="AM377" s="12">
        <v>0</v>
      </c>
      <c r="AN377" s="12">
        <v>0</v>
      </c>
      <c r="AO377" s="12">
        <v>0</v>
      </c>
      <c r="AU377" s="12">
        <v>0</v>
      </c>
      <c r="AV377" s="12">
        <v>0</v>
      </c>
      <c r="AW377" s="12">
        <v>0</v>
      </c>
      <c r="AX377" s="12">
        <v>0</v>
      </c>
      <c r="AY377" s="12">
        <v>0</v>
      </c>
      <c r="AZ377" s="12">
        <v>0</v>
      </c>
      <c r="BA377" s="12">
        <v>0</v>
      </c>
      <c r="BB377" s="12">
        <v>0</v>
      </c>
      <c r="BC377" s="12">
        <v>0</v>
      </c>
      <c r="BD377" s="12">
        <v>0</v>
      </c>
      <c r="BE377" s="12">
        <v>0</v>
      </c>
      <c r="BF377" s="12">
        <v>0</v>
      </c>
      <c r="BG377" s="12">
        <v>0</v>
      </c>
      <c r="BH377" s="12">
        <v>0</v>
      </c>
      <c r="BI377" s="12">
        <v>0</v>
      </c>
      <c r="BJ377" s="12">
        <v>0</v>
      </c>
      <c r="BK377" s="12">
        <v>0</v>
      </c>
      <c r="BL377" s="12">
        <v>0</v>
      </c>
      <c r="BM377" s="12">
        <v>0</v>
      </c>
      <c r="BN377" s="12">
        <v>0</v>
      </c>
      <c r="BO377" s="12">
        <v>0</v>
      </c>
      <c r="BP377" s="12">
        <v>0</v>
      </c>
      <c r="BQ377" s="12">
        <v>0</v>
      </c>
      <c r="BR377" s="12">
        <v>0</v>
      </c>
      <c r="BS377" s="12">
        <v>0</v>
      </c>
      <c r="BT377" s="12">
        <v>0</v>
      </c>
    </row>
    <row r="378" spans="2:72">
      <c r="B378" s="18" t="s">
        <v>208</v>
      </c>
      <c r="C378" s="18" t="s">
        <v>29</v>
      </c>
      <c r="D378" s="18" t="s">
        <v>723</v>
      </c>
      <c r="E378" s="18"/>
      <c r="F378" s="18"/>
      <c r="G378" s="18"/>
      <c r="H378" s="18">
        <v>2016</v>
      </c>
      <c r="I378" s="748" t="s">
        <v>586</v>
      </c>
      <c r="J378" s="749" t="s">
        <v>591</v>
      </c>
      <c r="P378" s="12">
        <v>0</v>
      </c>
      <c r="Q378" s="12">
        <v>0</v>
      </c>
      <c r="R378" s="12">
        <v>0</v>
      </c>
      <c r="S378" s="12">
        <v>0</v>
      </c>
      <c r="T378" s="12">
        <v>0</v>
      </c>
      <c r="U378" s="12">
        <v>0</v>
      </c>
      <c r="V378" s="12">
        <v>0</v>
      </c>
      <c r="W378" s="12">
        <v>0</v>
      </c>
      <c r="X378" s="12">
        <v>0</v>
      </c>
      <c r="Y378" s="12">
        <v>0</v>
      </c>
      <c r="Z378" s="12">
        <v>0</v>
      </c>
      <c r="AA378" s="12">
        <v>0</v>
      </c>
      <c r="AB378" s="12">
        <v>0</v>
      </c>
      <c r="AC378" s="12">
        <v>0</v>
      </c>
      <c r="AD378" s="12">
        <v>0</v>
      </c>
      <c r="AE378" s="12">
        <v>0</v>
      </c>
      <c r="AF378" s="12">
        <v>0</v>
      </c>
      <c r="AG378" s="12">
        <v>0</v>
      </c>
      <c r="AH378" s="12">
        <v>0</v>
      </c>
      <c r="AI378" s="12">
        <v>0</v>
      </c>
      <c r="AJ378" s="12">
        <v>0</v>
      </c>
      <c r="AK378" s="12">
        <v>0</v>
      </c>
      <c r="AL378" s="12">
        <v>0</v>
      </c>
      <c r="AM378" s="12">
        <v>0</v>
      </c>
      <c r="AN378" s="12">
        <v>0</v>
      </c>
      <c r="AO378" s="12">
        <v>0</v>
      </c>
      <c r="AU378" s="12">
        <v>0</v>
      </c>
      <c r="AV378" s="12">
        <v>0</v>
      </c>
      <c r="AW378" s="12">
        <v>0</v>
      </c>
      <c r="AX378" s="12">
        <v>0</v>
      </c>
      <c r="AY378" s="12">
        <v>0</v>
      </c>
      <c r="AZ378" s="12">
        <v>0</v>
      </c>
      <c r="BA378" s="12">
        <v>0</v>
      </c>
      <c r="BB378" s="12">
        <v>0</v>
      </c>
      <c r="BC378" s="12">
        <v>0</v>
      </c>
      <c r="BD378" s="12">
        <v>0</v>
      </c>
      <c r="BE378" s="12">
        <v>0</v>
      </c>
      <c r="BF378" s="12">
        <v>0</v>
      </c>
      <c r="BG378" s="12">
        <v>0</v>
      </c>
      <c r="BH378" s="12">
        <v>0</v>
      </c>
      <c r="BI378" s="12">
        <v>0</v>
      </c>
      <c r="BJ378" s="12">
        <v>0</v>
      </c>
      <c r="BK378" s="12">
        <v>0</v>
      </c>
      <c r="BL378" s="12">
        <v>0</v>
      </c>
      <c r="BM378" s="12">
        <v>0</v>
      </c>
      <c r="BN378" s="12">
        <v>0</v>
      </c>
      <c r="BO378" s="12">
        <v>0</v>
      </c>
      <c r="BP378" s="12">
        <v>0</v>
      </c>
      <c r="BQ378" s="12">
        <v>0</v>
      </c>
      <c r="BR378" s="12">
        <v>0</v>
      </c>
      <c r="BS378" s="12">
        <v>0</v>
      </c>
      <c r="BT378" s="12">
        <v>0</v>
      </c>
    </row>
    <row r="379" spans="2:72">
      <c r="B379" s="18" t="s">
        <v>208</v>
      </c>
      <c r="C379" s="18" t="s">
        <v>29</v>
      </c>
      <c r="D379" s="18" t="s">
        <v>724</v>
      </c>
      <c r="E379" s="18"/>
      <c r="F379" s="18"/>
      <c r="G379" s="18"/>
      <c r="H379" s="18">
        <v>2016</v>
      </c>
      <c r="I379" s="748" t="s">
        <v>586</v>
      </c>
      <c r="J379" s="749" t="s">
        <v>591</v>
      </c>
      <c r="P379" s="12">
        <v>0</v>
      </c>
      <c r="Q379" s="12">
        <v>0</v>
      </c>
      <c r="R379" s="12">
        <v>0</v>
      </c>
      <c r="S379" s="12">
        <v>0</v>
      </c>
      <c r="T379" s="12">
        <v>0</v>
      </c>
      <c r="U379" s="12">
        <v>0</v>
      </c>
      <c r="V379" s="12">
        <v>0</v>
      </c>
      <c r="W379" s="12">
        <v>0</v>
      </c>
      <c r="X379" s="12">
        <v>0</v>
      </c>
      <c r="Y379" s="12">
        <v>0</v>
      </c>
      <c r="Z379" s="12">
        <v>0</v>
      </c>
      <c r="AA379" s="12">
        <v>0</v>
      </c>
      <c r="AB379" s="12">
        <v>0</v>
      </c>
      <c r="AC379" s="12">
        <v>0</v>
      </c>
      <c r="AD379" s="12">
        <v>0</v>
      </c>
      <c r="AE379" s="12">
        <v>0</v>
      </c>
      <c r="AF379" s="12">
        <v>0</v>
      </c>
      <c r="AG379" s="12">
        <v>0</v>
      </c>
      <c r="AH379" s="12">
        <v>0</v>
      </c>
      <c r="AI379" s="12">
        <v>0</v>
      </c>
      <c r="AJ379" s="12">
        <v>0</v>
      </c>
      <c r="AK379" s="12">
        <v>0</v>
      </c>
      <c r="AL379" s="12">
        <v>0</v>
      </c>
      <c r="AM379" s="12">
        <v>0</v>
      </c>
      <c r="AN379" s="12">
        <v>0</v>
      </c>
      <c r="AO379" s="12">
        <v>0</v>
      </c>
      <c r="AU379" s="12">
        <v>0</v>
      </c>
      <c r="AV379" s="12">
        <v>0</v>
      </c>
      <c r="AW379" s="12">
        <v>0</v>
      </c>
      <c r="AX379" s="12">
        <v>0</v>
      </c>
      <c r="AY379" s="12">
        <v>0</v>
      </c>
      <c r="AZ379" s="12">
        <v>0</v>
      </c>
      <c r="BA379" s="12">
        <v>0</v>
      </c>
      <c r="BB379" s="12">
        <v>0</v>
      </c>
      <c r="BC379" s="12">
        <v>0</v>
      </c>
      <c r="BD379" s="12">
        <v>0</v>
      </c>
      <c r="BE379" s="12">
        <v>0</v>
      </c>
      <c r="BF379" s="12">
        <v>0</v>
      </c>
      <c r="BG379" s="12">
        <v>0</v>
      </c>
      <c r="BH379" s="12">
        <v>0</v>
      </c>
      <c r="BI379" s="12">
        <v>0</v>
      </c>
      <c r="BJ379" s="12">
        <v>0</v>
      </c>
      <c r="BK379" s="12">
        <v>0</v>
      </c>
      <c r="BL379" s="12">
        <v>0</v>
      </c>
      <c r="BM379" s="12">
        <v>0</v>
      </c>
      <c r="BN379" s="12">
        <v>0</v>
      </c>
      <c r="BO379" s="12">
        <v>0</v>
      </c>
      <c r="BP379" s="12">
        <v>0</v>
      </c>
      <c r="BQ379" s="12">
        <v>0</v>
      </c>
      <c r="BR379" s="12">
        <v>0</v>
      </c>
      <c r="BS379" s="12">
        <v>0</v>
      </c>
      <c r="BT379" s="12">
        <v>0</v>
      </c>
    </row>
    <row r="380" spans="2:72">
      <c r="B380" s="18" t="s">
        <v>208</v>
      </c>
      <c r="C380" s="18" t="s">
        <v>29</v>
      </c>
      <c r="D380" s="18" t="s">
        <v>725</v>
      </c>
      <c r="E380" s="18"/>
      <c r="F380" s="18"/>
      <c r="G380" s="18"/>
      <c r="H380" s="18">
        <v>2016</v>
      </c>
      <c r="I380" s="748" t="s">
        <v>586</v>
      </c>
      <c r="J380" s="749" t="s">
        <v>591</v>
      </c>
      <c r="P380" s="12">
        <v>0</v>
      </c>
      <c r="Q380" s="12">
        <v>14</v>
      </c>
      <c r="R380" s="12">
        <v>14</v>
      </c>
      <c r="S380" s="12">
        <v>14</v>
      </c>
      <c r="T380" s="12">
        <v>14</v>
      </c>
      <c r="U380" s="12">
        <v>14</v>
      </c>
      <c r="V380" s="12">
        <v>14</v>
      </c>
      <c r="W380" s="12">
        <v>14</v>
      </c>
      <c r="X380" s="12">
        <v>14</v>
      </c>
      <c r="Y380" s="12">
        <v>14</v>
      </c>
      <c r="Z380" s="12">
        <v>14</v>
      </c>
      <c r="AA380" s="12">
        <v>14</v>
      </c>
      <c r="AB380" s="12">
        <v>14</v>
      </c>
      <c r="AC380" s="12">
        <v>14</v>
      </c>
      <c r="AD380" s="12">
        <v>14</v>
      </c>
      <c r="AE380" s="12">
        <v>14</v>
      </c>
      <c r="AF380" s="12">
        <v>0</v>
      </c>
      <c r="AG380" s="12">
        <v>0</v>
      </c>
      <c r="AH380" s="12">
        <v>0</v>
      </c>
      <c r="AI380" s="12">
        <v>0</v>
      </c>
      <c r="AJ380" s="12">
        <v>0</v>
      </c>
      <c r="AK380" s="12">
        <v>0</v>
      </c>
      <c r="AL380" s="12">
        <v>0</v>
      </c>
      <c r="AM380" s="12">
        <v>0</v>
      </c>
      <c r="AN380" s="12">
        <v>0</v>
      </c>
      <c r="AO380" s="12">
        <v>0</v>
      </c>
      <c r="AU380" s="12">
        <v>0</v>
      </c>
      <c r="AV380" s="12">
        <v>154237</v>
      </c>
      <c r="AW380" s="12">
        <v>154237</v>
      </c>
      <c r="AX380" s="12">
        <v>154237</v>
      </c>
      <c r="AY380" s="12">
        <v>154237</v>
      </c>
      <c r="AZ380" s="12">
        <v>154237</v>
      </c>
      <c r="BA380" s="12">
        <v>154237</v>
      </c>
      <c r="BB380" s="12">
        <v>154237</v>
      </c>
      <c r="BC380" s="12">
        <v>154237</v>
      </c>
      <c r="BD380" s="12">
        <v>154237</v>
      </c>
      <c r="BE380" s="12">
        <v>154237</v>
      </c>
      <c r="BF380" s="12">
        <v>154237</v>
      </c>
      <c r="BG380" s="12">
        <v>154237</v>
      </c>
      <c r="BH380" s="12">
        <v>154237</v>
      </c>
      <c r="BI380" s="12">
        <v>154237</v>
      </c>
      <c r="BJ380" s="12">
        <v>154237</v>
      </c>
      <c r="BK380" s="12">
        <v>0</v>
      </c>
      <c r="BL380" s="12">
        <v>0</v>
      </c>
      <c r="BM380" s="12">
        <v>0</v>
      </c>
      <c r="BN380" s="12">
        <v>0</v>
      </c>
      <c r="BO380" s="12">
        <v>0</v>
      </c>
      <c r="BP380" s="12">
        <v>0</v>
      </c>
      <c r="BQ380" s="12">
        <v>0</v>
      </c>
      <c r="BR380" s="12">
        <v>0</v>
      </c>
      <c r="BS380" s="12">
        <v>0</v>
      </c>
      <c r="BT380" s="12">
        <v>0</v>
      </c>
    </row>
    <row r="381" spans="2:72">
      <c r="B381" s="18" t="s">
        <v>208</v>
      </c>
      <c r="C381" s="18" t="s">
        <v>29</v>
      </c>
      <c r="D381" s="18" t="s">
        <v>726</v>
      </c>
      <c r="E381" s="18"/>
      <c r="F381" s="18"/>
      <c r="G381" s="18"/>
      <c r="H381" s="18">
        <v>2016</v>
      </c>
      <c r="I381" s="748" t="s">
        <v>586</v>
      </c>
      <c r="J381" s="749" t="s">
        <v>591</v>
      </c>
      <c r="P381" s="12">
        <v>0</v>
      </c>
      <c r="Q381" s="12">
        <v>0</v>
      </c>
      <c r="R381" s="12">
        <v>0</v>
      </c>
      <c r="S381" s="12">
        <v>0</v>
      </c>
      <c r="T381" s="12">
        <v>0</v>
      </c>
      <c r="U381" s="12">
        <v>0</v>
      </c>
      <c r="V381" s="12">
        <v>0</v>
      </c>
      <c r="W381" s="12">
        <v>0</v>
      </c>
      <c r="X381" s="12">
        <v>0</v>
      </c>
      <c r="Y381" s="12">
        <v>0</v>
      </c>
      <c r="Z381" s="12">
        <v>0</v>
      </c>
      <c r="AA381" s="12">
        <v>0</v>
      </c>
      <c r="AB381" s="12">
        <v>0</v>
      </c>
      <c r="AC381" s="12">
        <v>0</v>
      </c>
      <c r="AD381" s="12">
        <v>0</v>
      </c>
      <c r="AE381" s="12">
        <v>0</v>
      </c>
      <c r="AF381" s="12">
        <v>0</v>
      </c>
      <c r="AG381" s="12">
        <v>0</v>
      </c>
      <c r="AH381" s="12">
        <v>0</v>
      </c>
      <c r="AI381" s="12">
        <v>0</v>
      </c>
      <c r="AJ381" s="12">
        <v>0</v>
      </c>
      <c r="AK381" s="12">
        <v>0</v>
      </c>
      <c r="AL381" s="12">
        <v>0</v>
      </c>
      <c r="AM381" s="12">
        <v>0</v>
      </c>
      <c r="AN381" s="12">
        <v>0</v>
      </c>
      <c r="AO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0</v>
      </c>
      <c r="BP381" s="12">
        <v>0</v>
      </c>
      <c r="BQ381" s="12">
        <v>0</v>
      </c>
      <c r="BR381" s="12">
        <v>0</v>
      </c>
      <c r="BS381" s="12">
        <v>0</v>
      </c>
      <c r="BT381" s="12">
        <v>0</v>
      </c>
    </row>
    <row r="382" spans="2:72">
      <c r="B382" s="18" t="s">
        <v>208</v>
      </c>
      <c r="C382" s="18" t="s">
        <v>29</v>
      </c>
      <c r="D382" s="18" t="s">
        <v>127</v>
      </c>
      <c r="E382" s="18"/>
      <c r="F382" s="18"/>
      <c r="G382" s="18"/>
      <c r="H382" s="18">
        <v>2016</v>
      </c>
      <c r="I382" s="748" t="s">
        <v>586</v>
      </c>
      <c r="J382" s="749" t="s">
        <v>591</v>
      </c>
      <c r="P382" s="12">
        <v>0</v>
      </c>
      <c r="Q382" s="12">
        <v>0</v>
      </c>
      <c r="R382" s="12">
        <v>0</v>
      </c>
      <c r="S382" s="12">
        <v>0</v>
      </c>
      <c r="T382" s="12">
        <v>0</v>
      </c>
      <c r="U382" s="12">
        <v>0</v>
      </c>
      <c r="V382" s="12">
        <v>0</v>
      </c>
      <c r="W382" s="12">
        <v>0</v>
      </c>
      <c r="X382" s="12">
        <v>0</v>
      </c>
      <c r="Y382" s="12">
        <v>0</v>
      </c>
      <c r="Z382" s="12">
        <v>0</v>
      </c>
      <c r="AA382" s="12">
        <v>0</v>
      </c>
      <c r="AB382" s="12">
        <v>0</v>
      </c>
      <c r="AC382" s="12">
        <v>0</v>
      </c>
      <c r="AD382" s="12">
        <v>0</v>
      </c>
      <c r="AE382" s="12">
        <v>0</v>
      </c>
      <c r="AF382" s="12">
        <v>0</v>
      </c>
      <c r="AG382" s="12">
        <v>0</v>
      </c>
      <c r="AH382" s="12">
        <v>0</v>
      </c>
      <c r="AI382" s="12">
        <v>0</v>
      </c>
      <c r="AJ382" s="12">
        <v>0</v>
      </c>
      <c r="AK382" s="12">
        <v>0</v>
      </c>
      <c r="AL382" s="12">
        <v>0</v>
      </c>
      <c r="AM382" s="12">
        <v>0</v>
      </c>
      <c r="AN382" s="12">
        <v>0</v>
      </c>
      <c r="AO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0</v>
      </c>
      <c r="BP382" s="12">
        <v>0</v>
      </c>
      <c r="BQ382" s="12">
        <v>0</v>
      </c>
      <c r="BR382" s="12">
        <v>0</v>
      </c>
      <c r="BS382" s="12">
        <v>0</v>
      </c>
      <c r="BT382" s="12">
        <v>0</v>
      </c>
    </row>
    <row r="383" spans="2:72">
      <c r="B383" s="18" t="s">
        <v>208</v>
      </c>
      <c r="C383" s="18" t="s">
        <v>29</v>
      </c>
      <c r="D383" s="18" t="s">
        <v>727</v>
      </c>
      <c r="E383" s="18"/>
      <c r="F383" s="18"/>
      <c r="G383" s="18"/>
      <c r="H383" s="18">
        <v>2016</v>
      </c>
      <c r="I383" s="748" t="s">
        <v>586</v>
      </c>
      <c r="J383" s="749" t="s">
        <v>591</v>
      </c>
      <c r="P383" s="12">
        <v>0</v>
      </c>
      <c r="Q383" s="12">
        <v>0</v>
      </c>
      <c r="R383" s="12">
        <v>0</v>
      </c>
      <c r="S383" s="12">
        <v>0</v>
      </c>
      <c r="T383" s="12">
        <v>0</v>
      </c>
      <c r="U383" s="12">
        <v>0</v>
      </c>
      <c r="V383" s="12">
        <v>0</v>
      </c>
      <c r="W383" s="12">
        <v>0</v>
      </c>
      <c r="X383" s="12">
        <v>0</v>
      </c>
      <c r="Y383" s="12">
        <v>0</v>
      </c>
      <c r="Z383" s="12">
        <v>0</v>
      </c>
      <c r="AA383" s="12">
        <v>0</v>
      </c>
      <c r="AB383" s="12">
        <v>0</v>
      </c>
      <c r="AC383" s="12">
        <v>0</v>
      </c>
      <c r="AD383" s="12">
        <v>0</v>
      </c>
      <c r="AE383" s="12">
        <v>0</v>
      </c>
      <c r="AF383" s="12">
        <v>0</v>
      </c>
      <c r="AG383" s="12">
        <v>0</v>
      </c>
      <c r="AH383" s="12">
        <v>0</v>
      </c>
      <c r="AI383" s="12">
        <v>0</v>
      </c>
      <c r="AJ383" s="12">
        <v>0</v>
      </c>
      <c r="AK383" s="12">
        <v>0</v>
      </c>
      <c r="AL383" s="12">
        <v>0</v>
      </c>
      <c r="AM383" s="12">
        <v>0</v>
      </c>
      <c r="AN383" s="12">
        <v>0</v>
      </c>
      <c r="AO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0</v>
      </c>
      <c r="BP383" s="12">
        <v>0</v>
      </c>
      <c r="BQ383" s="12">
        <v>0</v>
      </c>
      <c r="BR383" s="12">
        <v>0</v>
      </c>
      <c r="BS383" s="12">
        <v>0</v>
      </c>
      <c r="BT383" s="12">
        <v>0</v>
      </c>
    </row>
    <row r="384" spans="2:72">
      <c r="B384" s="18" t="s">
        <v>208</v>
      </c>
      <c r="C384" s="18" t="s">
        <v>29</v>
      </c>
      <c r="D384" s="18" t="s">
        <v>728</v>
      </c>
      <c r="E384" s="18"/>
      <c r="F384" s="18"/>
      <c r="G384" s="18"/>
      <c r="H384" s="18">
        <v>2016</v>
      </c>
      <c r="I384" s="748" t="s">
        <v>586</v>
      </c>
      <c r="J384" s="749" t="s">
        <v>591</v>
      </c>
      <c r="P384" s="12">
        <v>0</v>
      </c>
      <c r="Q384" s="12">
        <v>0</v>
      </c>
      <c r="R384" s="12">
        <v>0</v>
      </c>
      <c r="S384" s="12">
        <v>0</v>
      </c>
      <c r="T384" s="12">
        <v>0</v>
      </c>
      <c r="U384" s="12">
        <v>0</v>
      </c>
      <c r="V384" s="12">
        <v>0</v>
      </c>
      <c r="W384" s="12">
        <v>0</v>
      </c>
      <c r="X384" s="12">
        <v>0</v>
      </c>
      <c r="Y384" s="12">
        <v>0</v>
      </c>
      <c r="Z384" s="12">
        <v>0</v>
      </c>
      <c r="AA384" s="12">
        <v>0</v>
      </c>
      <c r="AB384" s="12">
        <v>0</v>
      </c>
      <c r="AC384" s="12">
        <v>0</v>
      </c>
      <c r="AD384" s="12">
        <v>0</v>
      </c>
      <c r="AE384" s="12">
        <v>0</v>
      </c>
      <c r="AF384" s="12">
        <v>0</v>
      </c>
      <c r="AG384" s="12">
        <v>0</v>
      </c>
      <c r="AH384" s="12">
        <v>0</v>
      </c>
      <c r="AI384" s="12">
        <v>0</v>
      </c>
      <c r="AJ384" s="12">
        <v>0</v>
      </c>
      <c r="AK384" s="12">
        <v>0</v>
      </c>
      <c r="AL384" s="12">
        <v>0</v>
      </c>
      <c r="AM384" s="12">
        <v>0</v>
      </c>
      <c r="AN384" s="12">
        <v>0</v>
      </c>
      <c r="AO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0</v>
      </c>
      <c r="BP384" s="12">
        <v>0</v>
      </c>
      <c r="BQ384" s="12">
        <v>0</v>
      </c>
      <c r="BR384" s="12">
        <v>0</v>
      </c>
      <c r="BS384" s="12">
        <v>0</v>
      </c>
      <c r="BT384" s="12">
        <v>0</v>
      </c>
    </row>
    <row r="385" spans="2:72">
      <c r="B385" s="18" t="s">
        <v>208</v>
      </c>
      <c r="C385" s="18" t="s">
        <v>29</v>
      </c>
      <c r="D385" s="18" t="s">
        <v>729</v>
      </c>
      <c r="E385" s="18"/>
      <c r="F385" s="18"/>
      <c r="G385" s="18"/>
      <c r="H385" s="18">
        <v>2016</v>
      </c>
      <c r="I385" s="748" t="s">
        <v>586</v>
      </c>
      <c r="J385" s="749" t="s">
        <v>591</v>
      </c>
      <c r="P385" s="12">
        <v>0</v>
      </c>
      <c r="Q385" s="12">
        <v>0</v>
      </c>
      <c r="R385" s="12">
        <v>0</v>
      </c>
      <c r="S385" s="12">
        <v>0</v>
      </c>
      <c r="T385" s="12">
        <v>0</v>
      </c>
      <c r="U385" s="12">
        <v>0</v>
      </c>
      <c r="V385" s="12">
        <v>0</v>
      </c>
      <c r="W385" s="12">
        <v>0</v>
      </c>
      <c r="X385" s="12">
        <v>0</v>
      </c>
      <c r="Y385" s="12">
        <v>0</v>
      </c>
      <c r="Z385" s="12">
        <v>0</v>
      </c>
      <c r="AA385" s="12">
        <v>0</v>
      </c>
      <c r="AB385" s="12">
        <v>0</v>
      </c>
      <c r="AC385" s="12">
        <v>0</v>
      </c>
      <c r="AD385" s="12">
        <v>0</v>
      </c>
      <c r="AE385" s="12">
        <v>0</v>
      </c>
      <c r="AF385" s="12">
        <v>0</v>
      </c>
      <c r="AG385" s="12">
        <v>0</v>
      </c>
      <c r="AH385" s="12">
        <v>0</v>
      </c>
      <c r="AI385" s="12">
        <v>0</v>
      </c>
      <c r="AJ385" s="12">
        <v>0</v>
      </c>
      <c r="AK385" s="12">
        <v>0</v>
      </c>
      <c r="AL385" s="12">
        <v>0</v>
      </c>
      <c r="AM385" s="12">
        <v>0</v>
      </c>
      <c r="AN385" s="12">
        <v>0</v>
      </c>
      <c r="AO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0</v>
      </c>
      <c r="BP385" s="12">
        <v>0</v>
      </c>
      <c r="BQ385" s="12">
        <v>0</v>
      </c>
      <c r="BR385" s="12">
        <v>0</v>
      </c>
      <c r="BS385" s="12">
        <v>0</v>
      </c>
      <c r="BT385" s="12">
        <v>0</v>
      </c>
    </row>
    <row r="386" spans="2:72">
      <c r="B386" s="18" t="s">
        <v>208</v>
      </c>
      <c r="C386" s="18" t="s">
        <v>29</v>
      </c>
      <c r="D386" s="18" t="s">
        <v>730</v>
      </c>
      <c r="E386" s="18"/>
      <c r="F386" s="18"/>
      <c r="G386" s="18"/>
      <c r="H386" s="18">
        <v>2016</v>
      </c>
      <c r="I386" s="748" t="s">
        <v>586</v>
      </c>
      <c r="J386" s="749" t="s">
        <v>591</v>
      </c>
      <c r="P386" s="12">
        <v>0</v>
      </c>
      <c r="Q386" s="12">
        <v>0</v>
      </c>
      <c r="R386" s="12">
        <v>0</v>
      </c>
      <c r="S386" s="12">
        <v>0</v>
      </c>
      <c r="T386" s="12">
        <v>0</v>
      </c>
      <c r="U386" s="12">
        <v>0</v>
      </c>
      <c r="V386" s="12">
        <v>0</v>
      </c>
      <c r="W386" s="12">
        <v>0</v>
      </c>
      <c r="X386" s="12">
        <v>0</v>
      </c>
      <c r="Y386" s="12">
        <v>0</v>
      </c>
      <c r="Z386" s="12">
        <v>0</v>
      </c>
      <c r="AA386" s="12">
        <v>0</v>
      </c>
      <c r="AB386" s="12">
        <v>0</v>
      </c>
      <c r="AC386" s="12">
        <v>0</v>
      </c>
      <c r="AD386" s="12">
        <v>0</v>
      </c>
      <c r="AE386" s="12">
        <v>0</v>
      </c>
      <c r="AF386" s="12">
        <v>0</v>
      </c>
      <c r="AG386" s="12">
        <v>0</v>
      </c>
      <c r="AH386" s="12">
        <v>0</v>
      </c>
      <c r="AI386" s="12">
        <v>0</v>
      </c>
      <c r="AJ386" s="12">
        <v>0</v>
      </c>
      <c r="AK386" s="12">
        <v>0</v>
      </c>
      <c r="AL386" s="12">
        <v>0</v>
      </c>
      <c r="AM386" s="12">
        <v>0</v>
      </c>
      <c r="AN386" s="12">
        <v>0</v>
      </c>
      <c r="AO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0</v>
      </c>
      <c r="BP386" s="12">
        <v>0</v>
      </c>
      <c r="BQ386" s="12">
        <v>0</v>
      </c>
      <c r="BR386" s="12">
        <v>0</v>
      </c>
      <c r="BS386" s="12">
        <v>0</v>
      </c>
      <c r="BT386" s="12">
        <v>0</v>
      </c>
    </row>
    <row r="387" spans="2:72">
      <c r="B387" s="18" t="s">
        <v>208</v>
      </c>
      <c r="C387" s="18" t="s">
        <v>29</v>
      </c>
      <c r="D387" s="18" t="s">
        <v>731</v>
      </c>
      <c r="E387" s="18"/>
      <c r="F387" s="18"/>
      <c r="G387" s="18"/>
      <c r="H387" s="18">
        <v>2016</v>
      </c>
      <c r="I387" s="748" t="s">
        <v>586</v>
      </c>
      <c r="J387" s="749" t="s">
        <v>591</v>
      </c>
      <c r="P387" s="12">
        <v>0</v>
      </c>
      <c r="Q387" s="12">
        <v>0</v>
      </c>
      <c r="R387" s="12">
        <v>0</v>
      </c>
      <c r="S387" s="12">
        <v>0</v>
      </c>
      <c r="T387" s="12">
        <v>0</v>
      </c>
      <c r="U387" s="12">
        <v>0</v>
      </c>
      <c r="V387" s="12">
        <v>0</v>
      </c>
      <c r="W387" s="12">
        <v>0</v>
      </c>
      <c r="X387" s="12">
        <v>0</v>
      </c>
      <c r="Y387" s="12">
        <v>0</v>
      </c>
      <c r="Z387" s="12">
        <v>0</v>
      </c>
      <c r="AA387" s="12">
        <v>0</v>
      </c>
      <c r="AB387" s="12">
        <v>0</v>
      </c>
      <c r="AC387" s="12">
        <v>0</v>
      </c>
      <c r="AD387" s="12">
        <v>0</v>
      </c>
      <c r="AE387" s="12">
        <v>0</v>
      </c>
      <c r="AF387" s="12">
        <v>0</v>
      </c>
      <c r="AG387" s="12">
        <v>0</v>
      </c>
      <c r="AH387" s="12">
        <v>0</v>
      </c>
      <c r="AI387" s="12">
        <v>0</v>
      </c>
      <c r="AJ387" s="12">
        <v>0</v>
      </c>
      <c r="AK387" s="12">
        <v>0</v>
      </c>
      <c r="AL387" s="12">
        <v>0</v>
      </c>
      <c r="AM387" s="12">
        <v>0</v>
      </c>
      <c r="AN387" s="12">
        <v>0</v>
      </c>
      <c r="AO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0</v>
      </c>
      <c r="BP387" s="12">
        <v>0</v>
      </c>
      <c r="BQ387" s="12">
        <v>0</v>
      </c>
      <c r="BR387" s="12">
        <v>0</v>
      </c>
      <c r="BS387" s="12">
        <v>0</v>
      </c>
      <c r="BT387" s="12">
        <v>0</v>
      </c>
    </row>
    <row r="388" spans="2:72">
      <c r="B388" s="18" t="s">
        <v>208</v>
      </c>
      <c r="C388" s="18" t="s">
        <v>29</v>
      </c>
      <c r="D388" s="18" t="s">
        <v>732</v>
      </c>
      <c r="E388" s="18"/>
      <c r="F388" s="18"/>
      <c r="G388" s="18"/>
      <c r="H388" s="18">
        <v>2016</v>
      </c>
      <c r="I388" s="748" t="s">
        <v>586</v>
      </c>
      <c r="J388" s="749" t="s">
        <v>591</v>
      </c>
      <c r="P388" s="12">
        <v>0</v>
      </c>
      <c r="Q388" s="12">
        <v>0</v>
      </c>
      <c r="R388" s="12">
        <v>0</v>
      </c>
      <c r="S388" s="12">
        <v>0</v>
      </c>
      <c r="T388" s="12">
        <v>0</v>
      </c>
      <c r="U388" s="12">
        <v>0</v>
      </c>
      <c r="V388" s="12">
        <v>0</v>
      </c>
      <c r="W388" s="12">
        <v>0</v>
      </c>
      <c r="X388" s="12">
        <v>0</v>
      </c>
      <c r="Y388" s="12">
        <v>0</v>
      </c>
      <c r="Z388" s="12">
        <v>0</v>
      </c>
      <c r="AA388" s="12">
        <v>0</v>
      </c>
      <c r="AB388" s="12">
        <v>0</v>
      </c>
      <c r="AC388" s="12">
        <v>0</v>
      </c>
      <c r="AD388" s="12">
        <v>0</v>
      </c>
      <c r="AE388" s="12">
        <v>0</v>
      </c>
      <c r="AF388" s="12">
        <v>0</v>
      </c>
      <c r="AG388" s="12">
        <v>0</v>
      </c>
      <c r="AH388" s="12">
        <v>0</v>
      </c>
      <c r="AI388" s="12">
        <v>0</v>
      </c>
      <c r="AJ388" s="12">
        <v>0</v>
      </c>
      <c r="AK388" s="12">
        <v>0</v>
      </c>
      <c r="AL388" s="12">
        <v>0</v>
      </c>
      <c r="AM388" s="12">
        <v>0</v>
      </c>
      <c r="AN388" s="12">
        <v>0</v>
      </c>
      <c r="AO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0</v>
      </c>
      <c r="BP388" s="12">
        <v>0</v>
      </c>
      <c r="BQ388" s="12">
        <v>0</v>
      </c>
      <c r="BR388" s="12">
        <v>0</v>
      </c>
      <c r="BS388" s="12">
        <v>0</v>
      </c>
      <c r="BT388" s="12">
        <v>0</v>
      </c>
    </row>
    <row r="389" spans="2:72">
      <c r="B389" s="18" t="s">
        <v>208</v>
      </c>
      <c r="C389" s="18" t="s">
        <v>29</v>
      </c>
      <c r="D389" s="18" t="s">
        <v>733</v>
      </c>
      <c r="E389" s="18"/>
      <c r="F389" s="18"/>
      <c r="G389" s="18"/>
      <c r="H389" s="18">
        <v>2016</v>
      </c>
      <c r="I389" s="748" t="s">
        <v>586</v>
      </c>
      <c r="J389" s="749" t="s">
        <v>591</v>
      </c>
      <c r="P389" s="12">
        <v>0</v>
      </c>
      <c r="Q389" s="12">
        <v>0</v>
      </c>
      <c r="R389" s="12">
        <v>0</v>
      </c>
      <c r="S389" s="12">
        <v>0</v>
      </c>
      <c r="T389" s="12">
        <v>0</v>
      </c>
      <c r="U389" s="12">
        <v>0</v>
      </c>
      <c r="V389" s="12">
        <v>0</v>
      </c>
      <c r="W389" s="12">
        <v>0</v>
      </c>
      <c r="X389" s="12">
        <v>0</v>
      </c>
      <c r="Y389" s="12">
        <v>0</v>
      </c>
      <c r="Z389" s="12">
        <v>0</v>
      </c>
      <c r="AA389" s="12">
        <v>0</v>
      </c>
      <c r="AB389" s="12">
        <v>0</v>
      </c>
      <c r="AC389" s="12">
        <v>0</v>
      </c>
      <c r="AD389" s="12">
        <v>0</v>
      </c>
      <c r="AE389" s="12">
        <v>0</v>
      </c>
      <c r="AF389" s="12">
        <v>0</v>
      </c>
      <c r="AG389" s="12">
        <v>0</v>
      </c>
      <c r="AH389" s="12">
        <v>0</v>
      </c>
      <c r="AI389" s="12">
        <v>0</v>
      </c>
      <c r="AJ389" s="12">
        <v>0</v>
      </c>
      <c r="AK389" s="12">
        <v>0</v>
      </c>
      <c r="AL389" s="12">
        <v>0</v>
      </c>
      <c r="AM389" s="12">
        <v>0</v>
      </c>
      <c r="AN389" s="12">
        <v>0</v>
      </c>
      <c r="AO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0</v>
      </c>
      <c r="BP389" s="12">
        <v>0</v>
      </c>
      <c r="BQ389" s="12">
        <v>0</v>
      </c>
      <c r="BR389" s="12">
        <v>0</v>
      </c>
      <c r="BS389" s="12">
        <v>0</v>
      </c>
      <c r="BT389" s="12">
        <v>0</v>
      </c>
    </row>
    <row r="390" spans="2:72">
      <c r="B390" s="18" t="s">
        <v>208</v>
      </c>
      <c r="C390" s="18" t="s">
        <v>29</v>
      </c>
      <c r="D390" s="18" t="s">
        <v>734</v>
      </c>
      <c r="E390" s="18"/>
      <c r="F390" s="18"/>
      <c r="G390" s="18"/>
      <c r="H390" s="18">
        <v>2016</v>
      </c>
      <c r="I390" s="748" t="s">
        <v>586</v>
      </c>
      <c r="J390" s="749" t="s">
        <v>591</v>
      </c>
      <c r="P390" s="12">
        <v>0</v>
      </c>
      <c r="Q390" s="12">
        <v>0</v>
      </c>
      <c r="R390" s="12">
        <v>0</v>
      </c>
      <c r="S390" s="12">
        <v>0</v>
      </c>
      <c r="T390" s="12">
        <v>0</v>
      </c>
      <c r="U390" s="12">
        <v>0</v>
      </c>
      <c r="V390" s="12">
        <v>0</v>
      </c>
      <c r="W390" s="12">
        <v>0</v>
      </c>
      <c r="X390" s="12">
        <v>0</v>
      </c>
      <c r="Y390" s="12">
        <v>0</v>
      </c>
      <c r="Z390" s="12">
        <v>0</v>
      </c>
      <c r="AA390" s="12">
        <v>0</v>
      </c>
      <c r="AB390" s="12">
        <v>0</v>
      </c>
      <c r="AC390" s="12">
        <v>0</v>
      </c>
      <c r="AD390" s="12">
        <v>0</v>
      </c>
      <c r="AE390" s="12">
        <v>0</v>
      </c>
      <c r="AF390" s="12">
        <v>0</v>
      </c>
      <c r="AG390" s="12">
        <v>0</v>
      </c>
      <c r="AH390" s="12">
        <v>0</v>
      </c>
      <c r="AI390" s="12">
        <v>0</v>
      </c>
      <c r="AJ390" s="12">
        <v>0</v>
      </c>
      <c r="AK390" s="12">
        <v>0</v>
      </c>
      <c r="AL390" s="12">
        <v>0</v>
      </c>
      <c r="AM390" s="12">
        <v>0</v>
      </c>
      <c r="AN390" s="12">
        <v>0</v>
      </c>
      <c r="AO390" s="12">
        <v>0</v>
      </c>
      <c r="AU390" s="12">
        <v>0</v>
      </c>
      <c r="AV390" s="12">
        <v>0</v>
      </c>
      <c r="AW390" s="12">
        <v>0</v>
      </c>
      <c r="AX390" s="12">
        <v>0</v>
      </c>
      <c r="AY390" s="12">
        <v>0</v>
      </c>
      <c r="AZ390" s="12">
        <v>0</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0</v>
      </c>
      <c r="BP390" s="12">
        <v>0</v>
      </c>
      <c r="BQ390" s="12">
        <v>0</v>
      </c>
      <c r="BR390" s="12">
        <v>0</v>
      </c>
      <c r="BS390" s="12">
        <v>0</v>
      </c>
      <c r="BT390" s="12">
        <v>0</v>
      </c>
    </row>
    <row r="391" spans="2:72">
      <c r="B391" s="18" t="s">
        <v>208</v>
      </c>
      <c r="C391" s="18" t="s">
        <v>29</v>
      </c>
      <c r="D391" s="18" t="s">
        <v>735</v>
      </c>
      <c r="E391" s="18"/>
      <c r="F391" s="18"/>
      <c r="G391" s="18"/>
      <c r="H391" s="18">
        <v>2016</v>
      </c>
      <c r="I391" s="748" t="s">
        <v>586</v>
      </c>
      <c r="J391" s="749" t="s">
        <v>591</v>
      </c>
      <c r="P391" s="12">
        <v>0</v>
      </c>
      <c r="Q391" s="12">
        <v>0</v>
      </c>
      <c r="R391" s="12">
        <v>0</v>
      </c>
      <c r="S391" s="12">
        <v>0</v>
      </c>
      <c r="T391" s="12">
        <v>0</v>
      </c>
      <c r="U391" s="12">
        <v>0</v>
      </c>
      <c r="V391" s="12">
        <v>0</v>
      </c>
      <c r="W391" s="12">
        <v>0</v>
      </c>
      <c r="X391" s="12">
        <v>0</v>
      </c>
      <c r="Y391" s="12">
        <v>0</v>
      </c>
      <c r="Z391" s="12">
        <v>0</v>
      </c>
      <c r="AA391" s="12">
        <v>0</v>
      </c>
      <c r="AB391" s="12">
        <v>0</v>
      </c>
      <c r="AC391" s="12">
        <v>0</v>
      </c>
      <c r="AD391" s="12">
        <v>0</v>
      </c>
      <c r="AE391" s="12">
        <v>0</v>
      </c>
      <c r="AF391" s="12">
        <v>0</v>
      </c>
      <c r="AG391" s="12">
        <v>0</v>
      </c>
      <c r="AH391" s="12">
        <v>0</v>
      </c>
      <c r="AI391" s="12">
        <v>0</v>
      </c>
      <c r="AJ391" s="12">
        <v>0</v>
      </c>
      <c r="AK391" s="12">
        <v>0</v>
      </c>
      <c r="AL391" s="12">
        <v>0</v>
      </c>
      <c r="AM391" s="12">
        <v>0</v>
      </c>
      <c r="AN391" s="12">
        <v>0</v>
      </c>
      <c r="AO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0</v>
      </c>
      <c r="BP391" s="12">
        <v>0</v>
      </c>
      <c r="BQ391" s="12">
        <v>0</v>
      </c>
      <c r="BR391" s="12">
        <v>0</v>
      </c>
      <c r="BS391" s="12">
        <v>0</v>
      </c>
      <c r="BT391" s="12">
        <v>0</v>
      </c>
    </row>
    <row r="392" spans="2:72">
      <c r="B392" s="18" t="s">
        <v>208</v>
      </c>
      <c r="C392" s="18" t="s">
        <v>29</v>
      </c>
      <c r="D392" s="18" t="s">
        <v>736</v>
      </c>
      <c r="E392" s="18"/>
      <c r="F392" s="18"/>
      <c r="G392" s="18"/>
      <c r="H392" s="18">
        <v>2016</v>
      </c>
      <c r="I392" s="748" t="s">
        <v>586</v>
      </c>
      <c r="J392" s="749" t="s">
        <v>591</v>
      </c>
      <c r="P392" s="12">
        <v>0</v>
      </c>
      <c r="Q392" s="12">
        <v>0</v>
      </c>
      <c r="R392" s="12">
        <v>0</v>
      </c>
      <c r="S392" s="12">
        <v>0</v>
      </c>
      <c r="T392" s="12">
        <v>0</v>
      </c>
      <c r="U392" s="12">
        <v>0</v>
      </c>
      <c r="V392" s="12">
        <v>0</v>
      </c>
      <c r="W392" s="12">
        <v>0</v>
      </c>
      <c r="X392" s="12">
        <v>0</v>
      </c>
      <c r="Y392" s="12">
        <v>0</v>
      </c>
      <c r="Z392" s="12">
        <v>0</v>
      </c>
      <c r="AA392" s="12">
        <v>0</v>
      </c>
      <c r="AB392" s="12">
        <v>0</v>
      </c>
      <c r="AC392" s="12">
        <v>0</v>
      </c>
      <c r="AD392" s="12">
        <v>0</v>
      </c>
      <c r="AE392" s="12">
        <v>0</v>
      </c>
      <c r="AF392" s="12">
        <v>0</v>
      </c>
      <c r="AG392" s="12">
        <v>0</v>
      </c>
      <c r="AH392" s="12">
        <v>0</v>
      </c>
      <c r="AI392" s="12">
        <v>0</v>
      </c>
      <c r="AJ392" s="12">
        <v>0</v>
      </c>
      <c r="AK392" s="12">
        <v>0</v>
      </c>
      <c r="AL392" s="12">
        <v>0</v>
      </c>
      <c r="AM392" s="12">
        <v>0</v>
      </c>
      <c r="AN392" s="12">
        <v>0</v>
      </c>
      <c r="AO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0</v>
      </c>
      <c r="BP392" s="12">
        <v>0</v>
      </c>
      <c r="BQ392" s="12">
        <v>0</v>
      </c>
      <c r="BR392" s="12">
        <v>0</v>
      </c>
      <c r="BS392" s="12">
        <v>0</v>
      </c>
      <c r="BT392" s="12">
        <v>0</v>
      </c>
    </row>
    <row r="393" spans="2:72">
      <c r="B393" s="18" t="s">
        <v>208</v>
      </c>
      <c r="C393" s="18" t="s">
        <v>29</v>
      </c>
      <c r="D393" s="18" t="s">
        <v>737</v>
      </c>
      <c r="E393" s="18"/>
      <c r="F393" s="18"/>
      <c r="G393" s="18"/>
      <c r="H393" s="18">
        <v>2016</v>
      </c>
      <c r="I393" s="748" t="s">
        <v>586</v>
      </c>
      <c r="J393" s="749" t="s">
        <v>591</v>
      </c>
      <c r="P393" s="12">
        <v>0</v>
      </c>
      <c r="Q393" s="12">
        <v>0</v>
      </c>
      <c r="R393" s="12">
        <v>0</v>
      </c>
      <c r="S393" s="12">
        <v>0</v>
      </c>
      <c r="T393" s="12">
        <v>0</v>
      </c>
      <c r="U393" s="12">
        <v>0</v>
      </c>
      <c r="V393" s="12">
        <v>0</v>
      </c>
      <c r="W393" s="12">
        <v>0</v>
      </c>
      <c r="X393" s="12">
        <v>0</v>
      </c>
      <c r="Y393" s="12">
        <v>0</v>
      </c>
      <c r="Z393" s="12">
        <v>0</v>
      </c>
      <c r="AA393" s="12">
        <v>0</v>
      </c>
      <c r="AB393" s="12">
        <v>0</v>
      </c>
      <c r="AC393" s="12">
        <v>0</v>
      </c>
      <c r="AD393" s="12">
        <v>0</v>
      </c>
      <c r="AE393" s="12">
        <v>0</v>
      </c>
      <c r="AF393" s="12">
        <v>0</v>
      </c>
      <c r="AG393" s="12">
        <v>0</v>
      </c>
      <c r="AH393" s="12">
        <v>0</v>
      </c>
      <c r="AI393" s="12">
        <v>0</v>
      </c>
      <c r="AJ393" s="12">
        <v>0</v>
      </c>
      <c r="AK393" s="12">
        <v>0</v>
      </c>
      <c r="AL393" s="12">
        <v>0</v>
      </c>
      <c r="AM393" s="12">
        <v>0</v>
      </c>
      <c r="AN393" s="12">
        <v>0</v>
      </c>
      <c r="AO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0</v>
      </c>
      <c r="BP393" s="12">
        <v>0</v>
      </c>
      <c r="BQ393" s="12">
        <v>0</v>
      </c>
      <c r="BR393" s="12">
        <v>0</v>
      </c>
      <c r="BS393" s="12">
        <v>0</v>
      </c>
      <c r="BT393" s="12">
        <v>0</v>
      </c>
    </row>
    <row r="394" spans="2:72">
      <c r="B394" s="18" t="s">
        <v>208</v>
      </c>
      <c r="C394" s="18" t="s">
        <v>29</v>
      </c>
      <c r="D394" s="18" t="s">
        <v>738</v>
      </c>
      <c r="E394" s="18"/>
      <c r="F394" s="18"/>
      <c r="G394" s="18"/>
      <c r="H394" s="18">
        <v>2016</v>
      </c>
      <c r="I394" s="748" t="s">
        <v>586</v>
      </c>
      <c r="J394" s="749" t="s">
        <v>591</v>
      </c>
      <c r="P394" s="12">
        <v>0</v>
      </c>
      <c r="Q394" s="12">
        <v>0</v>
      </c>
      <c r="R394" s="12">
        <v>0</v>
      </c>
      <c r="S394" s="12">
        <v>0</v>
      </c>
      <c r="T394" s="12">
        <v>0</v>
      </c>
      <c r="U394" s="12">
        <v>0</v>
      </c>
      <c r="V394" s="12">
        <v>0</v>
      </c>
      <c r="W394" s="12">
        <v>0</v>
      </c>
      <c r="X394" s="12">
        <v>0</v>
      </c>
      <c r="Y394" s="12">
        <v>0</v>
      </c>
      <c r="Z394" s="12">
        <v>0</v>
      </c>
      <c r="AA394" s="12">
        <v>0</v>
      </c>
      <c r="AB394" s="12">
        <v>0</v>
      </c>
      <c r="AC394" s="12">
        <v>0</v>
      </c>
      <c r="AD394" s="12">
        <v>0</v>
      </c>
      <c r="AE394" s="12">
        <v>0</v>
      </c>
      <c r="AF394" s="12">
        <v>0</v>
      </c>
      <c r="AG394" s="12">
        <v>0</v>
      </c>
      <c r="AH394" s="12">
        <v>0</v>
      </c>
      <c r="AI394" s="12">
        <v>0</v>
      </c>
      <c r="AJ394" s="12">
        <v>0</v>
      </c>
      <c r="AK394" s="12">
        <v>0</v>
      </c>
      <c r="AL394" s="12">
        <v>0</v>
      </c>
      <c r="AM394" s="12">
        <v>0</v>
      </c>
      <c r="AN394" s="12">
        <v>0</v>
      </c>
      <c r="AO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0</v>
      </c>
      <c r="BP394" s="12">
        <v>0</v>
      </c>
      <c r="BQ394" s="12">
        <v>0</v>
      </c>
      <c r="BR394" s="12">
        <v>0</v>
      </c>
      <c r="BS394" s="12">
        <v>0</v>
      </c>
      <c r="BT394" s="12">
        <v>0</v>
      </c>
    </row>
    <row r="395" spans="2:72">
      <c r="B395" s="18" t="s">
        <v>208</v>
      </c>
      <c r="C395" s="18" t="s">
        <v>29</v>
      </c>
      <c r="D395" s="18" t="s">
        <v>739</v>
      </c>
      <c r="E395" s="18"/>
      <c r="F395" s="18"/>
      <c r="G395" s="18"/>
      <c r="H395" s="18">
        <v>2016</v>
      </c>
      <c r="I395" s="748" t="s">
        <v>586</v>
      </c>
      <c r="J395" s="749" t="s">
        <v>591</v>
      </c>
      <c r="P395" s="12">
        <v>0</v>
      </c>
      <c r="Q395" s="12">
        <v>0</v>
      </c>
      <c r="R395" s="12">
        <v>0</v>
      </c>
      <c r="S395" s="12">
        <v>0</v>
      </c>
      <c r="T395" s="12">
        <v>0</v>
      </c>
      <c r="U395" s="12">
        <v>0</v>
      </c>
      <c r="V395" s="12">
        <v>0</v>
      </c>
      <c r="W395" s="12">
        <v>0</v>
      </c>
      <c r="X395" s="12">
        <v>0</v>
      </c>
      <c r="Y395" s="12">
        <v>0</v>
      </c>
      <c r="Z395" s="12">
        <v>0</v>
      </c>
      <c r="AA395" s="12">
        <v>0</v>
      </c>
      <c r="AB395" s="12">
        <v>0</v>
      </c>
      <c r="AC395" s="12">
        <v>0</v>
      </c>
      <c r="AD395" s="12">
        <v>0</v>
      </c>
      <c r="AE395" s="12">
        <v>0</v>
      </c>
      <c r="AF395" s="12">
        <v>0</v>
      </c>
      <c r="AG395" s="12">
        <v>0</v>
      </c>
      <c r="AH395" s="12">
        <v>0</v>
      </c>
      <c r="AI395" s="12">
        <v>0</v>
      </c>
      <c r="AJ395" s="12">
        <v>0</v>
      </c>
      <c r="AK395" s="12">
        <v>0</v>
      </c>
      <c r="AL395" s="12">
        <v>0</v>
      </c>
      <c r="AM395" s="12">
        <v>0</v>
      </c>
      <c r="AN395" s="12">
        <v>0</v>
      </c>
      <c r="AO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0</v>
      </c>
      <c r="BP395" s="12">
        <v>0</v>
      </c>
      <c r="BQ395" s="12">
        <v>0</v>
      </c>
      <c r="BR395" s="12">
        <v>0</v>
      </c>
      <c r="BS395" s="12">
        <v>0</v>
      </c>
      <c r="BT395" s="12">
        <v>0</v>
      </c>
    </row>
    <row r="396" spans="2:72">
      <c r="B396" s="18" t="s">
        <v>208</v>
      </c>
      <c r="C396" s="18" t="s">
        <v>29</v>
      </c>
      <c r="D396" s="18" t="s">
        <v>740</v>
      </c>
      <c r="E396" s="18"/>
      <c r="F396" s="18"/>
      <c r="G396" s="18"/>
      <c r="H396" s="18">
        <v>2016</v>
      </c>
      <c r="I396" s="748" t="s">
        <v>586</v>
      </c>
      <c r="J396" s="749" t="s">
        <v>591</v>
      </c>
      <c r="P396" s="12">
        <v>0</v>
      </c>
      <c r="Q396" s="12">
        <v>0</v>
      </c>
      <c r="R396" s="12">
        <v>0</v>
      </c>
      <c r="S396" s="12">
        <v>0</v>
      </c>
      <c r="T396" s="12">
        <v>0</v>
      </c>
      <c r="U396" s="12">
        <v>0</v>
      </c>
      <c r="V396" s="12">
        <v>0</v>
      </c>
      <c r="W396" s="12">
        <v>0</v>
      </c>
      <c r="X396" s="12">
        <v>0</v>
      </c>
      <c r="Y396" s="12">
        <v>0</v>
      </c>
      <c r="Z396" s="12">
        <v>0</v>
      </c>
      <c r="AA396" s="12">
        <v>0</v>
      </c>
      <c r="AB396" s="12">
        <v>0</v>
      </c>
      <c r="AC396" s="12">
        <v>0</v>
      </c>
      <c r="AD396" s="12">
        <v>0</v>
      </c>
      <c r="AE396" s="12">
        <v>0</v>
      </c>
      <c r="AF396" s="12">
        <v>0</v>
      </c>
      <c r="AG396" s="12">
        <v>0</v>
      </c>
      <c r="AH396" s="12">
        <v>0</v>
      </c>
      <c r="AI396" s="12">
        <v>0</v>
      </c>
      <c r="AJ396" s="12">
        <v>0</v>
      </c>
      <c r="AK396" s="12">
        <v>0</v>
      </c>
      <c r="AL396" s="12">
        <v>0</v>
      </c>
      <c r="AM396" s="12">
        <v>0</v>
      </c>
      <c r="AN396" s="12">
        <v>0</v>
      </c>
      <c r="AO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0</v>
      </c>
      <c r="BP396" s="12">
        <v>0</v>
      </c>
      <c r="BQ396" s="12">
        <v>0</v>
      </c>
      <c r="BR396" s="12">
        <v>0</v>
      </c>
      <c r="BS396" s="12">
        <v>0</v>
      </c>
      <c r="BT396" s="12">
        <v>0</v>
      </c>
    </row>
    <row r="397" spans="2:72">
      <c r="B397" s="18" t="s">
        <v>208</v>
      </c>
      <c r="C397" s="18" t="s">
        <v>766</v>
      </c>
      <c r="D397" s="18" t="s">
        <v>741</v>
      </c>
      <c r="E397" s="18"/>
      <c r="F397" s="18"/>
      <c r="G397" s="18"/>
      <c r="H397" s="18">
        <v>2016</v>
      </c>
      <c r="I397" s="748" t="s">
        <v>586</v>
      </c>
      <c r="J397" s="749" t="s">
        <v>591</v>
      </c>
      <c r="P397" s="12">
        <v>0</v>
      </c>
      <c r="Q397" s="12">
        <v>0</v>
      </c>
      <c r="R397" s="12">
        <v>0</v>
      </c>
      <c r="S397" s="12">
        <v>0</v>
      </c>
      <c r="T397" s="12">
        <v>0</v>
      </c>
      <c r="U397" s="12">
        <v>0</v>
      </c>
      <c r="V397" s="12">
        <v>0</v>
      </c>
      <c r="W397" s="12">
        <v>0</v>
      </c>
      <c r="X397" s="12">
        <v>0</v>
      </c>
      <c r="Y397" s="12">
        <v>0</v>
      </c>
      <c r="Z397" s="12">
        <v>0</v>
      </c>
      <c r="AA397" s="12">
        <v>0</v>
      </c>
      <c r="AB397" s="12">
        <v>0</v>
      </c>
      <c r="AC397" s="12">
        <v>0</v>
      </c>
      <c r="AD397" s="12">
        <v>0</v>
      </c>
      <c r="AE397" s="12">
        <v>0</v>
      </c>
      <c r="AF397" s="12">
        <v>0</v>
      </c>
      <c r="AG397" s="12">
        <v>0</v>
      </c>
      <c r="AH397" s="12">
        <v>0</v>
      </c>
      <c r="AI397" s="12">
        <v>0</v>
      </c>
      <c r="AJ397" s="12">
        <v>0</v>
      </c>
      <c r="AK397" s="12">
        <v>0</v>
      </c>
      <c r="AL397" s="12">
        <v>0</v>
      </c>
      <c r="AM397" s="12">
        <v>0</v>
      </c>
      <c r="AN397" s="12">
        <v>0</v>
      </c>
      <c r="AO397" s="12">
        <v>0</v>
      </c>
      <c r="AU397" s="12">
        <v>0</v>
      </c>
      <c r="AV397" s="12">
        <v>0</v>
      </c>
      <c r="AW397" s="12">
        <v>0</v>
      </c>
      <c r="AX397" s="12">
        <v>0</v>
      </c>
      <c r="AY397" s="12">
        <v>0</v>
      </c>
      <c r="AZ397" s="12">
        <v>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0</v>
      </c>
      <c r="BP397" s="12">
        <v>0</v>
      </c>
      <c r="BQ397" s="12">
        <v>0</v>
      </c>
      <c r="BR397" s="12">
        <v>0</v>
      </c>
      <c r="BS397" s="12">
        <v>0</v>
      </c>
      <c r="BT397" s="12">
        <v>0</v>
      </c>
    </row>
    <row r="398" spans="2:72">
      <c r="B398" s="18" t="s">
        <v>208</v>
      </c>
      <c r="C398" s="18" t="s">
        <v>710</v>
      </c>
      <c r="D398" s="18" t="s">
        <v>742</v>
      </c>
      <c r="E398" s="18"/>
      <c r="F398" s="18"/>
      <c r="G398" s="18"/>
      <c r="H398" s="18">
        <v>2016</v>
      </c>
      <c r="I398" s="748" t="s">
        <v>586</v>
      </c>
      <c r="J398" s="749" t="s">
        <v>591</v>
      </c>
      <c r="P398" s="12">
        <v>0</v>
      </c>
      <c r="Q398" s="12">
        <v>0</v>
      </c>
      <c r="R398" s="12">
        <v>0</v>
      </c>
      <c r="S398" s="12">
        <v>0</v>
      </c>
      <c r="T398" s="12">
        <v>0</v>
      </c>
      <c r="U398" s="12">
        <v>0</v>
      </c>
      <c r="V398" s="12">
        <v>0</v>
      </c>
      <c r="W398" s="12">
        <v>0</v>
      </c>
      <c r="X398" s="12">
        <v>0</v>
      </c>
      <c r="Y398" s="12">
        <v>0</v>
      </c>
      <c r="Z398" s="12">
        <v>0</v>
      </c>
      <c r="AA398" s="12">
        <v>0</v>
      </c>
      <c r="AB398" s="12">
        <v>0</v>
      </c>
      <c r="AC398" s="12">
        <v>0</v>
      </c>
      <c r="AD398" s="12">
        <v>0</v>
      </c>
      <c r="AE398" s="12">
        <v>0</v>
      </c>
      <c r="AF398" s="12">
        <v>0</v>
      </c>
      <c r="AG398" s="12">
        <v>0</v>
      </c>
      <c r="AH398" s="12">
        <v>0</v>
      </c>
      <c r="AI398" s="12">
        <v>0</v>
      </c>
      <c r="AJ398" s="12">
        <v>0</v>
      </c>
      <c r="AK398" s="12">
        <v>0</v>
      </c>
      <c r="AL398" s="12">
        <v>0</v>
      </c>
      <c r="AM398" s="12">
        <v>0</v>
      </c>
      <c r="AN398" s="12">
        <v>0</v>
      </c>
      <c r="AO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0</v>
      </c>
      <c r="BP398" s="12">
        <v>0</v>
      </c>
      <c r="BQ398" s="12">
        <v>0</v>
      </c>
      <c r="BR398" s="12">
        <v>0</v>
      </c>
      <c r="BS398" s="12">
        <v>0</v>
      </c>
      <c r="BT398" s="12">
        <v>0</v>
      </c>
    </row>
    <row r="399" spans="2:72">
      <c r="B399" s="18" t="s">
        <v>208</v>
      </c>
      <c r="C399" s="18" t="s">
        <v>710</v>
      </c>
      <c r="D399" s="18" t="s">
        <v>743</v>
      </c>
      <c r="E399" s="18"/>
      <c r="F399" s="18"/>
      <c r="G399" s="18"/>
      <c r="H399" s="18">
        <v>2016</v>
      </c>
      <c r="I399" s="748" t="s">
        <v>586</v>
      </c>
      <c r="J399" s="749" t="s">
        <v>591</v>
      </c>
      <c r="P399" s="12">
        <v>0</v>
      </c>
      <c r="Q399" s="12">
        <v>0</v>
      </c>
      <c r="R399" s="12">
        <v>0</v>
      </c>
      <c r="S399" s="12">
        <v>0</v>
      </c>
      <c r="T399" s="12">
        <v>0</v>
      </c>
      <c r="U399" s="12">
        <v>0</v>
      </c>
      <c r="V399" s="12">
        <v>0</v>
      </c>
      <c r="W399" s="12">
        <v>0</v>
      </c>
      <c r="X399" s="12">
        <v>0</v>
      </c>
      <c r="Y399" s="12">
        <v>0</v>
      </c>
      <c r="Z399" s="12">
        <v>0</v>
      </c>
      <c r="AA399" s="12">
        <v>0</v>
      </c>
      <c r="AB399" s="12">
        <v>0</v>
      </c>
      <c r="AC399" s="12">
        <v>0</v>
      </c>
      <c r="AD399" s="12">
        <v>0</v>
      </c>
      <c r="AE399" s="12">
        <v>0</v>
      </c>
      <c r="AF399" s="12">
        <v>0</v>
      </c>
      <c r="AG399" s="12">
        <v>0</v>
      </c>
      <c r="AH399" s="12">
        <v>0</v>
      </c>
      <c r="AI399" s="12">
        <v>0</v>
      </c>
      <c r="AJ399" s="12">
        <v>0</v>
      </c>
      <c r="AK399" s="12">
        <v>0</v>
      </c>
      <c r="AL399" s="12">
        <v>0</v>
      </c>
      <c r="AM399" s="12">
        <v>0</v>
      </c>
      <c r="AN399" s="12">
        <v>0</v>
      </c>
      <c r="AO399" s="12">
        <v>0</v>
      </c>
      <c r="AU399" s="12">
        <v>0</v>
      </c>
      <c r="AV399" s="12">
        <v>0</v>
      </c>
      <c r="AW399" s="12">
        <v>0</v>
      </c>
      <c r="AX399" s="12">
        <v>0</v>
      </c>
      <c r="AY399" s="12">
        <v>0</v>
      </c>
      <c r="AZ399" s="12">
        <v>0</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0</v>
      </c>
      <c r="BP399" s="12">
        <v>0</v>
      </c>
      <c r="BQ399" s="12">
        <v>0</v>
      </c>
      <c r="BR399" s="12">
        <v>0</v>
      </c>
      <c r="BS399" s="12">
        <v>0</v>
      </c>
      <c r="BT399" s="12">
        <v>0</v>
      </c>
    </row>
    <row r="400" spans="2:72">
      <c r="B400" s="18" t="s">
        <v>208</v>
      </c>
      <c r="C400" s="18" t="s">
        <v>710</v>
      </c>
      <c r="D400" s="18" t="s">
        <v>744</v>
      </c>
      <c r="E400" s="18"/>
      <c r="F400" s="18"/>
      <c r="G400" s="18"/>
      <c r="H400" s="18">
        <v>2016</v>
      </c>
      <c r="I400" s="748" t="s">
        <v>586</v>
      </c>
      <c r="J400" s="749" t="s">
        <v>591</v>
      </c>
      <c r="P400" s="12">
        <v>0</v>
      </c>
      <c r="Q400" s="12">
        <v>0</v>
      </c>
      <c r="R400" s="12">
        <v>0</v>
      </c>
      <c r="S400" s="12">
        <v>0</v>
      </c>
      <c r="T400" s="12">
        <v>0</v>
      </c>
      <c r="U400" s="12">
        <v>0</v>
      </c>
      <c r="V400" s="12">
        <v>0</v>
      </c>
      <c r="W400" s="12">
        <v>0</v>
      </c>
      <c r="X400" s="12">
        <v>0</v>
      </c>
      <c r="Y400" s="12">
        <v>0</v>
      </c>
      <c r="Z400" s="12">
        <v>0</v>
      </c>
      <c r="AA400" s="12">
        <v>0</v>
      </c>
      <c r="AB400" s="12">
        <v>0</v>
      </c>
      <c r="AC400" s="12">
        <v>0</v>
      </c>
      <c r="AD400" s="12">
        <v>0</v>
      </c>
      <c r="AE400" s="12">
        <v>0</v>
      </c>
      <c r="AF400" s="12">
        <v>0</v>
      </c>
      <c r="AG400" s="12">
        <v>0</v>
      </c>
      <c r="AH400" s="12">
        <v>0</v>
      </c>
      <c r="AI400" s="12">
        <v>0</v>
      </c>
      <c r="AJ400" s="12">
        <v>0</v>
      </c>
      <c r="AK400" s="12">
        <v>0</v>
      </c>
      <c r="AL400" s="12">
        <v>0</v>
      </c>
      <c r="AM400" s="12">
        <v>0</v>
      </c>
      <c r="AN400" s="12">
        <v>0</v>
      </c>
      <c r="AO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0</v>
      </c>
      <c r="BP400" s="12">
        <v>0</v>
      </c>
      <c r="BQ400" s="12">
        <v>0</v>
      </c>
      <c r="BR400" s="12">
        <v>0</v>
      </c>
      <c r="BS400" s="12">
        <v>0</v>
      </c>
      <c r="BT400" s="12">
        <v>0</v>
      </c>
    </row>
    <row r="401" spans="2:72">
      <c r="B401" s="18" t="s">
        <v>208</v>
      </c>
      <c r="C401" s="18" t="s">
        <v>710</v>
      </c>
      <c r="D401" s="18" t="s">
        <v>745</v>
      </c>
      <c r="E401" s="18"/>
      <c r="F401" s="18"/>
      <c r="G401" s="18"/>
      <c r="H401" s="18">
        <v>2016</v>
      </c>
      <c r="I401" s="748" t="s">
        <v>586</v>
      </c>
      <c r="J401" s="749" t="s">
        <v>591</v>
      </c>
      <c r="P401" s="12">
        <v>0</v>
      </c>
      <c r="Q401" s="12">
        <v>0</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0</v>
      </c>
      <c r="AH401" s="12">
        <v>0</v>
      </c>
      <c r="AI401" s="12">
        <v>0</v>
      </c>
      <c r="AJ401" s="12">
        <v>0</v>
      </c>
      <c r="AK401" s="12">
        <v>0</v>
      </c>
      <c r="AL401" s="12">
        <v>0</v>
      </c>
      <c r="AM401" s="12">
        <v>0</v>
      </c>
      <c r="AN401" s="12">
        <v>0</v>
      </c>
      <c r="AO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0</v>
      </c>
      <c r="BP401" s="12">
        <v>0</v>
      </c>
      <c r="BQ401" s="12">
        <v>0</v>
      </c>
      <c r="BR401" s="12">
        <v>0</v>
      </c>
      <c r="BS401" s="12">
        <v>0</v>
      </c>
      <c r="BT401" s="12">
        <v>0</v>
      </c>
    </row>
    <row r="402" spans="2:72">
      <c r="B402" s="18" t="s">
        <v>208</v>
      </c>
      <c r="C402" s="18" t="s">
        <v>705</v>
      </c>
      <c r="D402" s="18" t="s">
        <v>746</v>
      </c>
      <c r="E402" s="18"/>
      <c r="F402" s="18"/>
      <c r="G402" s="18"/>
      <c r="H402" s="18">
        <v>2016</v>
      </c>
      <c r="I402" s="748" t="s">
        <v>586</v>
      </c>
      <c r="J402" s="749" t="s">
        <v>591</v>
      </c>
      <c r="P402" s="12">
        <v>0</v>
      </c>
      <c r="Q402" s="12">
        <v>0</v>
      </c>
      <c r="R402" s="12">
        <v>0</v>
      </c>
      <c r="S402" s="12">
        <v>0</v>
      </c>
      <c r="T402" s="12">
        <v>0</v>
      </c>
      <c r="U402" s="12">
        <v>0</v>
      </c>
      <c r="V402" s="12">
        <v>0</v>
      </c>
      <c r="W402" s="12">
        <v>0</v>
      </c>
      <c r="X402" s="12">
        <v>0</v>
      </c>
      <c r="Y402" s="12">
        <v>0</v>
      </c>
      <c r="Z402" s="12">
        <v>0</v>
      </c>
      <c r="AA402" s="12">
        <v>0</v>
      </c>
      <c r="AB402" s="12">
        <v>0</v>
      </c>
      <c r="AC402" s="12">
        <v>0</v>
      </c>
      <c r="AD402" s="12">
        <v>0</v>
      </c>
      <c r="AE402" s="12">
        <v>0</v>
      </c>
      <c r="AF402" s="12">
        <v>0</v>
      </c>
      <c r="AG402" s="12">
        <v>0</v>
      </c>
      <c r="AH402" s="12">
        <v>0</v>
      </c>
      <c r="AI402" s="12">
        <v>0</v>
      </c>
      <c r="AJ402" s="12">
        <v>0</v>
      </c>
      <c r="AK402" s="12">
        <v>0</v>
      </c>
      <c r="AL402" s="12">
        <v>0</v>
      </c>
      <c r="AM402" s="12">
        <v>0</v>
      </c>
      <c r="AN402" s="12">
        <v>0</v>
      </c>
      <c r="AO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0</v>
      </c>
      <c r="BP402" s="12">
        <v>0</v>
      </c>
      <c r="BQ402" s="12">
        <v>0</v>
      </c>
      <c r="BR402" s="12">
        <v>0</v>
      </c>
      <c r="BS402" s="12">
        <v>0</v>
      </c>
      <c r="BT402" s="12">
        <v>0</v>
      </c>
    </row>
    <row r="403" spans="2:72">
      <c r="B403" s="18" t="s">
        <v>208</v>
      </c>
      <c r="C403" s="18" t="s">
        <v>705</v>
      </c>
      <c r="D403" s="18" t="s">
        <v>747</v>
      </c>
      <c r="E403" s="18"/>
      <c r="F403" s="18"/>
      <c r="G403" s="18"/>
      <c r="H403" s="18">
        <v>2016</v>
      </c>
      <c r="I403" s="748" t="s">
        <v>586</v>
      </c>
      <c r="J403" s="749" t="s">
        <v>591</v>
      </c>
      <c r="P403" s="12">
        <v>0</v>
      </c>
      <c r="Q403" s="12">
        <v>0</v>
      </c>
      <c r="R403" s="12">
        <v>0</v>
      </c>
      <c r="S403" s="12">
        <v>0</v>
      </c>
      <c r="T403" s="12">
        <v>0</v>
      </c>
      <c r="U403" s="12">
        <v>0</v>
      </c>
      <c r="V403" s="12">
        <v>0</v>
      </c>
      <c r="W403" s="12">
        <v>0</v>
      </c>
      <c r="X403" s="12">
        <v>0</v>
      </c>
      <c r="Y403" s="12">
        <v>0</v>
      </c>
      <c r="Z403" s="12">
        <v>0</v>
      </c>
      <c r="AA403" s="12">
        <v>0</v>
      </c>
      <c r="AB403" s="12">
        <v>0</v>
      </c>
      <c r="AC403" s="12">
        <v>0</v>
      </c>
      <c r="AD403" s="12">
        <v>0</v>
      </c>
      <c r="AE403" s="12">
        <v>0</v>
      </c>
      <c r="AF403" s="12">
        <v>0</v>
      </c>
      <c r="AG403" s="12">
        <v>0</v>
      </c>
      <c r="AH403" s="12">
        <v>0</v>
      </c>
      <c r="AI403" s="12">
        <v>0</v>
      </c>
      <c r="AJ403" s="12">
        <v>0</v>
      </c>
      <c r="AK403" s="12">
        <v>0</v>
      </c>
      <c r="AL403" s="12">
        <v>0</v>
      </c>
      <c r="AM403" s="12">
        <v>0</v>
      </c>
      <c r="AN403" s="12">
        <v>0</v>
      </c>
      <c r="AO403" s="12">
        <v>0</v>
      </c>
      <c r="AU403" s="12">
        <v>0</v>
      </c>
      <c r="AV403" s="12">
        <v>0</v>
      </c>
      <c r="AW403" s="12">
        <v>0</v>
      </c>
      <c r="AX403" s="12">
        <v>0</v>
      </c>
      <c r="AY403" s="12">
        <v>0</v>
      </c>
      <c r="AZ403" s="12">
        <v>0</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0</v>
      </c>
      <c r="BP403" s="12">
        <v>0</v>
      </c>
      <c r="BQ403" s="12">
        <v>0</v>
      </c>
      <c r="BR403" s="12">
        <v>0</v>
      </c>
      <c r="BS403" s="12">
        <v>0</v>
      </c>
      <c r="BT403" s="12">
        <v>0</v>
      </c>
    </row>
    <row r="404" spans="2:72">
      <c r="B404" s="18" t="s">
        <v>208</v>
      </c>
      <c r="C404" s="18" t="s">
        <v>705</v>
      </c>
      <c r="D404" s="18" t="s">
        <v>748</v>
      </c>
      <c r="E404" s="18"/>
      <c r="F404" s="18"/>
      <c r="G404" s="18"/>
      <c r="H404" s="18">
        <v>2016</v>
      </c>
      <c r="I404" s="748" t="s">
        <v>586</v>
      </c>
      <c r="J404" s="749" t="s">
        <v>591</v>
      </c>
      <c r="P404" s="12">
        <v>0</v>
      </c>
      <c r="Q404" s="12">
        <v>0</v>
      </c>
      <c r="R404" s="12">
        <v>0</v>
      </c>
      <c r="S404" s="12">
        <v>0</v>
      </c>
      <c r="T404" s="12">
        <v>0</v>
      </c>
      <c r="U404" s="12">
        <v>0</v>
      </c>
      <c r="V404" s="12">
        <v>0</v>
      </c>
      <c r="W404" s="12">
        <v>0</v>
      </c>
      <c r="X404" s="12">
        <v>0</v>
      </c>
      <c r="Y404" s="12">
        <v>0</v>
      </c>
      <c r="Z404" s="12">
        <v>0</v>
      </c>
      <c r="AA404" s="12">
        <v>0</v>
      </c>
      <c r="AB404" s="12">
        <v>0</v>
      </c>
      <c r="AC404" s="12">
        <v>0</v>
      </c>
      <c r="AD404" s="12">
        <v>0</v>
      </c>
      <c r="AE404" s="12">
        <v>0</v>
      </c>
      <c r="AF404" s="12">
        <v>0</v>
      </c>
      <c r="AG404" s="12">
        <v>0</v>
      </c>
      <c r="AH404" s="12">
        <v>0</v>
      </c>
      <c r="AI404" s="12">
        <v>0</v>
      </c>
      <c r="AJ404" s="12">
        <v>0</v>
      </c>
      <c r="AK404" s="12">
        <v>0</v>
      </c>
      <c r="AL404" s="12">
        <v>0</v>
      </c>
      <c r="AM404" s="12">
        <v>0</v>
      </c>
      <c r="AN404" s="12">
        <v>0</v>
      </c>
      <c r="AO404" s="12">
        <v>0</v>
      </c>
      <c r="AU404" s="12">
        <v>0</v>
      </c>
      <c r="AV404" s="12">
        <v>0</v>
      </c>
      <c r="AW404" s="12">
        <v>0</v>
      </c>
      <c r="AX404" s="12">
        <v>0</v>
      </c>
      <c r="AY404" s="12">
        <v>0</v>
      </c>
      <c r="AZ404" s="12">
        <v>0</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0</v>
      </c>
      <c r="BP404" s="12">
        <v>0</v>
      </c>
      <c r="BQ404" s="12">
        <v>0</v>
      </c>
      <c r="BR404" s="12">
        <v>0</v>
      </c>
      <c r="BS404" s="12">
        <v>0</v>
      </c>
      <c r="BT404" s="12">
        <v>0</v>
      </c>
    </row>
    <row r="405" spans="2:72">
      <c r="B405" s="18" t="s">
        <v>208</v>
      </c>
      <c r="C405" s="18" t="s">
        <v>710</v>
      </c>
      <c r="D405" s="18" t="s">
        <v>750</v>
      </c>
      <c r="E405" s="18"/>
      <c r="F405" s="18"/>
      <c r="G405" s="18"/>
      <c r="H405" s="18">
        <v>2016</v>
      </c>
      <c r="I405" s="748" t="s">
        <v>586</v>
      </c>
      <c r="J405" s="749" t="s">
        <v>591</v>
      </c>
      <c r="P405" s="12">
        <v>0</v>
      </c>
      <c r="Q405" s="12">
        <v>0</v>
      </c>
      <c r="R405" s="12">
        <v>0</v>
      </c>
      <c r="S405" s="12">
        <v>0</v>
      </c>
      <c r="T405" s="12">
        <v>0</v>
      </c>
      <c r="U405" s="12">
        <v>0</v>
      </c>
      <c r="V405" s="12">
        <v>0</v>
      </c>
      <c r="W405" s="12">
        <v>0</v>
      </c>
      <c r="X405" s="12">
        <v>0</v>
      </c>
      <c r="Y405" s="12">
        <v>0</v>
      </c>
      <c r="Z405" s="12">
        <v>0</v>
      </c>
      <c r="AA405" s="12">
        <v>0</v>
      </c>
      <c r="AB405" s="12">
        <v>0</v>
      </c>
      <c r="AC405" s="12">
        <v>0</v>
      </c>
      <c r="AD405" s="12">
        <v>0</v>
      </c>
      <c r="AE405" s="12">
        <v>0</v>
      </c>
      <c r="AF405" s="12">
        <v>0</v>
      </c>
      <c r="AG405" s="12">
        <v>0</v>
      </c>
      <c r="AH405" s="12">
        <v>0</v>
      </c>
      <c r="AI405" s="12">
        <v>0</v>
      </c>
      <c r="AJ405" s="12">
        <v>0</v>
      </c>
      <c r="AK405" s="12">
        <v>0</v>
      </c>
      <c r="AL405" s="12">
        <v>0</v>
      </c>
      <c r="AM405" s="12">
        <v>0</v>
      </c>
      <c r="AN405" s="12">
        <v>0</v>
      </c>
      <c r="AO405" s="12">
        <v>0</v>
      </c>
      <c r="AU405" s="12">
        <v>0</v>
      </c>
      <c r="AV405" s="12">
        <v>0</v>
      </c>
      <c r="AW405" s="12">
        <v>0</v>
      </c>
      <c r="AX405" s="12">
        <v>0</v>
      </c>
      <c r="AY405" s="12">
        <v>0</v>
      </c>
      <c r="AZ405" s="12">
        <v>0</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0</v>
      </c>
      <c r="BP405" s="12">
        <v>0</v>
      </c>
      <c r="BQ405" s="12">
        <v>0</v>
      </c>
      <c r="BR405" s="12">
        <v>0</v>
      </c>
      <c r="BS405" s="12">
        <v>0</v>
      </c>
      <c r="BT405" s="12">
        <v>0</v>
      </c>
    </row>
    <row r="406" spans="2:72">
      <c r="B406" s="18" t="s">
        <v>208</v>
      </c>
      <c r="C406" s="18" t="s">
        <v>710</v>
      </c>
      <c r="D406" s="18" t="s">
        <v>751</v>
      </c>
      <c r="E406" s="18"/>
      <c r="F406" s="18"/>
      <c r="G406" s="18"/>
      <c r="H406" s="18">
        <v>2016</v>
      </c>
      <c r="I406" s="748" t="s">
        <v>586</v>
      </c>
      <c r="J406" s="749" t="s">
        <v>591</v>
      </c>
      <c r="P406" s="12">
        <v>0</v>
      </c>
      <c r="Q406" s="12">
        <v>0</v>
      </c>
      <c r="R406" s="12">
        <v>0</v>
      </c>
      <c r="S406" s="12">
        <v>0</v>
      </c>
      <c r="T406" s="12">
        <v>0</v>
      </c>
      <c r="U406" s="12">
        <v>0</v>
      </c>
      <c r="V406" s="12">
        <v>0</v>
      </c>
      <c r="W406" s="12">
        <v>0</v>
      </c>
      <c r="X406" s="12">
        <v>0</v>
      </c>
      <c r="Y406" s="12">
        <v>0</v>
      </c>
      <c r="Z406" s="12">
        <v>0</v>
      </c>
      <c r="AA406" s="12">
        <v>0</v>
      </c>
      <c r="AB406" s="12">
        <v>0</v>
      </c>
      <c r="AC406" s="12">
        <v>0</v>
      </c>
      <c r="AD406" s="12">
        <v>0</v>
      </c>
      <c r="AE406" s="12">
        <v>0</v>
      </c>
      <c r="AF406" s="12">
        <v>0</v>
      </c>
      <c r="AG406" s="12">
        <v>0</v>
      </c>
      <c r="AH406" s="12">
        <v>0</v>
      </c>
      <c r="AI406" s="12">
        <v>0</v>
      </c>
      <c r="AJ406" s="12">
        <v>0</v>
      </c>
      <c r="AK406" s="12">
        <v>0</v>
      </c>
      <c r="AL406" s="12">
        <v>0</v>
      </c>
      <c r="AM406" s="12">
        <v>0</v>
      </c>
      <c r="AN406" s="12">
        <v>0</v>
      </c>
      <c r="AO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0</v>
      </c>
      <c r="BP406" s="12">
        <v>0</v>
      </c>
      <c r="BQ406" s="12">
        <v>0</v>
      </c>
      <c r="BR406" s="12">
        <v>0</v>
      </c>
      <c r="BS406" s="12">
        <v>0</v>
      </c>
      <c r="BT406" s="12">
        <v>0</v>
      </c>
    </row>
    <row r="407" spans="2:72">
      <c r="B407" s="18" t="s">
        <v>208</v>
      </c>
      <c r="C407" s="18" t="s">
        <v>710</v>
      </c>
      <c r="D407" s="18" t="s">
        <v>752</v>
      </c>
      <c r="E407" s="18"/>
      <c r="F407" s="18"/>
      <c r="G407" s="18"/>
      <c r="H407" s="18">
        <v>2016</v>
      </c>
      <c r="I407" s="748" t="s">
        <v>586</v>
      </c>
      <c r="J407" s="749" t="s">
        <v>591</v>
      </c>
      <c r="P407" s="12">
        <v>0</v>
      </c>
      <c r="Q407" s="12">
        <v>0</v>
      </c>
      <c r="R407" s="12">
        <v>0</v>
      </c>
      <c r="S407" s="12">
        <v>0</v>
      </c>
      <c r="T407" s="12">
        <v>0</v>
      </c>
      <c r="U407" s="12">
        <v>0</v>
      </c>
      <c r="V407" s="12">
        <v>0</v>
      </c>
      <c r="W407" s="12">
        <v>0</v>
      </c>
      <c r="X407" s="12">
        <v>0</v>
      </c>
      <c r="Y407" s="12">
        <v>0</v>
      </c>
      <c r="Z407" s="12">
        <v>0</v>
      </c>
      <c r="AA407" s="12">
        <v>0</v>
      </c>
      <c r="AB407" s="12">
        <v>0</v>
      </c>
      <c r="AC407" s="12">
        <v>0</v>
      </c>
      <c r="AD407" s="12">
        <v>0</v>
      </c>
      <c r="AE407" s="12">
        <v>0</v>
      </c>
      <c r="AF407" s="12">
        <v>0</v>
      </c>
      <c r="AG407" s="12">
        <v>0</v>
      </c>
      <c r="AH407" s="12">
        <v>0</v>
      </c>
      <c r="AI407" s="12">
        <v>0</v>
      </c>
      <c r="AJ407" s="12">
        <v>0</v>
      </c>
      <c r="AK407" s="12">
        <v>0</v>
      </c>
      <c r="AL407" s="12">
        <v>0</v>
      </c>
      <c r="AM407" s="12">
        <v>0</v>
      </c>
      <c r="AN407" s="12">
        <v>0</v>
      </c>
      <c r="AO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0</v>
      </c>
      <c r="BP407" s="12">
        <v>0</v>
      </c>
      <c r="BQ407" s="12">
        <v>0</v>
      </c>
      <c r="BR407" s="12">
        <v>0</v>
      </c>
      <c r="BS407" s="12">
        <v>0</v>
      </c>
      <c r="BT407" s="12">
        <v>0</v>
      </c>
    </row>
    <row r="408" spans="2:72">
      <c r="B408" s="18" t="s">
        <v>208</v>
      </c>
      <c r="C408" s="18" t="s">
        <v>710</v>
      </c>
      <c r="D408" s="18" t="s">
        <v>753</v>
      </c>
      <c r="E408" s="18"/>
      <c r="F408" s="18"/>
      <c r="G408" s="18"/>
      <c r="H408" s="18">
        <v>2016</v>
      </c>
      <c r="I408" s="748" t="s">
        <v>586</v>
      </c>
      <c r="J408" s="749" t="s">
        <v>591</v>
      </c>
      <c r="P408" s="12">
        <v>0</v>
      </c>
      <c r="Q408" s="12">
        <v>0</v>
      </c>
      <c r="R408" s="12">
        <v>0</v>
      </c>
      <c r="S408" s="12">
        <v>0</v>
      </c>
      <c r="T408" s="12">
        <v>0</v>
      </c>
      <c r="U408" s="12">
        <v>0</v>
      </c>
      <c r="V408" s="12">
        <v>0</v>
      </c>
      <c r="W408" s="12">
        <v>0</v>
      </c>
      <c r="X408" s="12">
        <v>0</v>
      </c>
      <c r="Y408" s="12">
        <v>0</v>
      </c>
      <c r="Z408" s="12">
        <v>0</v>
      </c>
      <c r="AA408" s="12">
        <v>0</v>
      </c>
      <c r="AB408" s="12">
        <v>0</v>
      </c>
      <c r="AC408" s="12">
        <v>0</v>
      </c>
      <c r="AD408" s="12">
        <v>0</v>
      </c>
      <c r="AE408" s="12">
        <v>0</v>
      </c>
      <c r="AF408" s="12">
        <v>0</v>
      </c>
      <c r="AG408" s="12">
        <v>0</v>
      </c>
      <c r="AH408" s="12">
        <v>0</v>
      </c>
      <c r="AI408" s="12">
        <v>0</v>
      </c>
      <c r="AJ408" s="12">
        <v>0</v>
      </c>
      <c r="AK408" s="12">
        <v>0</v>
      </c>
      <c r="AL408" s="12">
        <v>0</v>
      </c>
      <c r="AM408" s="12">
        <v>0</v>
      </c>
      <c r="AN408" s="12">
        <v>0</v>
      </c>
      <c r="AO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0</v>
      </c>
      <c r="BP408" s="12">
        <v>0</v>
      </c>
      <c r="BQ408" s="12">
        <v>0</v>
      </c>
      <c r="BR408" s="12">
        <v>0</v>
      </c>
      <c r="BS408" s="12">
        <v>0</v>
      </c>
      <c r="BT408" s="12">
        <v>0</v>
      </c>
    </row>
    <row r="409" spans="2:72">
      <c r="B409" s="18" t="s">
        <v>208</v>
      </c>
      <c r="C409" s="18" t="s">
        <v>710</v>
      </c>
      <c r="D409" s="18" t="s">
        <v>754</v>
      </c>
      <c r="E409" s="18"/>
      <c r="F409" s="18"/>
      <c r="G409" s="18"/>
      <c r="H409" s="18">
        <v>2016</v>
      </c>
      <c r="I409" s="748" t="s">
        <v>586</v>
      </c>
      <c r="J409" s="749" t="s">
        <v>591</v>
      </c>
      <c r="P409" s="12">
        <v>0</v>
      </c>
      <c r="Q409" s="12">
        <v>0</v>
      </c>
      <c r="R409" s="12">
        <v>0</v>
      </c>
      <c r="S409" s="12">
        <v>0</v>
      </c>
      <c r="T409" s="12">
        <v>0</v>
      </c>
      <c r="U409" s="12">
        <v>0</v>
      </c>
      <c r="V409" s="12">
        <v>0</v>
      </c>
      <c r="W409" s="12">
        <v>0</v>
      </c>
      <c r="X409" s="12">
        <v>0</v>
      </c>
      <c r="Y409" s="12">
        <v>0</v>
      </c>
      <c r="Z409" s="12">
        <v>0</v>
      </c>
      <c r="AA409" s="12">
        <v>0</v>
      </c>
      <c r="AB409" s="12">
        <v>0</v>
      </c>
      <c r="AC409" s="12">
        <v>0</v>
      </c>
      <c r="AD409" s="12">
        <v>0</v>
      </c>
      <c r="AE409" s="12">
        <v>0</v>
      </c>
      <c r="AF409" s="12">
        <v>0</v>
      </c>
      <c r="AG409" s="12">
        <v>0</v>
      </c>
      <c r="AH409" s="12">
        <v>0</v>
      </c>
      <c r="AI409" s="12">
        <v>0</v>
      </c>
      <c r="AJ409" s="12">
        <v>0</v>
      </c>
      <c r="AK409" s="12">
        <v>0</v>
      </c>
      <c r="AL409" s="12">
        <v>0</v>
      </c>
      <c r="AM409" s="12">
        <v>0</v>
      </c>
      <c r="AN409" s="12">
        <v>0</v>
      </c>
      <c r="AO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0</v>
      </c>
      <c r="BP409" s="12">
        <v>0</v>
      </c>
      <c r="BQ409" s="12">
        <v>0</v>
      </c>
      <c r="BR409" s="12">
        <v>0</v>
      </c>
      <c r="BS409" s="12">
        <v>0</v>
      </c>
      <c r="BT409" s="12">
        <v>0</v>
      </c>
    </row>
    <row r="410" spans="2:72">
      <c r="B410" s="18" t="s">
        <v>208</v>
      </c>
      <c r="C410" s="18" t="s">
        <v>710</v>
      </c>
      <c r="D410" s="18" t="s">
        <v>755</v>
      </c>
      <c r="E410" s="18"/>
      <c r="F410" s="18"/>
      <c r="G410" s="18"/>
      <c r="H410" s="18">
        <v>2016</v>
      </c>
      <c r="I410" s="748" t="s">
        <v>586</v>
      </c>
      <c r="J410" s="749" t="s">
        <v>591</v>
      </c>
      <c r="P410" s="12">
        <v>0</v>
      </c>
      <c r="Q410" s="12">
        <v>0</v>
      </c>
      <c r="R410" s="12">
        <v>0</v>
      </c>
      <c r="S410" s="12">
        <v>0</v>
      </c>
      <c r="T410" s="12">
        <v>0</v>
      </c>
      <c r="U410" s="12">
        <v>0</v>
      </c>
      <c r="V410" s="12">
        <v>0</v>
      </c>
      <c r="W410" s="12">
        <v>0</v>
      </c>
      <c r="X410" s="12">
        <v>0</v>
      </c>
      <c r="Y410" s="12">
        <v>0</v>
      </c>
      <c r="Z410" s="12">
        <v>0</v>
      </c>
      <c r="AA410" s="12">
        <v>0</v>
      </c>
      <c r="AB410" s="12">
        <v>0</v>
      </c>
      <c r="AC410" s="12">
        <v>0</v>
      </c>
      <c r="AD410" s="12">
        <v>0</v>
      </c>
      <c r="AE410" s="12">
        <v>0</v>
      </c>
      <c r="AF410" s="12">
        <v>0</v>
      </c>
      <c r="AG410" s="12">
        <v>0</v>
      </c>
      <c r="AH410" s="12">
        <v>0</v>
      </c>
      <c r="AI410" s="12">
        <v>0</v>
      </c>
      <c r="AJ410" s="12">
        <v>0</v>
      </c>
      <c r="AK410" s="12">
        <v>0</v>
      </c>
      <c r="AL410" s="12">
        <v>0</v>
      </c>
      <c r="AM410" s="12">
        <v>0</v>
      </c>
      <c r="AN410" s="12">
        <v>0</v>
      </c>
      <c r="AO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0</v>
      </c>
      <c r="BP410" s="12">
        <v>0</v>
      </c>
      <c r="BQ410" s="12">
        <v>0</v>
      </c>
      <c r="BR410" s="12">
        <v>0</v>
      </c>
      <c r="BS410" s="12">
        <v>0</v>
      </c>
      <c r="BT410" s="12">
        <v>0</v>
      </c>
    </row>
    <row r="411" spans="2:72">
      <c r="B411" s="18" t="s">
        <v>208</v>
      </c>
      <c r="C411" s="18" t="s">
        <v>710</v>
      </c>
      <c r="D411" s="18" t="s">
        <v>756</v>
      </c>
      <c r="E411" s="18"/>
      <c r="F411" s="18"/>
      <c r="G411" s="18"/>
      <c r="H411" s="18">
        <v>2016</v>
      </c>
      <c r="I411" s="748" t="s">
        <v>586</v>
      </c>
      <c r="J411" s="749" t="s">
        <v>591</v>
      </c>
      <c r="P411" s="12">
        <v>0</v>
      </c>
      <c r="Q411" s="12">
        <v>0</v>
      </c>
      <c r="R411" s="12">
        <v>0</v>
      </c>
      <c r="S411" s="12">
        <v>0</v>
      </c>
      <c r="T411" s="12">
        <v>0</v>
      </c>
      <c r="U411" s="12">
        <v>0</v>
      </c>
      <c r="V411" s="12">
        <v>0</v>
      </c>
      <c r="W411" s="12">
        <v>0</v>
      </c>
      <c r="X411" s="12">
        <v>0</v>
      </c>
      <c r="Y411" s="12">
        <v>0</v>
      </c>
      <c r="Z411" s="12">
        <v>0</v>
      </c>
      <c r="AA411" s="12">
        <v>0</v>
      </c>
      <c r="AB411" s="12">
        <v>0</v>
      </c>
      <c r="AC411" s="12">
        <v>0</v>
      </c>
      <c r="AD411" s="12">
        <v>0</v>
      </c>
      <c r="AE411" s="12">
        <v>0</v>
      </c>
      <c r="AF411" s="12">
        <v>0</v>
      </c>
      <c r="AG411" s="12">
        <v>0</v>
      </c>
      <c r="AH411" s="12">
        <v>0</v>
      </c>
      <c r="AI411" s="12">
        <v>0</v>
      </c>
      <c r="AJ411" s="12">
        <v>0</v>
      </c>
      <c r="AK411" s="12">
        <v>0</v>
      </c>
      <c r="AL411" s="12">
        <v>0</v>
      </c>
      <c r="AM411" s="12">
        <v>0</v>
      </c>
      <c r="AN411" s="12">
        <v>0</v>
      </c>
      <c r="AO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0</v>
      </c>
      <c r="BP411" s="12">
        <v>0</v>
      </c>
      <c r="BQ411" s="12">
        <v>0</v>
      </c>
      <c r="BR411" s="12">
        <v>0</v>
      </c>
      <c r="BS411" s="12">
        <v>0</v>
      </c>
      <c r="BT411" s="12">
        <v>0</v>
      </c>
    </row>
    <row r="412" spans="2:72">
      <c r="B412" s="18" t="s">
        <v>208</v>
      </c>
      <c r="C412" s="18" t="s">
        <v>710</v>
      </c>
      <c r="D412" s="18" t="s">
        <v>757</v>
      </c>
      <c r="E412" s="18"/>
      <c r="F412" s="18"/>
      <c r="G412" s="18"/>
      <c r="H412" s="18">
        <v>2016</v>
      </c>
      <c r="I412" s="748" t="s">
        <v>586</v>
      </c>
      <c r="J412" s="749" t="s">
        <v>591</v>
      </c>
      <c r="P412" s="12">
        <v>0</v>
      </c>
      <c r="Q412" s="12">
        <v>0</v>
      </c>
      <c r="R412" s="12">
        <v>0</v>
      </c>
      <c r="S412" s="12">
        <v>0</v>
      </c>
      <c r="T412" s="12">
        <v>0</v>
      </c>
      <c r="U412" s="12">
        <v>0</v>
      </c>
      <c r="V412" s="12">
        <v>0</v>
      </c>
      <c r="W412" s="12">
        <v>0</v>
      </c>
      <c r="X412" s="12">
        <v>0</v>
      </c>
      <c r="Y412" s="12">
        <v>0</v>
      </c>
      <c r="Z412" s="12">
        <v>0</v>
      </c>
      <c r="AA412" s="12">
        <v>0</v>
      </c>
      <c r="AB412" s="12">
        <v>0</v>
      </c>
      <c r="AC412" s="12">
        <v>0</v>
      </c>
      <c r="AD412" s="12">
        <v>0</v>
      </c>
      <c r="AE412" s="12">
        <v>0</v>
      </c>
      <c r="AF412" s="12">
        <v>0</v>
      </c>
      <c r="AG412" s="12">
        <v>0</v>
      </c>
      <c r="AH412" s="12">
        <v>0</v>
      </c>
      <c r="AI412" s="12">
        <v>0</v>
      </c>
      <c r="AJ412" s="12">
        <v>0</v>
      </c>
      <c r="AK412" s="12">
        <v>0</v>
      </c>
      <c r="AL412" s="12">
        <v>0</v>
      </c>
      <c r="AM412" s="12">
        <v>0</v>
      </c>
      <c r="AN412" s="12">
        <v>0</v>
      </c>
      <c r="AO412" s="12">
        <v>0</v>
      </c>
      <c r="AU412" s="12">
        <v>0</v>
      </c>
      <c r="AV412" s="12">
        <v>0</v>
      </c>
      <c r="AW412" s="12">
        <v>0</v>
      </c>
      <c r="AX412" s="12">
        <v>0</v>
      </c>
      <c r="AY412" s="12">
        <v>0</v>
      </c>
      <c r="AZ412" s="12">
        <v>0</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0</v>
      </c>
      <c r="BP412" s="12">
        <v>0</v>
      </c>
      <c r="BQ412" s="12">
        <v>0</v>
      </c>
      <c r="BR412" s="12">
        <v>0</v>
      </c>
      <c r="BS412" s="12">
        <v>0</v>
      </c>
      <c r="BT412" s="12">
        <v>0</v>
      </c>
    </row>
    <row r="413" spans="2:72">
      <c r="B413" s="18" t="s">
        <v>208</v>
      </c>
      <c r="C413" s="18" t="s">
        <v>710</v>
      </c>
      <c r="D413" s="18" t="s">
        <v>758</v>
      </c>
      <c r="E413" s="18"/>
      <c r="F413" s="18"/>
      <c r="G413" s="18"/>
      <c r="H413" s="18">
        <v>2016</v>
      </c>
      <c r="I413" s="748" t="s">
        <v>586</v>
      </c>
      <c r="J413" s="749" t="s">
        <v>591</v>
      </c>
      <c r="P413" s="12">
        <v>0</v>
      </c>
      <c r="Q413" s="12">
        <v>0</v>
      </c>
      <c r="R413" s="12">
        <v>0</v>
      </c>
      <c r="S413" s="12">
        <v>0</v>
      </c>
      <c r="T413" s="12">
        <v>0</v>
      </c>
      <c r="U413" s="12">
        <v>0</v>
      </c>
      <c r="V413" s="12">
        <v>0</v>
      </c>
      <c r="W413" s="12">
        <v>0</v>
      </c>
      <c r="X413" s="12">
        <v>0</v>
      </c>
      <c r="Y413" s="12">
        <v>0</v>
      </c>
      <c r="Z413" s="12">
        <v>0</v>
      </c>
      <c r="AA413" s="12">
        <v>0</v>
      </c>
      <c r="AB413" s="12">
        <v>0</v>
      </c>
      <c r="AC413" s="12">
        <v>0</v>
      </c>
      <c r="AD413" s="12">
        <v>0</v>
      </c>
      <c r="AE413" s="12">
        <v>0</v>
      </c>
      <c r="AF413" s="12">
        <v>0</v>
      </c>
      <c r="AG413" s="12">
        <v>0</v>
      </c>
      <c r="AH413" s="12">
        <v>0</v>
      </c>
      <c r="AI413" s="12">
        <v>0</v>
      </c>
      <c r="AJ413" s="12">
        <v>0</v>
      </c>
      <c r="AK413" s="12">
        <v>0</v>
      </c>
      <c r="AL413" s="12">
        <v>0</v>
      </c>
      <c r="AM413" s="12">
        <v>0</v>
      </c>
      <c r="AN413" s="12">
        <v>0</v>
      </c>
      <c r="AO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0</v>
      </c>
      <c r="BP413" s="12">
        <v>0</v>
      </c>
      <c r="BQ413" s="12">
        <v>0</v>
      </c>
      <c r="BR413" s="12">
        <v>0</v>
      </c>
      <c r="BS413" s="12">
        <v>0</v>
      </c>
      <c r="BT413" s="12">
        <v>0</v>
      </c>
    </row>
    <row r="414" spans="2:72">
      <c r="B414" s="18" t="s">
        <v>208</v>
      </c>
      <c r="C414" s="18" t="s">
        <v>710</v>
      </c>
      <c r="D414" s="18" t="s">
        <v>759</v>
      </c>
      <c r="E414" s="18"/>
      <c r="F414" s="18"/>
      <c r="G414" s="18"/>
      <c r="H414" s="18">
        <v>2016</v>
      </c>
      <c r="I414" s="748" t="s">
        <v>586</v>
      </c>
      <c r="J414" s="749" t="s">
        <v>591</v>
      </c>
      <c r="P414" s="12">
        <v>0</v>
      </c>
      <c r="Q414" s="12">
        <v>0</v>
      </c>
      <c r="R414" s="12">
        <v>0</v>
      </c>
      <c r="S414" s="12">
        <v>0</v>
      </c>
      <c r="T414" s="12">
        <v>0</v>
      </c>
      <c r="U414" s="12">
        <v>0</v>
      </c>
      <c r="V414" s="12">
        <v>0</v>
      </c>
      <c r="W414" s="12">
        <v>0</v>
      </c>
      <c r="X414" s="12">
        <v>0</v>
      </c>
      <c r="Y414" s="12">
        <v>0</v>
      </c>
      <c r="Z414" s="12">
        <v>0</v>
      </c>
      <c r="AA414" s="12">
        <v>0</v>
      </c>
      <c r="AB414" s="12">
        <v>0</v>
      </c>
      <c r="AC414" s="12">
        <v>0</v>
      </c>
      <c r="AD414" s="12">
        <v>0</v>
      </c>
      <c r="AE414" s="12">
        <v>0</v>
      </c>
      <c r="AF414" s="12">
        <v>0</v>
      </c>
      <c r="AG414" s="12">
        <v>0</v>
      </c>
      <c r="AH414" s="12">
        <v>0</v>
      </c>
      <c r="AI414" s="12">
        <v>0</v>
      </c>
      <c r="AJ414" s="12">
        <v>0</v>
      </c>
      <c r="AK414" s="12">
        <v>0</v>
      </c>
      <c r="AL414" s="12">
        <v>0</v>
      </c>
      <c r="AM414" s="12">
        <v>0</v>
      </c>
      <c r="AN414" s="12">
        <v>0</v>
      </c>
      <c r="AO414" s="12">
        <v>0</v>
      </c>
      <c r="AU414" s="12">
        <v>0</v>
      </c>
      <c r="AV414" s="12">
        <v>0</v>
      </c>
      <c r="AW414" s="12">
        <v>0</v>
      </c>
      <c r="AX414" s="12">
        <v>0</v>
      </c>
      <c r="AY414" s="12">
        <v>0</v>
      </c>
      <c r="AZ414" s="12">
        <v>0</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0</v>
      </c>
      <c r="BP414" s="12">
        <v>0</v>
      </c>
      <c r="BQ414" s="12">
        <v>0</v>
      </c>
      <c r="BR414" s="12">
        <v>0</v>
      </c>
      <c r="BS414" s="12">
        <v>0</v>
      </c>
      <c r="BT414" s="12">
        <v>0</v>
      </c>
    </row>
    <row r="415" spans="2:72">
      <c r="B415" s="18" t="s">
        <v>208</v>
      </c>
      <c r="C415" s="18" t="s">
        <v>710</v>
      </c>
      <c r="D415" s="18" t="s">
        <v>760</v>
      </c>
      <c r="E415" s="18"/>
      <c r="F415" s="18"/>
      <c r="G415" s="18"/>
      <c r="H415" s="18">
        <v>2016</v>
      </c>
      <c r="I415" s="748" t="s">
        <v>586</v>
      </c>
      <c r="J415" s="749" t="s">
        <v>591</v>
      </c>
      <c r="P415" s="12">
        <v>0</v>
      </c>
      <c r="Q415" s="12">
        <v>0</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0</v>
      </c>
      <c r="AH415" s="12">
        <v>0</v>
      </c>
      <c r="AI415" s="12">
        <v>0</v>
      </c>
      <c r="AJ415" s="12">
        <v>0</v>
      </c>
      <c r="AK415" s="12">
        <v>0</v>
      </c>
      <c r="AL415" s="12">
        <v>0</v>
      </c>
      <c r="AM415" s="12">
        <v>0</v>
      </c>
      <c r="AN415" s="12">
        <v>0</v>
      </c>
      <c r="AO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0</v>
      </c>
      <c r="BP415" s="12">
        <v>0</v>
      </c>
      <c r="BQ415" s="12">
        <v>0</v>
      </c>
      <c r="BR415" s="12">
        <v>0</v>
      </c>
      <c r="BS415" s="12">
        <v>0</v>
      </c>
      <c r="BT415" s="12">
        <v>0</v>
      </c>
    </row>
    <row r="416" spans="2:72">
      <c r="B416" s="18" t="s">
        <v>208</v>
      </c>
      <c r="C416" s="18" t="s">
        <v>710</v>
      </c>
      <c r="D416" s="18" t="s">
        <v>761</v>
      </c>
      <c r="E416" s="18"/>
      <c r="F416" s="18"/>
      <c r="G416" s="18"/>
      <c r="H416" s="18">
        <v>2016</v>
      </c>
      <c r="I416" s="748" t="s">
        <v>586</v>
      </c>
      <c r="J416" s="749" t="s">
        <v>591</v>
      </c>
      <c r="P416" s="12">
        <v>0</v>
      </c>
      <c r="Q416" s="12">
        <v>0</v>
      </c>
      <c r="R416" s="12">
        <v>0</v>
      </c>
      <c r="S416" s="12">
        <v>0</v>
      </c>
      <c r="T416" s="12">
        <v>0</v>
      </c>
      <c r="U416" s="12">
        <v>0</v>
      </c>
      <c r="V416" s="12">
        <v>0</v>
      </c>
      <c r="W416" s="12">
        <v>0</v>
      </c>
      <c r="X416" s="12">
        <v>0</v>
      </c>
      <c r="Y416" s="12">
        <v>0</v>
      </c>
      <c r="Z416" s="12">
        <v>0</v>
      </c>
      <c r="AA416" s="12">
        <v>0</v>
      </c>
      <c r="AB416" s="12">
        <v>0</v>
      </c>
      <c r="AC416" s="12">
        <v>0</v>
      </c>
      <c r="AD416" s="12">
        <v>0</v>
      </c>
      <c r="AE416" s="12">
        <v>0</v>
      </c>
      <c r="AF416" s="12">
        <v>0</v>
      </c>
      <c r="AG416" s="12">
        <v>0</v>
      </c>
      <c r="AH416" s="12">
        <v>0</v>
      </c>
      <c r="AI416" s="12">
        <v>0</v>
      </c>
      <c r="AJ416" s="12">
        <v>0</v>
      </c>
      <c r="AK416" s="12">
        <v>0</v>
      </c>
      <c r="AL416" s="12">
        <v>0</v>
      </c>
      <c r="AM416" s="12">
        <v>0</v>
      </c>
      <c r="AN416" s="12">
        <v>0</v>
      </c>
      <c r="AO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0</v>
      </c>
      <c r="BP416" s="12">
        <v>0</v>
      </c>
      <c r="BQ416" s="12">
        <v>0</v>
      </c>
      <c r="BR416" s="12">
        <v>0</v>
      </c>
      <c r="BS416" s="12">
        <v>0</v>
      </c>
      <c r="BT416" s="12">
        <v>0</v>
      </c>
    </row>
    <row r="417" spans="2:72">
      <c r="B417" s="18" t="s">
        <v>208</v>
      </c>
      <c r="C417" s="18" t="s">
        <v>710</v>
      </c>
      <c r="D417" s="18" t="s">
        <v>762</v>
      </c>
      <c r="E417" s="18"/>
      <c r="F417" s="18"/>
      <c r="G417" s="18"/>
      <c r="H417" s="18">
        <v>2016</v>
      </c>
      <c r="I417" s="748" t="s">
        <v>586</v>
      </c>
      <c r="J417" s="749" t="s">
        <v>591</v>
      </c>
      <c r="P417" s="12">
        <v>0</v>
      </c>
      <c r="Q417" s="12">
        <v>0</v>
      </c>
      <c r="R417" s="12">
        <v>0</v>
      </c>
      <c r="S417" s="12">
        <v>0</v>
      </c>
      <c r="T417" s="12">
        <v>0</v>
      </c>
      <c r="U417" s="12">
        <v>0</v>
      </c>
      <c r="V417" s="12">
        <v>0</v>
      </c>
      <c r="W417" s="12">
        <v>0</v>
      </c>
      <c r="X417" s="12">
        <v>0</v>
      </c>
      <c r="Y417" s="12">
        <v>0</v>
      </c>
      <c r="Z417" s="12">
        <v>0</v>
      </c>
      <c r="AA417" s="12">
        <v>0</v>
      </c>
      <c r="AB417" s="12">
        <v>0</v>
      </c>
      <c r="AC417" s="12">
        <v>0</v>
      </c>
      <c r="AD417" s="12">
        <v>0</v>
      </c>
      <c r="AE417" s="12">
        <v>0</v>
      </c>
      <c r="AF417" s="12">
        <v>0</v>
      </c>
      <c r="AG417" s="12">
        <v>0</v>
      </c>
      <c r="AH417" s="12">
        <v>0</v>
      </c>
      <c r="AI417" s="12">
        <v>0</v>
      </c>
      <c r="AJ417" s="12">
        <v>0</v>
      </c>
      <c r="AK417" s="12">
        <v>0</v>
      </c>
      <c r="AL417" s="12">
        <v>0</v>
      </c>
      <c r="AM417" s="12">
        <v>0</v>
      </c>
      <c r="AN417" s="12">
        <v>0</v>
      </c>
      <c r="AO417" s="12">
        <v>0</v>
      </c>
      <c r="AU417" s="12">
        <v>0</v>
      </c>
      <c r="AV417" s="12">
        <v>0</v>
      </c>
      <c r="AW417" s="12">
        <v>0</v>
      </c>
      <c r="AX417" s="12">
        <v>0</v>
      </c>
      <c r="AY417" s="12">
        <v>0</v>
      </c>
      <c r="AZ417" s="12">
        <v>0</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0</v>
      </c>
      <c r="BP417" s="12">
        <v>0</v>
      </c>
      <c r="BQ417" s="12">
        <v>0</v>
      </c>
      <c r="BR417" s="12">
        <v>0</v>
      </c>
      <c r="BS417" s="12">
        <v>0</v>
      </c>
      <c r="BT417" s="12">
        <v>0</v>
      </c>
    </row>
    <row r="418" spans="2:72">
      <c r="B418" s="18" t="s">
        <v>208</v>
      </c>
      <c r="C418" s="18" t="s">
        <v>710</v>
      </c>
      <c r="D418" s="18" t="s">
        <v>763</v>
      </c>
      <c r="E418" s="18"/>
      <c r="F418" s="18"/>
      <c r="G418" s="18"/>
      <c r="H418" s="18">
        <v>2016</v>
      </c>
      <c r="I418" s="748" t="s">
        <v>586</v>
      </c>
      <c r="J418" s="749" t="s">
        <v>591</v>
      </c>
      <c r="P418" s="12">
        <v>0</v>
      </c>
      <c r="Q418" s="12">
        <v>0</v>
      </c>
      <c r="R418" s="12">
        <v>0</v>
      </c>
      <c r="S418" s="12">
        <v>0</v>
      </c>
      <c r="T418" s="12">
        <v>0</v>
      </c>
      <c r="U418" s="12">
        <v>0</v>
      </c>
      <c r="V418" s="12">
        <v>0</v>
      </c>
      <c r="W418" s="12">
        <v>0</v>
      </c>
      <c r="X418" s="12">
        <v>0</v>
      </c>
      <c r="Y418" s="12">
        <v>0</v>
      </c>
      <c r="Z418" s="12">
        <v>0</v>
      </c>
      <c r="AA418" s="12">
        <v>0</v>
      </c>
      <c r="AB418" s="12">
        <v>0</v>
      </c>
      <c r="AC418" s="12">
        <v>0</v>
      </c>
      <c r="AD418" s="12">
        <v>0</v>
      </c>
      <c r="AE418" s="12">
        <v>0</v>
      </c>
      <c r="AF418" s="12">
        <v>0</v>
      </c>
      <c r="AG418" s="12">
        <v>0</v>
      </c>
      <c r="AH418" s="12">
        <v>0</v>
      </c>
      <c r="AI418" s="12">
        <v>0</v>
      </c>
      <c r="AJ418" s="12">
        <v>0</v>
      </c>
      <c r="AK418" s="12">
        <v>0</v>
      </c>
      <c r="AL418" s="12">
        <v>0</v>
      </c>
      <c r="AM418" s="12">
        <v>0</v>
      </c>
      <c r="AN418" s="12">
        <v>0</v>
      </c>
      <c r="AO418" s="12">
        <v>0</v>
      </c>
      <c r="AU418" s="12">
        <v>0</v>
      </c>
      <c r="AV418" s="12">
        <v>0</v>
      </c>
      <c r="AW418" s="12">
        <v>0</v>
      </c>
      <c r="AX418" s="12">
        <v>0</v>
      </c>
      <c r="AY418" s="12">
        <v>0</v>
      </c>
      <c r="AZ418" s="12">
        <v>0</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0</v>
      </c>
      <c r="BP418" s="12">
        <v>0</v>
      </c>
      <c r="BQ418" s="12">
        <v>0</v>
      </c>
      <c r="BR418" s="12">
        <v>0</v>
      </c>
      <c r="BS418" s="12">
        <v>0</v>
      </c>
      <c r="BT418" s="12">
        <v>0</v>
      </c>
    </row>
    <row r="419" spans="2:72">
      <c r="B419" s="18" t="s">
        <v>208</v>
      </c>
      <c r="C419" s="18" t="s">
        <v>710</v>
      </c>
      <c r="D419" s="18" t="s">
        <v>764</v>
      </c>
      <c r="E419" s="18"/>
      <c r="F419" s="18"/>
      <c r="G419" s="18"/>
      <c r="H419" s="18">
        <v>2016</v>
      </c>
      <c r="I419" s="748" t="s">
        <v>586</v>
      </c>
      <c r="J419" s="749" t="s">
        <v>591</v>
      </c>
      <c r="P419" s="12">
        <v>0</v>
      </c>
      <c r="Q419" s="12">
        <v>0</v>
      </c>
      <c r="R419" s="12">
        <v>0</v>
      </c>
      <c r="S419" s="12">
        <v>0</v>
      </c>
      <c r="T419" s="12">
        <v>0</v>
      </c>
      <c r="U419" s="12">
        <v>0</v>
      </c>
      <c r="V419" s="12">
        <v>0</v>
      </c>
      <c r="W419" s="12">
        <v>0</v>
      </c>
      <c r="X419" s="12">
        <v>0</v>
      </c>
      <c r="Y419" s="12">
        <v>0</v>
      </c>
      <c r="Z419" s="12">
        <v>0</v>
      </c>
      <c r="AA419" s="12">
        <v>0</v>
      </c>
      <c r="AB419" s="12">
        <v>0</v>
      </c>
      <c r="AC419" s="12">
        <v>0</v>
      </c>
      <c r="AD419" s="12">
        <v>0</v>
      </c>
      <c r="AE419" s="12">
        <v>0</v>
      </c>
      <c r="AF419" s="12">
        <v>0</v>
      </c>
      <c r="AG419" s="12">
        <v>0</v>
      </c>
      <c r="AH419" s="12">
        <v>0</v>
      </c>
      <c r="AI419" s="12">
        <v>0</v>
      </c>
      <c r="AJ419" s="12">
        <v>0</v>
      </c>
      <c r="AK419" s="12">
        <v>0</v>
      </c>
      <c r="AL419" s="12">
        <v>0</v>
      </c>
      <c r="AM419" s="12">
        <v>0</v>
      </c>
      <c r="AN419" s="12">
        <v>0</v>
      </c>
      <c r="AO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0</v>
      </c>
      <c r="BP419" s="12">
        <v>0</v>
      </c>
      <c r="BQ419" s="12">
        <v>0</v>
      </c>
      <c r="BR419" s="12">
        <v>0</v>
      </c>
      <c r="BS419" s="12">
        <v>0</v>
      </c>
      <c r="BT419" s="12">
        <v>0</v>
      </c>
    </row>
    <row r="420" spans="2:72">
      <c r="B420" s="18" t="s">
        <v>208</v>
      </c>
      <c r="C420" s="18" t="s">
        <v>710</v>
      </c>
      <c r="D420" s="18" t="s">
        <v>765</v>
      </c>
      <c r="E420" s="18"/>
      <c r="F420" s="18"/>
      <c r="G420" s="18"/>
      <c r="H420" s="18">
        <v>2016</v>
      </c>
      <c r="I420" s="748" t="s">
        <v>586</v>
      </c>
      <c r="J420" s="749" t="s">
        <v>591</v>
      </c>
      <c r="P420" s="12">
        <v>0</v>
      </c>
      <c r="Q420" s="12">
        <v>0</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0</v>
      </c>
      <c r="AH420" s="12">
        <v>0</v>
      </c>
      <c r="AI420" s="12">
        <v>0</v>
      </c>
      <c r="AJ420" s="12">
        <v>0</v>
      </c>
      <c r="AK420" s="12">
        <v>0</v>
      </c>
      <c r="AL420" s="12">
        <v>0</v>
      </c>
      <c r="AM420" s="12">
        <v>0</v>
      </c>
      <c r="AN420" s="12">
        <v>0</v>
      </c>
      <c r="AO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0</v>
      </c>
      <c r="BP420" s="12">
        <v>0</v>
      </c>
      <c r="BQ420" s="12">
        <v>0</v>
      </c>
      <c r="BR420" s="12">
        <v>0</v>
      </c>
      <c r="BS420" s="12">
        <v>0</v>
      </c>
      <c r="BT420" s="12">
        <v>0</v>
      </c>
    </row>
    <row r="421" spans="2:72">
      <c r="B421" s="18" t="s">
        <v>208</v>
      </c>
      <c r="C421" s="18" t="s">
        <v>710</v>
      </c>
      <c r="D421" s="18" t="s">
        <v>97</v>
      </c>
      <c r="E421" s="18"/>
      <c r="F421" s="18"/>
      <c r="G421" s="18"/>
      <c r="H421" s="18">
        <v>2016</v>
      </c>
      <c r="I421" s="748" t="s">
        <v>586</v>
      </c>
      <c r="J421" s="749" t="s">
        <v>591</v>
      </c>
      <c r="P421" s="12">
        <v>0</v>
      </c>
      <c r="Q421" s="12">
        <v>0</v>
      </c>
      <c r="R421" s="12">
        <v>0</v>
      </c>
      <c r="S421" s="12">
        <v>0</v>
      </c>
      <c r="T421" s="12">
        <v>0</v>
      </c>
      <c r="U421" s="12">
        <v>0</v>
      </c>
      <c r="V421" s="12">
        <v>0</v>
      </c>
      <c r="W421" s="12">
        <v>0</v>
      </c>
      <c r="X421" s="12">
        <v>0</v>
      </c>
      <c r="Y421" s="12">
        <v>0</v>
      </c>
      <c r="Z421" s="12">
        <v>0</v>
      </c>
      <c r="AA421" s="12">
        <v>0</v>
      </c>
      <c r="AB421" s="12">
        <v>0</v>
      </c>
      <c r="AC421" s="12">
        <v>0</v>
      </c>
      <c r="AD421" s="12">
        <v>0</v>
      </c>
      <c r="AE421" s="12">
        <v>0</v>
      </c>
      <c r="AF421" s="12">
        <v>0</v>
      </c>
      <c r="AG421" s="12">
        <v>0</v>
      </c>
      <c r="AH421" s="12">
        <v>0</v>
      </c>
      <c r="AI421" s="12">
        <v>0</v>
      </c>
      <c r="AJ421" s="12">
        <v>0</v>
      </c>
      <c r="AK421" s="12">
        <v>0</v>
      </c>
      <c r="AL421" s="12">
        <v>0</v>
      </c>
      <c r="AM421" s="12">
        <v>0</v>
      </c>
      <c r="AN421" s="12">
        <v>0</v>
      </c>
      <c r="AO421" s="12">
        <v>0</v>
      </c>
      <c r="AU421" s="12">
        <v>0</v>
      </c>
      <c r="AV421" s="12">
        <v>0</v>
      </c>
      <c r="AW421" s="12">
        <v>0</v>
      </c>
      <c r="AX421" s="12">
        <v>0</v>
      </c>
      <c r="AY421" s="12">
        <v>0</v>
      </c>
      <c r="AZ421" s="12">
        <v>0</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12">
        <v>0</v>
      </c>
      <c r="BQ421" s="12">
        <v>0</v>
      </c>
      <c r="BR421" s="12">
        <v>0</v>
      </c>
      <c r="BS421" s="12">
        <v>0</v>
      </c>
      <c r="BT421" s="12">
        <v>0</v>
      </c>
    </row>
    <row r="422" spans="2:72">
      <c r="B422" s="18" t="s">
        <v>208</v>
      </c>
      <c r="C422" s="18" t="s">
        <v>710</v>
      </c>
      <c r="D422" s="18" t="s">
        <v>95</v>
      </c>
      <c r="E422" s="18"/>
      <c r="F422" s="18"/>
      <c r="G422" s="18"/>
      <c r="H422" s="18">
        <v>2016</v>
      </c>
      <c r="I422" s="748" t="s">
        <v>586</v>
      </c>
      <c r="J422" s="749" t="s">
        <v>591</v>
      </c>
      <c r="P422" s="12">
        <v>0</v>
      </c>
      <c r="Q422" s="12">
        <v>0</v>
      </c>
      <c r="R422" s="12">
        <v>0</v>
      </c>
      <c r="S422" s="12">
        <v>0</v>
      </c>
      <c r="T422" s="12">
        <v>0</v>
      </c>
      <c r="U422" s="12">
        <v>0</v>
      </c>
      <c r="V422" s="12">
        <v>0</v>
      </c>
      <c r="W422" s="12">
        <v>0</v>
      </c>
      <c r="X422" s="12">
        <v>0</v>
      </c>
      <c r="Y422" s="12">
        <v>0</v>
      </c>
      <c r="Z422" s="12">
        <v>0</v>
      </c>
      <c r="AA422" s="12">
        <v>0</v>
      </c>
      <c r="AB422" s="12">
        <v>0</v>
      </c>
      <c r="AC422" s="12">
        <v>0</v>
      </c>
      <c r="AD422" s="12">
        <v>0</v>
      </c>
      <c r="AE422" s="12">
        <v>0</v>
      </c>
      <c r="AF422" s="12">
        <v>0</v>
      </c>
      <c r="AG422" s="12">
        <v>0</v>
      </c>
      <c r="AH422" s="12">
        <v>0</v>
      </c>
      <c r="AI422" s="12">
        <v>0</v>
      </c>
      <c r="AJ422" s="12">
        <v>0</v>
      </c>
      <c r="AK422" s="12">
        <v>0</v>
      </c>
      <c r="AL422" s="12">
        <v>0</v>
      </c>
      <c r="AM422" s="12">
        <v>0</v>
      </c>
      <c r="AN422" s="12">
        <v>0</v>
      </c>
      <c r="AO422" s="12">
        <v>0</v>
      </c>
      <c r="AU422" s="12">
        <v>0</v>
      </c>
      <c r="AV422" s="12">
        <v>0</v>
      </c>
      <c r="AW422" s="12">
        <v>0</v>
      </c>
      <c r="AX422" s="12">
        <v>0</v>
      </c>
      <c r="AY422" s="12">
        <v>0</v>
      </c>
      <c r="AZ422" s="12">
        <v>0</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0</v>
      </c>
      <c r="BP422" s="12">
        <v>0</v>
      </c>
      <c r="BQ422" s="12">
        <v>0</v>
      </c>
      <c r="BR422" s="12">
        <v>0</v>
      </c>
      <c r="BS422" s="12">
        <v>0</v>
      </c>
      <c r="BT422" s="12">
        <v>0</v>
      </c>
    </row>
    <row r="423" spans="2:72">
      <c r="B423" s="18" t="s">
        <v>208</v>
      </c>
      <c r="C423" s="18" t="s">
        <v>710</v>
      </c>
      <c r="D423" s="18" t="s">
        <v>96</v>
      </c>
      <c r="E423" s="18"/>
      <c r="F423" s="18"/>
      <c r="G423" s="18"/>
      <c r="H423" s="18">
        <v>2016</v>
      </c>
      <c r="I423" s="748" t="s">
        <v>586</v>
      </c>
      <c r="J423" s="749" t="s">
        <v>591</v>
      </c>
      <c r="P423" s="12">
        <v>0</v>
      </c>
      <c r="Q423" s="12">
        <v>0</v>
      </c>
      <c r="R423" s="12">
        <v>0</v>
      </c>
      <c r="S423" s="12">
        <v>0</v>
      </c>
      <c r="T423" s="12">
        <v>0</v>
      </c>
      <c r="U423" s="12">
        <v>0</v>
      </c>
      <c r="V423" s="12">
        <v>0</v>
      </c>
      <c r="W423" s="12">
        <v>0</v>
      </c>
      <c r="X423" s="12">
        <v>0</v>
      </c>
      <c r="Y423" s="12">
        <v>0</v>
      </c>
      <c r="Z423" s="12">
        <v>0</v>
      </c>
      <c r="AA423" s="12">
        <v>0</v>
      </c>
      <c r="AB423" s="12">
        <v>0</v>
      </c>
      <c r="AC423" s="12">
        <v>0</v>
      </c>
      <c r="AD423" s="12">
        <v>0</v>
      </c>
      <c r="AE423" s="12">
        <v>0</v>
      </c>
      <c r="AF423" s="12">
        <v>0</v>
      </c>
      <c r="AG423" s="12">
        <v>0</v>
      </c>
      <c r="AH423" s="12">
        <v>0</v>
      </c>
      <c r="AI423" s="12">
        <v>0</v>
      </c>
      <c r="AJ423" s="12">
        <v>0</v>
      </c>
      <c r="AK423" s="12">
        <v>0</v>
      </c>
      <c r="AL423" s="12">
        <v>0</v>
      </c>
      <c r="AM423" s="12">
        <v>0</v>
      </c>
      <c r="AN423" s="12">
        <v>0</v>
      </c>
      <c r="AO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0</v>
      </c>
      <c r="BP423" s="12">
        <v>0</v>
      </c>
      <c r="BQ423" s="12">
        <v>0</v>
      </c>
      <c r="BR423" s="12">
        <v>0</v>
      </c>
      <c r="BS423" s="12">
        <v>0</v>
      </c>
      <c r="BT423" s="12">
        <v>0</v>
      </c>
    </row>
    <row r="424" spans="2:72">
      <c r="B424" s="18" t="s">
        <v>208</v>
      </c>
      <c r="C424" s="18" t="s">
        <v>710</v>
      </c>
      <c r="D424" s="18" t="s">
        <v>687</v>
      </c>
      <c r="E424" s="18"/>
      <c r="F424" s="18"/>
      <c r="G424" s="18"/>
      <c r="H424" s="18">
        <v>2016</v>
      </c>
      <c r="I424" s="748" t="s">
        <v>586</v>
      </c>
      <c r="J424" s="749" t="s">
        <v>591</v>
      </c>
      <c r="P424" s="12">
        <v>0</v>
      </c>
      <c r="Q424" s="12">
        <v>0</v>
      </c>
      <c r="R424" s="12">
        <v>0</v>
      </c>
      <c r="S424" s="12">
        <v>0</v>
      </c>
      <c r="T424" s="12">
        <v>0</v>
      </c>
      <c r="U424" s="12">
        <v>0</v>
      </c>
      <c r="V424" s="12">
        <v>0</v>
      </c>
      <c r="W424" s="12">
        <v>0</v>
      </c>
      <c r="X424" s="12">
        <v>0</v>
      </c>
      <c r="Y424" s="12">
        <v>0</v>
      </c>
      <c r="Z424" s="12">
        <v>0</v>
      </c>
      <c r="AA424" s="12">
        <v>0</v>
      </c>
      <c r="AB424" s="12">
        <v>0</v>
      </c>
      <c r="AC424" s="12">
        <v>0</v>
      </c>
      <c r="AD424" s="12">
        <v>0</v>
      </c>
      <c r="AE424" s="12">
        <v>0</v>
      </c>
      <c r="AF424" s="12">
        <v>0</v>
      </c>
      <c r="AG424" s="12">
        <v>0</v>
      </c>
      <c r="AH424" s="12">
        <v>0</v>
      </c>
      <c r="AI424" s="12">
        <v>0</v>
      </c>
      <c r="AJ424" s="12">
        <v>0</v>
      </c>
      <c r="AK424" s="12">
        <v>0</v>
      </c>
      <c r="AL424" s="12">
        <v>0</v>
      </c>
      <c r="AM424" s="12">
        <v>0</v>
      </c>
      <c r="AN424" s="12">
        <v>0</v>
      </c>
      <c r="AO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0</v>
      </c>
      <c r="BP424" s="12">
        <v>0</v>
      </c>
      <c r="BQ424" s="12">
        <v>0</v>
      </c>
      <c r="BR424" s="12">
        <v>0</v>
      </c>
      <c r="BS424" s="12">
        <v>0</v>
      </c>
      <c r="BT424" s="12">
        <v>0</v>
      </c>
    </row>
    <row r="425" spans="2:72">
      <c r="B425" s="18" t="s">
        <v>208</v>
      </c>
      <c r="C425" s="18" t="s">
        <v>710</v>
      </c>
      <c r="D425" s="18" t="s">
        <v>98</v>
      </c>
      <c r="E425" s="18"/>
      <c r="F425" s="18"/>
      <c r="G425" s="18"/>
      <c r="H425" s="18">
        <v>2016</v>
      </c>
      <c r="I425" s="748" t="s">
        <v>586</v>
      </c>
      <c r="J425" s="749" t="s">
        <v>591</v>
      </c>
      <c r="P425" s="12">
        <v>0</v>
      </c>
      <c r="Q425" s="12">
        <v>0</v>
      </c>
      <c r="R425" s="12">
        <v>0</v>
      </c>
      <c r="S425" s="12">
        <v>0</v>
      </c>
      <c r="T425" s="12">
        <v>0</v>
      </c>
      <c r="U425" s="12">
        <v>0</v>
      </c>
      <c r="V425" s="12">
        <v>0</v>
      </c>
      <c r="W425" s="12">
        <v>0</v>
      </c>
      <c r="X425" s="12">
        <v>0</v>
      </c>
      <c r="Y425" s="12">
        <v>0</v>
      </c>
      <c r="Z425" s="12">
        <v>0</v>
      </c>
      <c r="AA425" s="12">
        <v>0</v>
      </c>
      <c r="AB425" s="12">
        <v>0</v>
      </c>
      <c r="AC425" s="12">
        <v>0</v>
      </c>
      <c r="AD425" s="12">
        <v>0</v>
      </c>
      <c r="AE425" s="12">
        <v>0</v>
      </c>
      <c r="AF425" s="12">
        <v>0</v>
      </c>
      <c r="AG425" s="12">
        <v>0</v>
      </c>
      <c r="AH425" s="12">
        <v>0</v>
      </c>
      <c r="AI425" s="12">
        <v>0</v>
      </c>
      <c r="AJ425" s="12">
        <v>0</v>
      </c>
      <c r="AK425" s="12">
        <v>0</v>
      </c>
      <c r="AL425" s="12">
        <v>0</v>
      </c>
      <c r="AM425" s="12">
        <v>0</v>
      </c>
      <c r="AN425" s="12">
        <v>0</v>
      </c>
      <c r="AO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0</v>
      </c>
      <c r="BP425" s="12">
        <v>0</v>
      </c>
      <c r="BQ425" s="12">
        <v>0</v>
      </c>
      <c r="BR425" s="12">
        <v>0</v>
      </c>
      <c r="BS425" s="12">
        <v>0</v>
      </c>
      <c r="BT425" s="12">
        <v>0</v>
      </c>
    </row>
    <row r="426" spans="2:72">
      <c r="B426" s="18" t="s">
        <v>208</v>
      </c>
      <c r="C426" s="18" t="s">
        <v>710</v>
      </c>
      <c r="D426" s="18" t="s">
        <v>99</v>
      </c>
      <c r="E426" s="18"/>
      <c r="F426" s="18"/>
      <c r="G426" s="18"/>
      <c r="H426" s="18">
        <v>2016</v>
      </c>
      <c r="I426" s="748" t="s">
        <v>586</v>
      </c>
      <c r="J426" s="749" t="s">
        <v>591</v>
      </c>
      <c r="P426" s="12">
        <v>0</v>
      </c>
      <c r="Q426" s="12">
        <v>0</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0</v>
      </c>
      <c r="AH426" s="12">
        <v>0</v>
      </c>
      <c r="AI426" s="12">
        <v>0</v>
      </c>
      <c r="AJ426" s="12">
        <v>0</v>
      </c>
      <c r="AK426" s="12">
        <v>0</v>
      </c>
      <c r="AL426" s="12">
        <v>0</v>
      </c>
      <c r="AM426" s="12">
        <v>0</v>
      </c>
      <c r="AN426" s="12">
        <v>0</v>
      </c>
      <c r="AO426" s="12">
        <v>0</v>
      </c>
      <c r="AU426" s="12">
        <v>0</v>
      </c>
      <c r="AV426" s="12">
        <v>0</v>
      </c>
      <c r="AW426" s="12">
        <v>0</v>
      </c>
      <c r="AX426" s="12">
        <v>0</v>
      </c>
      <c r="AY426" s="12">
        <v>0</v>
      </c>
      <c r="AZ426" s="12">
        <v>0</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0</v>
      </c>
      <c r="BP426" s="12">
        <v>0</v>
      </c>
      <c r="BQ426" s="12">
        <v>0</v>
      </c>
      <c r="BR426" s="12">
        <v>0</v>
      </c>
      <c r="BS426" s="12">
        <v>0</v>
      </c>
      <c r="BT426" s="12">
        <v>0</v>
      </c>
    </row>
    <row r="427" spans="2:72">
      <c r="B427" s="18" t="s">
        <v>208</v>
      </c>
      <c r="C427" s="18" t="s">
        <v>710</v>
      </c>
      <c r="D427" s="18" t="s">
        <v>100</v>
      </c>
      <c r="E427" s="18"/>
      <c r="F427" s="18"/>
      <c r="G427" s="18"/>
      <c r="H427" s="18">
        <v>2016</v>
      </c>
      <c r="I427" s="748" t="s">
        <v>586</v>
      </c>
      <c r="J427" s="749" t="s">
        <v>591</v>
      </c>
      <c r="P427" s="12">
        <v>0</v>
      </c>
      <c r="Q427" s="12">
        <v>0</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0</v>
      </c>
      <c r="AH427" s="12">
        <v>0</v>
      </c>
      <c r="AI427" s="12">
        <v>0</v>
      </c>
      <c r="AJ427" s="12">
        <v>0</v>
      </c>
      <c r="AK427" s="12">
        <v>0</v>
      </c>
      <c r="AL427" s="12">
        <v>0</v>
      </c>
      <c r="AM427" s="12">
        <v>0</v>
      </c>
      <c r="AN427" s="12">
        <v>0</v>
      </c>
      <c r="AO427" s="12">
        <v>0</v>
      </c>
      <c r="AU427" s="12">
        <v>0</v>
      </c>
      <c r="AV427" s="12">
        <v>0</v>
      </c>
      <c r="AW427" s="12">
        <v>0</v>
      </c>
      <c r="AX427" s="12">
        <v>0</v>
      </c>
      <c r="AY427" s="12">
        <v>0</v>
      </c>
      <c r="AZ427" s="12">
        <v>0</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0</v>
      </c>
      <c r="BP427" s="12">
        <v>0</v>
      </c>
      <c r="BQ427" s="12">
        <v>0</v>
      </c>
      <c r="BR427" s="12">
        <v>0</v>
      </c>
      <c r="BS427" s="12">
        <v>0</v>
      </c>
      <c r="BT427" s="12">
        <v>0</v>
      </c>
    </row>
    <row r="428" spans="2:72">
      <c r="B428" s="18" t="s">
        <v>208</v>
      </c>
      <c r="C428" s="18" t="s">
        <v>710</v>
      </c>
      <c r="D428" s="18" t="s">
        <v>101</v>
      </c>
      <c r="E428" s="18"/>
      <c r="F428" s="18"/>
      <c r="G428" s="18"/>
      <c r="H428" s="18">
        <v>2016</v>
      </c>
      <c r="I428" s="748" t="s">
        <v>586</v>
      </c>
      <c r="J428" s="749" t="s">
        <v>591</v>
      </c>
      <c r="P428" s="12">
        <v>0</v>
      </c>
      <c r="Q428" s="12">
        <v>0</v>
      </c>
      <c r="R428" s="12">
        <v>0</v>
      </c>
      <c r="S428" s="12">
        <v>0</v>
      </c>
      <c r="T428" s="12">
        <v>0</v>
      </c>
      <c r="U428" s="12">
        <v>0</v>
      </c>
      <c r="V428" s="12">
        <v>0</v>
      </c>
      <c r="W428" s="12">
        <v>0</v>
      </c>
      <c r="X428" s="12">
        <v>0</v>
      </c>
      <c r="Y428" s="12">
        <v>0</v>
      </c>
      <c r="Z428" s="12">
        <v>0</v>
      </c>
      <c r="AA428" s="12">
        <v>0</v>
      </c>
      <c r="AB428" s="12">
        <v>0</v>
      </c>
      <c r="AC428" s="12">
        <v>0</v>
      </c>
      <c r="AD428" s="12">
        <v>0</v>
      </c>
      <c r="AE428" s="12">
        <v>0</v>
      </c>
      <c r="AF428" s="12">
        <v>0</v>
      </c>
      <c r="AG428" s="12">
        <v>0</v>
      </c>
      <c r="AH428" s="12">
        <v>0</v>
      </c>
      <c r="AI428" s="12">
        <v>0</v>
      </c>
      <c r="AJ428" s="12">
        <v>0</v>
      </c>
      <c r="AK428" s="12">
        <v>0</v>
      </c>
      <c r="AL428" s="12">
        <v>0</v>
      </c>
      <c r="AM428" s="12">
        <v>0</v>
      </c>
      <c r="AN428" s="12">
        <v>0</v>
      </c>
      <c r="AO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0</v>
      </c>
      <c r="BP428" s="12">
        <v>0</v>
      </c>
      <c r="BQ428" s="12">
        <v>0</v>
      </c>
      <c r="BR428" s="12">
        <v>0</v>
      </c>
      <c r="BS428" s="12">
        <v>0</v>
      </c>
      <c r="BT428" s="12">
        <v>0</v>
      </c>
    </row>
    <row r="429" spans="2:72">
      <c r="B429" s="18" t="s">
        <v>208</v>
      </c>
      <c r="C429" s="18" t="s">
        <v>710</v>
      </c>
      <c r="D429" s="18" t="s">
        <v>102</v>
      </c>
      <c r="E429" s="18"/>
      <c r="F429" s="18"/>
      <c r="G429" s="18"/>
      <c r="H429" s="18">
        <v>2016</v>
      </c>
      <c r="I429" s="748" t="s">
        <v>586</v>
      </c>
      <c r="J429" s="749" t="s">
        <v>591</v>
      </c>
      <c r="P429" s="12">
        <v>0</v>
      </c>
      <c r="Q429" s="12">
        <v>0</v>
      </c>
      <c r="R429" s="12">
        <v>0</v>
      </c>
      <c r="S429" s="12">
        <v>0</v>
      </c>
      <c r="T429" s="12">
        <v>0</v>
      </c>
      <c r="U429" s="12">
        <v>0</v>
      </c>
      <c r="V429" s="12">
        <v>0</v>
      </c>
      <c r="W429" s="12">
        <v>0</v>
      </c>
      <c r="X429" s="12">
        <v>0</v>
      </c>
      <c r="Y429" s="12">
        <v>0</v>
      </c>
      <c r="Z429" s="12">
        <v>0</v>
      </c>
      <c r="AA429" s="12">
        <v>0</v>
      </c>
      <c r="AB429" s="12">
        <v>0</v>
      </c>
      <c r="AC429" s="12">
        <v>0</v>
      </c>
      <c r="AD429" s="12">
        <v>0</v>
      </c>
      <c r="AE429" s="12">
        <v>0</v>
      </c>
      <c r="AF429" s="12">
        <v>0</v>
      </c>
      <c r="AG429" s="12">
        <v>0</v>
      </c>
      <c r="AH429" s="12">
        <v>0</v>
      </c>
      <c r="AI429" s="12">
        <v>0</v>
      </c>
      <c r="AJ429" s="12">
        <v>0</v>
      </c>
      <c r="AK429" s="12">
        <v>0</v>
      </c>
      <c r="AL429" s="12">
        <v>0</v>
      </c>
      <c r="AM429" s="12">
        <v>0</v>
      </c>
      <c r="AN429" s="12">
        <v>0</v>
      </c>
      <c r="AO429" s="12">
        <v>0</v>
      </c>
      <c r="AU429" s="12">
        <v>0</v>
      </c>
      <c r="AV429" s="12">
        <v>0</v>
      </c>
      <c r="AW429" s="12">
        <v>0</v>
      </c>
      <c r="AX429" s="12">
        <v>0</v>
      </c>
      <c r="AY429" s="12">
        <v>0</v>
      </c>
      <c r="AZ429" s="12">
        <v>0</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0</v>
      </c>
      <c r="BP429" s="12">
        <v>0</v>
      </c>
      <c r="BQ429" s="12">
        <v>0</v>
      </c>
      <c r="BR429" s="12">
        <v>0</v>
      </c>
      <c r="BS429" s="12">
        <v>0</v>
      </c>
      <c r="BT429" s="12">
        <v>0</v>
      </c>
    </row>
    <row r="430" spans="2:72">
      <c r="B430" s="18" t="s">
        <v>208</v>
      </c>
      <c r="C430" s="18" t="s">
        <v>710</v>
      </c>
      <c r="D430" s="18" t="s">
        <v>103</v>
      </c>
      <c r="E430" s="18"/>
      <c r="F430" s="18"/>
      <c r="G430" s="18"/>
      <c r="H430" s="18">
        <v>2016</v>
      </c>
      <c r="I430" s="748" t="s">
        <v>586</v>
      </c>
      <c r="J430" s="749" t="s">
        <v>591</v>
      </c>
      <c r="P430" s="12">
        <v>0</v>
      </c>
      <c r="Q430" s="12">
        <v>0</v>
      </c>
      <c r="R430" s="12">
        <v>0</v>
      </c>
      <c r="S430" s="12">
        <v>0</v>
      </c>
      <c r="T430" s="12">
        <v>0</v>
      </c>
      <c r="U430" s="12">
        <v>0</v>
      </c>
      <c r="V430" s="12">
        <v>0</v>
      </c>
      <c r="W430" s="12">
        <v>0</v>
      </c>
      <c r="X430" s="12">
        <v>0</v>
      </c>
      <c r="Y430" s="12">
        <v>0</v>
      </c>
      <c r="Z430" s="12">
        <v>0</v>
      </c>
      <c r="AA430" s="12">
        <v>0</v>
      </c>
      <c r="AB430" s="12">
        <v>0</v>
      </c>
      <c r="AC430" s="12">
        <v>0</v>
      </c>
      <c r="AD430" s="12">
        <v>0</v>
      </c>
      <c r="AE430" s="12">
        <v>0</v>
      </c>
      <c r="AF430" s="12">
        <v>0</v>
      </c>
      <c r="AG430" s="12">
        <v>0</v>
      </c>
      <c r="AH430" s="12">
        <v>0</v>
      </c>
      <c r="AI430" s="12">
        <v>0</v>
      </c>
      <c r="AJ430" s="12">
        <v>0</v>
      </c>
      <c r="AK430" s="12">
        <v>0</v>
      </c>
      <c r="AL430" s="12">
        <v>0</v>
      </c>
      <c r="AM430" s="12">
        <v>0</v>
      </c>
      <c r="AN430" s="12">
        <v>0</v>
      </c>
      <c r="AO430" s="12">
        <v>0</v>
      </c>
      <c r="AU430" s="12">
        <v>0</v>
      </c>
      <c r="AV430" s="12">
        <v>0</v>
      </c>
      <c r="AW430" s="12">
        <v>0</v>
      </c>
      <c r="AX430" s="12">
        <v>0</v>
      </c>
      <c r="AY430" s="12">
        <v>0</v>
      </c>
      <c r="AZ430" s="12">
        <v>0</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0</v>
      </c>
      <c r="BP430" s="12">
        <v>0</v>
      </c>
      <c r="BQ430" s="12">
        <v>0</v>
      </c>
      <c r="BR430" s="12">
        <v>0</v>
      </c>
      <c r="BS430" s="12">
        <v>0</v>
      </c>
      <c r="BT430" s="12">
        <v>0</v>
      </c>
    </row>
    <row r="431" spans="2:72">
      <c r="B431" s="18" t="s">
        <v>208</v>
      </c>
      <c r="C431" s="18" t="s">
        <v>710</v>
      </c>
      <c r="D431" s="18" t="s">
        <v>104</v>
      </c>
      <c r="E431" s="18"/>
      <c r="F431" s="18"/>
      <c r="G431" s="18"/>
      <c r="H431" s="18">
        <v>2016</v>
      </c>
      <c r="I431" s="748" t="s">
        <v>586</v>
      </c>
      <c r="J431" s="749" t="s">
        <v>591</v>
      </c>
      <c r="P431" s="12">
        <v>0</v>
      </c>
      <c r="Q431" s="12">
        <v>0</v>
      </c>
      <c r="R431" s="12">
        <v>0</v>
      </c>
      <c r="S431" s="12">
        <v>0</v>
      </c>
      <c r="T431" s="12">
        <v>0</v>
      </c>
      <c r="U431" s="12">
        <v>0</v>
      </c>
      <c r="V431" s="12">
        <v>0</v>
      </c>
      <c r="W431" s="12">
        <v>0</v>
      </c>
      <c r="X431" s="12">
        <v>0</v>
      </c>
      <c r="Y431" s="12">
        <v>0</v>
      </c>
      <c r="Z431" s="12">
        <v>0</v>
      </c>
      <c r="AA431" s="12">
        <v>0</v>
      </c>
      <c r="AB431" s="12">
        <v>0</v>
      </c>
      <c r="AC431" s="12">
        <v>0</v>
      </c>
      <c r="AD431" s="12">
        <v>0</v>
      </c>
      <c r="AE431" s="12">
        <v>0</v>
      </c>
      <c r="AF431" s="12">
        <v>0</v>
      </c>
      <c r="AG431" s="12">
        <v>0</v>
      </c>
      <c r="AH431" s="12">
        <v>0</v>
      </c>
      <c r="AI431" s="12">
        <v>0</v>
      </c>
      <c r="AJ431" s="12">
        <v>0</v>
      </c>
      <c r="AK431" s="12">
        <v>0</v>
      </c>
      <c r="AL431" s="12">
        <v>0</v>
      </c>
      <c r="AM431" s="12">
        <v>0</v>
      </c>
      <c r="AN431" s="12">
        <v>0</v>
      </c>
      <c r="AO431" s="12">
        <v>0</v>
      </c>
      <c r="AU431" s="12">
        <v>0</v>
      </c>
      <c r="AV431" s="12">
        <v>0</v>
      </c>
      <c r="AW431" s="12">
        <v>0</v>
      </c>
      <c r="AX431" s="12">
        <v>0</v>
      </c>
      <c r="AY431" s="12">
        <v>0</v>
      </c>
      <c r="AZ431" s="12">
        <v>0</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0</v>
      </c>
      <c r="BP431" s="12">
        <v>0</v>
      </c>
      <c r="BQ431" s="12">
        <v>0</v>
      </c>
      <c r="BR431" s="12">
        <v>0</v>
      </c>
      <c r="BS431" s="12">
        <v>0</v>
      </c>
      <c r="BT431" s="12">
        <v>0</v>
      </c>
    </row>
    <row r="432" spans="2:72">
      <c r="B432" s="18" t="s">
        <v>208</v>
      </c>
      <c r="C432" s="18" t="s">
        <v>710</v>
      </c>
      <c r="D432" s="18" t="s">
        <v>106</v>
      </c>
      <c r="E432" s="18"/>
      <c r="F432" s="18"/>
      <c r="G432" s="18"/>
      <c r="H432" s="18">
        <v>2016</v>
      </c>
      <c r="I432" s="748" t="s">
        <v>586</v>
      </c>
      <c r="J432" s="749" t="s">
        <v>591</v>
      </c>
      <c r="P432" s="12">
        <v>0</v>
      </c>
      <c r="Q432" s="12">
        <v>0</v>
      </c>
      <c r="R432" s="12">
        <v>0</v>
      </c>
      <c r="S432" s="12">
        <v>0</v>
      </c>
      <c r="T432" s="12">
        <v>0</v>
      </c>
      <c r="U432" s="12">
        <v>0</v>
      </c>
      <c r="V432" s="12">
        <v>0</v>
      </c>
      <c r="W432" s="12">
        <v>0</v>
      </c>
      <c r="X432" s="12">
        <v>0</v>
      </c>
      <c r="Y432" s="12">
        <v>0</v>
      </c>
      <c r="Z432" s="12">
        <v>0</v>
      </c>
      <c r="AA432" s="12">
        <v>0</v>
      </c>
      <c r="AB432" s="12">
        <v>0</v>
      </c>
      <c r="AC432" s="12">
        <v>0</v>
      </c>
      <c r="AD432" s="12">
        <v>0</v>
      </c>
      <c r="AE432" s="12">
        <v>0</v>
      </c>
      <c r="AF432" s="12">
        <v>0</v>
      </c>
      <c r="AG432" s="12">
        <v>0</v>
      </c>
      <c r="AH432" s="12">
        <v>0</v>
      </c>
      <c r="AI432" s="12">
        <v>0</v>
      </c>
      <c r="AJ432" s="12">
        <v>0</v>
      </c>
      <c r="AK432" s="12">
        <v>0</v>
      </c>
      <c r="AL432" s="12">
        <v>0</v>
      </c>
      <c r="AM432" s="12">
        <v>0</v>
      </c>
      <c r="AN432" s="12">
        <v>0</v>
      </c>
      <c r="AO432" s="12">
        <v>0</v>
      </c>
      <c r="AU432" s="12">
        <v>0</v>
      </c>
      <c r="AV432" s="12">
        <v>0</v>
      </c>
      <c r="AW432" s="12">
        <v>0</v>
      </c>
      <c r="AX432" s="12">
        <v>0</v>
      </c>
      <c r="AY432" s="12">
        <v>0</v>
      </c>
      <c r="AZ432" s="12">
        <v>0</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0</v>
      </c>
      <c r="BP432" s="12">
        <v>0</v>
      </c>
      <c r="BQ432" s="12">
        <v>0</v>
      </c>
      <c r="BR432" s="12">
        <v>0</v>
      </c>
      <c r="BS432" s="12">
        <v>0</v>
      </c>
      <c r="BT432" s="12">
        <v>0</v>
      </c>
    </row>
    <row r="433" spans="2:72">
      <c r="B433" s="18" t="s">
        <v>208</v>
      </c>
      <c r="C433" s="18" t="s">
        <v>710</v>
      </c>
      <c r="D433" s="18" t="s">
        <v>105</v>
      </c>
      <c r="E433" s="18"/>
      <c r="F433" s="18"/>
      <c r="G433" s="18"/>
      <c r="H433" s="18">
        <v>2016</v>
      </c>
      <c r="I433" s="748" t="s">
        <v>586</v>
      </c>
      <c r="J433" s="749" t="s">
        <v>591</v>
      </c>
      <c r="P433" s="12">
        <v>0</v>
      </c>
      <c r="Q433" s="12">
        <v>0</v>
      </c>
      <c r="R433" s="12">
        <v>0</v>
      </c>
      <c r="S433" s="12">
        <v>0</v>
      </c>
      <c r="T433" s="12">
        <v>0</v>
      </c>
      <c r="U433" s="12">
        <v>0</v>
      </c>
      <c r="V433" s="12">
        <v>0</v>
      </c>
      <c r="W433" s="12">
        <v>0</v>
      </c>
      <c r="X433" s="12">
        <v>0</v>
      </c>
      <c r="Y433" s="12">
        <v>0</v>
      </c>
      <c r="Z433" s="12">
        <v>0</v>
      </c>
      <c r="AA433" s="12">
        <v>0</v>
      </c>
      <c r="AB433" s="12">
        <v>0</v>
      </c>
      <c r="AC433" s="12">
        <v>0</v>
      </c>
      <c r="AD433" s="12">
        <v>0</v>
      </c>
      <c r="AE433" s="12">
        <v>0</v>
      </c>
      <c r="AF433" s="12">
        <v>0</v>
      </c>
      <c r="AG433" s="12">
        <v>0</v>
      </c>
      <c r="AH433" s="12">
        <v>0</v>
      </c>
      <c r="AI433" s="12">
        <v>0</v>
      </c>
      <c r="AJ433" s="12">
        <v>0</v>
      </c>
      <c r="AK433" s="12">
        <v>0</v>
      </c>
      <c r="AL433" s="12">
        <v>0</v>
      </c>
      <c r="AM433" s="12">
        <v>0</v>
      </c>
      <c r="AN433" s="12">
        <v>0</v>
      </c>
      <c r="AO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0</v>
      </c>
      <c r="BP433" s="12">
        <v>0</v>
      </c>
      <c r="BQ433" s="12">
        <v>0</v>
      </c>
      <c r="BR433" s="12">
        <v>0</v>
      </c>
      <c r="BS433" s="12">
        <v>0</v>
      </c>
      <c r="BT433" s="12">
        <v>0</v>
      </c>
    </row>
    <row r="434" spans="2:72">
      <c r="B434" s="18" t="s">
        <v>208</v>
      </c>
      <c r="C434" s="18" t="s">
        <v>710</v>
      </c>
      <c r="D434" s="18" t="s">
        <v>108</v>
      </c>
      <c r="E434" s="18"/>
      <c r="F434" s="18"/>
      <c r="G434" s="18"/>
      <c r="H434" s="18">
        <v>2016</v>
      </c>
      <c r="I434" s="748" t="s">
        <v>586</v>
      </c>
      <c r="J434" s="749" t="s">
        <v>591</v>
      </c>
      <c r="P434" s="12">
        <v>0</v>
      </c>
      <c r="Q434" s="12">
        <v>0</v>
      </c>
      <c r="R434" s="12">
        <v>0</v>
      </c>
      <c r="S434" s="12">
        <v>0</v>
      </c>
      <c r="T434" s="12">
        <v>0</v>
      </c>
      <c r="U434" s="12">
        <v>0</v>
      </c>
      <c r="V434" s="12">
        <v>0</v>
      </c>
      <c r="W434" s="12">
        <v>0</v>
      </c>
      <c r="X434" s="12">
        <v>0</v>
      </c>
      <c r="Y434" s="12">
        <v>0</v>
      </c>
      <c r="Z434" s="12">
        <v>0</v>
      </c>
      <c r="AA434" s="12">
        <v>0</v>
      </c>
      <c r="AB434" s="12">
        <v>0</v>
      </c>
      <c r="AC434" s="12">
        <v>0</v>
      </c>
      <c r="AD434" s="12">
        <v>0</v>
      </c>
      <c r="AE434" s="12">
        <v>0</v>
      </c>
      <c r="AF434" s="12">
        <v>0</v>
      </c>
      <c r="AG434" s="12">
        <v>0</v>
      </c>
      <c r="AH434" s="12">
        <v>0</v>
      </c>
      <c r="AI434" s="12">
        <v>0</v>
      </c>
      <c r="AJ434" s="12">
        <v>0</v>
      </c>
      <c r="AK434" s="12">
        <v>0</v>
      </c>
      <c r="AL434" s="12">
        <v>0</v>
      </c>
      <c r="AM434" s="12">
        <v>0</v>
      </c>
      <c r="AN434" s="12">
        <v>0</v>
      </c>
      <c r="AO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0</v>
      </c>
      <c r="BP434" s="12">
        <v>0</v>
      </c>
      <c r="BQ434" s="12">
        <v>0</v>
      </c>
      <c r="BR434" s="12">
        <v>0</v>
      </c>
      <c r="BS434" s="12">
        <v>0</v>
      </c>
      <c r="BT434" s="12">
        <v>0</v>
      </c>
    </row>
    <row r="435" spans="2:72">
      <c r="B435" s="18" t="s">
        <v>208</v>
      </c>
      <c r="C435" s="18" t="s">
        <v>705</v>
      </c>
      <c r="D435" s="18" t="s">
        <v>495</v>
      </c>
      <c r="E435" s="18"/>
      <c r="F435" s="18"/>
      <c r="G435" s="18"/>
      <c r="H435" s="18">
        <v>2016</v>
      </c>
      <c r="I435" s="748" t="s">
        <v>586</v>
      </c>
      <c r="J435" s="749" t="s">
        <v>591</v>
      </c>
      <c r="P435" s="12">
        <v>0</v>
      </c>
      <c r="Q435" s="12">
        <v>0</v>
      </c>
      <c r="R435" s="12">
        <v>0</v>
      </c>
      <c r="S435" s="12">
        <v>0</v>
      </c>
      <c r="T435" s="12">
        <v>0</v>
      </c>
      <c r="U435" s="12">
        <v>0</v>
      </c>
      <c r="V435" s="12">
        <v>0</v>
      </c>
      <c r="W435" s="12">
        <v>0</v>
      </c>
      <c r="X435" s="12">
        <v>0</v>
      </c>
      <c r="Y435" s="12">
        <v>0</v>
      </c>
      <c r="Z435" s="12">
        <v>0</v>
      </c>
      <c r="AA435" s="12">
        <v>0</v>
      </c>
      <c r="AB435" s="12">
        <v>0</v>
      </c>
      <c r="AC435" s="12">
        <v>0</v>
      </c>
      <c r="AD435" s="12">
        <v>0</v>
      </c>
      <c r="AE435" s="12">
        <v>0</v>
      </c>
      <c r="AF435" s="12">
        <v>0</v>
      </c>
      <c r="AG435" s="12">
        <v>0</v>
      </c>
      <c r="AH435" s="12">
        <v>0</v>
      </c>
      <c r="AI435" s="12">
        <v>0</v>
      </c>
      <c r="AJ435" s="12">
        <v>0</v>
      </c>
      <c r="AK435" s="12">
        <v>0</v>
      </c>
      <c r="AL435" s="12">
        <v>0</v>
      </c>
      <c r="AM435" s="12">
        <v>0</v>
      </c>
      <c r="AN435" s="12">
        <v>0</v>
      </c>
      <c r="AO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0</v>
      </c>
      <c r="BP435" s="12">
        <v>0</v>
      </c>
      <c r="BQ435" s="12">
        <v>0</v>
      </c>
      <c r="BR435" s="12">
        <v>0</v>
      </c>
      <c r="BS435" s="12">
        <v>0</v>
      </c>
      <c r="BT435" s="12">
        <v>0</v>
      </c>
    </row>
    <row r="436" spans="2:72">
      <c r="B436" s="18" t="s">
        <v>208</v>
      </c>
      <c r="C436" s="18" t="s">
        <v>705</v>
      </c>
      <c r="D436" s="18" t="s">
        <v>491</v>
      </c>
      <c r="E436" s="18"/>
      <c r="F436" s="18"/>
      <c r="G436" s="18"/>
      <c r="H436" s="18">
        <v>2016</v>
      </c>
      <c r="I436" s="748" t="s">
        <v>586</v>
      </c>
      <c r="J436" s="749" t="s">
        <v>591</v>
      </c>
      <c r="P436" s="12">
        <v>0</v>
      </c>
      <c r="Q436" s="12">
        <v>0</v>
      </c>
      <c r="R436" s="12">
        <v>0</v>
      </c>
      <c r="S436" s="12">
        <v>0</v>
      </c>
      <c r="T436" s="12">
        <v>0</v>
      </c>
      <c r="U436" s="12">
        <v>0</v>
      </c>
      <c r="V436" s="12">
        <v>0</v>
      </c>
      <c r="W436" s="12">
        <v>0</v>
      </c>
      <c r="X436" s="12">
        <v>0</v>
      </c>
      <c r="Y436" s="12">
        <v>0</v>
      </c>
      <c r="Z436" s="12">
        <v>0</v>
      </c>
      <c r="AA436" s="12">
        <v>0</v>
      </c>
      <c r="AB436" s="12">
        <v>0</v>
      </c>
      <c r="AC436" s="12">
        <v>0</v>
      </c>
      <c r="AD436" s="12">
        <v>0</v>
      </c>
      <c r="AE436" s="12">
        <v>0</v>
      </c>
      <c r="AF436" s="12">
        <v>0</v>
      </c>
      <c r="AG436" s="12">
        <v>0</v>
      </c>
      <c r="AH436" s="12">
        <v>0</v>
      </c>
      <c r="AI436" s="12">
        <v>0</v>
      </c>
      <c r="AJ436" s="12">
        <v>0</v>
      </c>
      <c r="AK436" s="12">
        <v>0</v>
      </c>
      <c r="AL436" s="12">
        <v>0</v>
      </c>
      <c r="AM436" s="12">
        <v>0</v>
      </c>
      <c r="AN436" s="12">
        <v>0</v>
      </c>
      <c r="AO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0</v>
      </c>
      <c r="BP436" s="12">
        <v>0</v>
      </c>
      <c r="BQ436" s="12">
        <v>0</v>
      </c>
      <c r="BR436" s="12">
        <v>0</v>
      </c>
      <c r="BS436" s="12">
        <v>0</v>
      </c>
      <c r="BT436" s="12">
        <v>0</v>
      </c>
    </row>
    <row r="437" spans="2:72">
      <c r="B437" s="18" t="s">
        <v>208</v>
      </c>
      <c r="C437" s="18" t="s">
        <v>710</v>
      </c>
      <c r="D437" s="18" t="s">
        <v>113</v>
      </c>
      <c r="E437" s="18"/>
      <c r="F437" s="18"/>
      <c r="G437" s="18"/>
      <c r="H437" s="18">
        <v>2017</v>
      </c>
      <c r="I437" s="748" t="s">
        <v>586</v>
      </c>
      <c r="J437" s="749" t="s">
        <v>598</v>
      </c>
      <c r="P437" s="12">
        <v>0</v>
      </c>
      <c r="Q437" s="12">
        <v>0</v>
      </c>
      <c r="R437" s="12">
        <v>5922</v>
      </c>
      <c r="S437" s="12">
        <v>4795</v>
      </c>
      <c r="T437" s="12">
        <v>4795</v>
      </c>
      <c r="U437" s="12">
        <v>4795</v>
      </c>
      <c r="V437" s="12">
        <v>4795</v>
      </c>
      <c r="W437" s="12">
        <v>4795</v>
      </c>
      <c r="X437" s="12">
        <v>4795</v>
      </c>
      <c r="Y437" s="12">
        <v>4795</v>
      </c>
      <c r="Z437" s="12">
        <v>4795</v>
      </c>
      <c r="AA437" s="12">
        <v>4785</v>
      </c>
      <c r="AB437" s="12">
        <v>4529</v>
      </c>
      <c r="AC437" s="12">
        <v>4529</v>
      </c>
      <c r="AD437" s="12">
        <v>4529</v>
      </c>
      <c r="AE437" s="12">
        <v>4529</v>
      </c>
      <c r="AF437" s="12">
        <v>3889</v>
      </c>
      <c r="AG437" s="12">
        <v>3889</v>
      </c>
      <c r="AH437" s="12">
        <v>408</v>
      </c>
      <c r="AI437" s="12">
        <v>0</v>
      </c>
      <c r="AJ437" s="12">
        <v>0</v>
      </c>
      <c r="AK437" s="12">
        <v>0</v>
      </c>
      <c r="AL437" s="12">
        <v>0</v>
      </c>
      <c r="AM437" s="12">
        <v>0</v>
      </c>
      <c r="AN437" s="12">
        <v>0</v>
      </c>
      <c r="AO437" s="12">
        <v>0</v>
      </c>
      <c r="AU437" s="12">
        <v>0</v>
      </c>
      <c r="AV437" s="12">
        <v>0</v>
      </c>
      <c r="AW437" s="12">
        <v>85853313</v>
      </c>
      <c r="AX437" s="12">
        <v>69054570</v>
      </c>
      <c r="AY437" s="12">
        <v>69054570</v>
      </c>
      <c r="AZ437" s="12">
        <v>69054570</v>
      </c>
      <c r="BA437" s="12">
        <v>69054570</v>
      </c>
      <c r="BB437" s="12">
        <v>69054570</v>
      </c>
      <c r="BC437" s="12">
        <v>69054570</v>
      </c>
      <c r="BD437" s="12">
        <v>69053922</v>
      </c>
      <c r="BE437" s="12">
        <v>69053922</v>
      </c>
      <c r="BF437" s="12">
        <v>68897194</v>
      </c>
      <c r="BG437" s="12">
        <v>67566184</v>
      </c>
      <c r="BH437" s="12">
        <v>67556097</v>
      </c>
      <c r="BI437" s="12">
        <v>67556097</v>
      </c>
      <c r="BJ437" s="12">
        <v>67550957</v>
      </c>
      <c r="BK437" s="12">
        <v>58006255</v>
      </c>
      <c r="BL437" s="12">
        <v>58006255</v>
      </c>
      <c r="BM437" s="12">
        <v>6078799</v>
      </c>
      <c r="BN437" s="12">
        <v>0</v>
      </c>
      <c r="BO437" s="12">
        <v>0</v>
      </c>
      <c r="BP437" s="12">
        <v>0</v>
      </c>
      <c r="BQ437" s="12">
        <v>0</v>
      </c>
      <c r="BR437" s="12">
        <v>0</v>
      </c>
      <c r="BS437" s="12">
        <v>0</v>
      </c>
      <c r="BT437" s="12">
        <v>0</v>
      </c>
    </row>
    <row r="438" spans="2:72">
      <c r="B438" s="18" t="s">
        <v>208</v>
      </c>
      <c r="C438" s="18" t="s">
        <v>710</v>
      </c>
      <c r="D438" s="18" t="s">
        <v>708</v>
      </c>
      <c r="E438" s="18"/>
      <c r="F438" s="18"/>
      <c r="G438" s="18"/>
      <c r="H438" s="18">
        <v>2017</v>
      </c>
      <c r="I438" s="748" t="s">
        <v>586</v>
      </c>
      <c r="J438" s="749" t="s">
        <v>598</v>
      </c>
      <c r="P438" s="12">
        <v>0</v>
      </c>
      <c r="Q438" s="12">
        <v>0</v>
      </c>
      <c r="R438" s="12">
        <v>4728</v>
      </c>
      <c r="S438" s="12">
        <v>3453</v>
      </c>
      <c r="T438" s="12">
        <v>3453</v>
      </c>
      <c r="U438" s="12">
        <v>3453</v>
      </c>
      <c r="V438" s="12">
        <v>3453</v>
      </c>
      <c r="W438" s="12">
        <v>3453</v>
      </c>
      <c r="X438" s="12">
        <v>3453</v>
      </c>
      <c r="Y438" s="12">
        <v>3453</v>
      </c>
      <c r="Z438" s="12">
        <v>3453</v>
      </c>
      <c r="AA438" s="12">
        <v>3453</v>
      </c>
      <c r="AB438" s="12">
        <v>3267</v>
      </c>
      <c r="AC438" s="12">
        <v>3267</v>
      </c>
      <c r="AD438" s="12">
        <v>3267</v>
      </c>
      <c r="AE438" s="12">
        <v>2770</v>
      </c>
      <c r="AF438" s="12">
        <v>2770</v>
      </c>
      <c r="AG438" s="12">
        <v>2146</v>
      </c>
      <c r="AH438" s="12">
        <v>1701</v>
      </c>
      <c r="AI438" s="12">
        <v>0</v>
      </c>
      <c r="AJ438" s="12">
        <v>0</v>
      </c>
      <c r="AK438" s="12">
        <v>0</v>
      </c>
      <c r="AL438" s="12">
        <v>0</v>
      </c>
      <c r="AM438" s="12">
        <v>0</v>
      </c>
      <c r="AN438" s="12">
        <v>0</v>
      </c>
      <c r="AO438" s="12">
        <v>0</v>
      </c>
      <c r="AU438" s="12">
        <v>0</v>
      </c>
      <c r="AV438" s="12">
        <v>0</v>
      </c>
      <c r="AW438" s="12">
        <v>68945047</v>
      </c>
      <c r="AX438" s="12">
        <v>49929208</v>
      </c>
      <c r="AY438" s="12">
        <v>49929208</v>
      </c>
      <c r="AZ438" s="12">
        <v>49929208</v>
      </c>
      <c r="BA438" s="12">
        <v>49929208</v>
      </c>
      <c r="BB438" s="12">
        <v>49929208</v>
      </c>
      <c r="BC438" s="12">
        <v>49929208</v>
      </c>
      <c r="BD438" s="12">
        <v>49928242</v>
      </c>
      <c r="BE438" s="12">
        <v>49928242</v>
      </c>
      <c r="BF438" s="12">
        <v>49928242</v>
      </c>
      <c r="BG438" s="12">
        <v>49019244</v>
      </c>
      <c r="BH438" s="12">
        <v>48933800</v>
      </c>
      <c r="BI438" s="12">
        <v>48933800</v>
      </c>
      <c r="BJ438" s="12">
        <v>41317997</v>
      </c>
      <c r="BK438" s="12">
        <v>41317997</v>
      </c>
      <c r="BL438" s="12">
        <v>32002660</v>
      </c>
      <c r="BM438" s="12">
        <v>25364421</v>
      </c>
      <c r="BN438" s="12">
        <v>0</v>
      </c>
      <c r="BO438" s="12">
        <v>0</v>
      </c>
      <c r="BP438" s="12">
        <v>0</v>
      </c>
      <c r="BQ438" s="12">
        <v>0</v>
      </c>
      <c r="BR438" s="12">
        <v>0</v>
      </c>
      <c r="BS438" s="12">
        <v>0</v>
      </c>
      <c r="BT438" s="12">
        <v>0</v>
      </c>
    </row>
    <row r="439" spans="2:72">
      <c r="B439" s="18" t="s">
        <v>208</v>
      </c>
      <c r="C439" s="18" t="s">
        <v>710</v>
      </c>
      <c r="D439" s="18" t="s">
        <v>709</v>
      </c>
      <c r="E439" s="18"/>
      <c r="F439" s="18"/>
      <c r="G439" s="18"/>
      <c r="H439" s="18">
        <v>2017</v>
      </c>
      <c r="I439" s="748" t="s">
        <v>586</v>
      </c>
      <c r="J439" s="749" t="s">
        <v>598</v>
      </c>
      <c r="P439" s="12">
        <v>0</v>
      </c>
      <c r="Q439" s="12">
        <v>0</v>
      </c>
      <c r="R439" s="12">
        <v>2087</v>
      </c>
      <c r="S439" s="12">
        <v>2087</v>
      </c>
      <c r="T439" s="12">
        <v>2087</v>
      </c>
      <c r="U439" s="12">
        <v>2087</v>
      </c>
      <c r="V439" s="12">
        <v>2087</v>
      </c>
      <c r="W439" s="12">
        <v>2087</v>
      </c>
      <c r="X439" s="12">
        <v>2087</v>
      </c>
      <c r="Y439" s="12">
        <v>2087</v>
      </c>
      <c r="Z439" s="12">
        <v>2087</v>
      </c>
      <c r="AA439" s="12">
        <v>2087</v>
      </c>
      <c r="AB439" s="12">
        <v>2087</v>
      </c>
      <c r="AC439" s="12">
        <v>2087</v>
      </c>
      <c r="AD439" s="12">
        <v>2087</v>
      </c>
      <c r="AE439" s="12">
        <v>2087</v>
      </c>
      <c r="AF439" s="12">
        <v>2087</v>
      </c>
      <c r="AG439" s="12">
        <v>2087</v>
      </c>
      <c r="AH439" s="12">
        <v>2087</v>
      </c>
      <c r="AI439" s="12">
        <v>2087</v>
      </c>
      <c r="AJ439" s="12">
        <v>1899</v>
      </c>
      <c r="AK439" s="12">
        <v>0</v>
      </c>
      <c r="AL439" s="12">
        <v>0</v>
      </c>
      <c r="AM439" s="12">
        <v>0</v>
      </c>
      <c r="AN439" s="12">
        <v>0</v>
      </c>
      <c r="AO439" s="12">
        <v>0</v>
      </c>
      <c r="AU439" s="12">
        <v>0</v>
      </c>
      <c r="AV439" s="12">
        <v>0</v>
      </c>
      <c r="AW439" s="12">
        <v>7328090</v>
      </c>
      <c r="AX439" s="12">
        <v>7328090</v>
      </c>
      <c r="AY439" s="12">
        <v>7328090</v>
      </c>
      <c r="AZ439" s="12">
        <v>7328090</v>
      </c>
      <c r="BA439" s="12">
        <v>7328090</v>
      </c>
      <c r="BB439" s="12">
        <v>7328090</v>
      </c>
      <c r="BC439" s="12">
        <v>7328090</v>
      </c>
      <c r="BD439" s="12">
        <v>7328090</v>
      </c>
      <c r="BE439" s="12">
        <v>7328090</v>
      </c>
      <c r="BF439" s="12">
        <v>7328090</v>
      </c>
      <c r="BG439" s="12">
        <v>7328090</v>
      </c>
      <c r="BH439" s="12">
        <v>7328090</v>
      </c>
      <c r="BI439" s="12">
        <v>7328090</v>
      </c>
      <c r="BJ439" s="12">
        <v>7328090</v>
      </c>
      <c r="BK439" s="12">
        <v>7328090</v>
      </c>
      <c r="BL439" s="12">
        <v>7328090</v>
      </c>
      <c r="BM439" s="12">
        <v>7328090</v>
      </c>
      <c r="BN439" s="12">
        <v>7328090</v>
      </c>
      <c r="BO439" s="12">
        <v>7042229</v>
      </c>
      <c r="BP439" s="12">
        <v>0</v>
      </c>
      <c r="BQ439" s="12">
        <v>0</v>
      </c>
      <c r="BR439" s="12">
        <v>0</v>
      </c>
      <c r="BS439" s="12">
        <v>0</v>
      </c>
      <c r="BT439" s="12">
        <v>0</v>
      </c>
    </row>
    <row r="440" spans="2:72">
      <c r="B440" s="18" t="s">
        <v>208</v>
      </c>
      <c r="C440" s="18" t="s">
        <v>710</v>
      </c>
      <c r="D440" s="18" t="s">
        <v>115</v>
      </c>
      <c r="E440" s="18"/>
      <c r="F440" s="18"/>
      <c r="G440" s="18"/>
      <c r="H440" s="18">
        <v>2017</v>
      </c>
      <c r="I440" s="748" t="s">
        <v>586</v>
      </c>
      <c r="J440" s="749" t="s">
        <v>598</v>
      </c>
      <c r="P440" s="12">
        <v>0</v>
      </c>
      <c r="Q440" s="12">
        <v>0</v>
      </c>
      <c r="R440" s="12">
        <v>73</v>
      </c>
      <c r="S440" s="12">
        <v>73</v>
      </c>
      <c r="T440" s="12">
        <v>73</v>
      </c>
      <c r="U440" s="12">
        <v>73</v>
      </c>
      <c r="V440" s="12">
        <v>73</v>
      </c>
      <c r="W440" s="12">
        <v>73</v>
      </c>
      <c r="X440" s="12">
        <v>73</v>
      </c>
      <c r="Y440" s="12">
        <v>73</v>
      </c>
      <c r="Z440" s="12">
        <v>73</v>
      </c>
      <c r="AA440" s="12">
        <v>73</v>
      </c>
      <c r="AB440" s="12">
        <v>73</v>
      </c>
      <c r="AC440" s="12">
        <v>73</v>
      </c>
      <c r="AD440" s="12">
        <v>73</v>
      </c>
      <c r="AE440" s="12">
        <v>73</v>
      </c>
      <c r="AF440" s="12">
        <v>73</v>
      </c>
      <c r="AG440" s="12">
        <v>46</v>
      </c>
      <c r="AH440" s="12">
        <v>39</v>
      </c>
      <c r="AI440" s="12">
        <v>39</v>
      </c>
      <c r="AJ440" s="12">
        <v>39</v>
      </c>
      <c r="AK440" s="12">
        <v>39</v>
      </c>
      <c r="AL440" s="12">
        <v>39</v>
      </c>
      <c r="AM440" s="12">
        <v>39</v>
      </c>
      <c r="AN440" s="12">
        <v>39</v>
      </c>
      <c r="AO440" s="12">
        <v>0</v>
      </c>
      <c r="AU440" s="12">
        <v>0</v>
      </c>
      <c r="AV440" s="12">
        <v>0</v>
      </c>
      <c r="AW440" s="12">
        <v>236476</v>
      </c>
      <c r="AX440" s="12">
        <v>236476</v>
      </c>
      <c r="AY440" s="12">
        <v>236476</v>
      </c>
      <c r="AZ440" s="12">
        <v>236476</v>
      </c>
      <c r="BA440" s="12">
        <v>236476</v>
      </c>
      <c r="BB440" s="12">
        <v>236476</v>
      </c>
      <c r="BC440" s="12">
        <v>236476</v>
      </c>
      <c r="BD440" s="12">
        <v>236476</v>
      </c>
      <c r="BE440" s="12">
        <v>236476</v>
      </c>
      <c r="BF440" s="12">
        <v>236476</v>
      </c>
      <c r="BG440" s="12">
        <v>230182</v>
      </c>
      <c r="BH440" s="12">
        <v>230182</v>
      </c>
      <c r="BI440" s="12">
        <v>230182</v>
      </c>
      <c r="BJ440" s="12">
        <v>230182</v>
      </c>
      <c r="BK440" s="12">
        <v>230182</v>
      </c>
      <c r="BL440" s="12">
        <v>178415</v>
      </c>
      <c r="BM440" s="12">
        <v>76089</v>
      </c>
      <c r="BN440" s="12">
        <v>76073</v>
      </c>
      <c r="BO440" s="12">
        <v>76073</v>
      </c>
      <c r="BP440" s="12">
        <v>76073</v>
      </c>
      <c r="BQ440" s="12">
        <v>76041</v>
      </c>
      <c r="BR440" s="12">
        <v>76041</v>
      </c>
      <c r="BS440" s="12">
        <v>76041</v>
      </c>
      <c r="BT440" s="12">
        <v>0</v>
      </c>
    </row>
    <row r="441" spans="2:72">
      <c r="B441" s="18" t="s">
        <v>208</v>
      </c>
      <c r="C441" s="18" t="s">
        <v>710</v>
      </c>
      <c r="D441" s="18" t="s">
        <v>116</v>
      </c>
      <c r="E441" s="18"/>
      <c r="F441" s="18"/>
      <c r="G441" s="18"/>
      <c r="H441" s="18">
        <v>2017</v>
      </c>
      <c r="I441" s="748" t="s">
        <v>586</v>
      </c>
      <c r="J441" s="749" t="s">
        <v>598</v>
      </c>
      <c r="P441" s="12">
        <v>0</v>
      </c>
      <c r="Q441" s="12">
        <v>0</v>
      </c>
      <c r="R441" s="12">
        <v>165</v>
      </c>
      <c r="S441" s="12">
        <v>165</v>
      </c>
      <c r="T441" s="12">
        <v>165</v>
      </c>
      <c r="U441" s="12">
        <v>165</v>
      </c>
      <c r="V441" s="12">
        <v>165</v>
      </c>
      <c r="W441" s="12">
        <v>165</v>
      </c>
      <c r="X441" s="12">
        <v>165</v>
      </c>
      <c r="Y441" s="12">
        <v>165</v>
      </c>
      <c r="Z441" s="12">
        <v>165</v>
      </c>
      <c r="AA441" s="12">
        <v>164</v>
      </c>
      <c r="AB441" s="12">
        <v>39</v>
      </c>
      <c r="AC441" s="12">
        <v>39</v>
      </c>
      <c r="AD441" s="12">
        <v>37</v>
      </c>
      <c r="AE441" s="12">
        <v>37</v>
      </c>
      <c r="AF441" s="12">
        <v>33</v>
      </c>
      <c r="AG441" s="12">
        <v>33</v>
      </c>
      <c r="AH441" s="12">
        <v>33</v>
      </c>
      <c r="AI441" s="12">
        <v>33</v>
      </c>
      <c r="AJ441" s="12">
        <v>33</v>
      </c>
      <c r="AK441" s="12">
        <v>33</v>
      </c>
      <c r="AL441" s="12">
        <v>0</v>
      </c>
      <c r="AM441" s="12">
        <v>0</v>
      </c>
      <c r="AN441" s="12">
        <v>0</v>
      </c>
      <c r="AO441" s="12">
        <v>0</v>
      </c>
      <c r="AU441" s="12">
        <v>0</v>
      </c>
      <c r="AV441" s="12">
        <v>0</v>
      </c>
      <c r="AW441" s="12">
        <v>773687</v>
      </c>
      <c r="AX441" s="12">
        <v>773687</v>
      </c>
      <c r="AY441" s="12">
        <v>773687</v>
      </c>
      <c r="AZ441" s="12">
        <v>773687</v>
      </c>
      <c r="BA441" s="12">
        <v>773687</v>
      </c>
      <c r="BB441" s="12">
        <v>773687</v>
      </c>
      <c r="BC441" s="12">
        <v>773687</v>
      </c>
      <c r="BD441" s="12">
        <v>773687</v>
      </c>
      <c r="BE441" s="12">
        <v>773687</v>
      </c>
      <c r="BF441" s="12">
        <v>773199</v>
      </c>
      <c r="BG441" s="12">
        <v>565516</v>
      </c>
      <c r="BH441" s="12">
        <v>563654</v>
      </c>
      <c r="BI441" s="12">
        <v>552906</v>
      </c>
      <c r="BJ441" s="12">
        <v>552906</v>
      </c>
      <c r="BK441" s="12">
        <v>527589</v>
      </c>
      <c r="BL441" s="12">
        <v>526117</v>
      </c>
      <c r="BM441" s="12">
        <v>526117</v>
      </c>
      <c r="BN441" s="12">
        <v>526117</v>
      </c>
      <c r="BO441" s="12">
        <v>526117</v>
      </c>
      <c r="BP441" s="12">
        <v>526117</v>
      </c>
      <c r="BQ441" s="12">
        <v>27924</v>
      </c>
      <c r="BR441" s="12">
        <v>27924</v>
      </c>
      <c r="BS441" s="12">
        <v>27924</v>
      </c>
      <c r="BT441" s="12">
        <v>27924</v>
      </c>
    </row>
    <row r="442" spans="2:72">
      <c r="B442" s="18" t="s">
        <v>208</v>
      </c>
      <c r="C442" s="18" t="s">
        <v>710</v>
      </c>
      <c r="D442" s="18" t="s">
        <v>117</v>
      </c>
      <c r="E442" s="18"/>
      <c r="F442" s="18"/>
      <c r="G442" s="18"/>
      <c r="H442" s="18">
        <v>2017</v>
      </c>
      <c r="I442" s="748" t="s">
        <v>586</v>
      </c>
      <c r="J442" s="749" t="s">
        <v>598</v>
      </c>
      <c r="P442" s="12">
        <v>0</v>
      </c>
      <c r="Q442" s="12">
        <v>0</v>
      </c>
      <c r="R442" s="12">
        <v>427</v>
      </c>
      <c r="S442" s="12">
        <v>427</v>
      </c>
      <c r="T442" s="12">
        <v>427</v>
      </c>
      <c r="U442" s="12">
        <v>427</v>
      </c>
      <c r="V442" s="12">
        <v>427</v>
      </c>
      <c r="W442" s="12">
        <v>427</v>
      </c>
      <c r="X442" s="12">
        <v>427</v>
      </c>
      <c r="Y442" s="12">
        <v>427</v>
      </c>
      <c r="Z442" s="12">
        <v>427</v>
      </c>
      <c r="AA442" s="12">
        <v>368</v>
      </c>
      <c r="AB442" s="12">
        <v>0</v>
      </c>
      <c r="AC442" s="12">
        <v>0</v>
      </c>
      <c r="AD442" s="12">
        <v>0</v>
      </c>
      <c r="AE442" s="12">
        <v>0</v>
      </c>
      <c r="AF442" s="12">
        <v>0</v>
      </c>
      <c r="AG442" s="12">
        <v>0</v>
      </c>
      <c r="AH442" s="12">
        <v>0</v>
      </c>
      <c r="AI442" s="12">
        <v>0</v>
      </c>
      <c r="AJ442" s="12">
        <v>0</v>
      </c>
      <c r="AK442" s="12">
        <v>0</v>
      </c>
      <c r="AL442" s="12">
        <v>0</v>
      </c>
      <c r="AM442" s="12">
        <v>0</v>
      </c>
      <c r="AN442" s="12">
        <v>0</v>
      </c>
      <c r="AO442" s="12">
        <v>0</v>
      </c>
      <c r="AU442" s="12">
        <v>0</v>
      </c>
      <c r="AV442" s="12">
        <v>0</v>
      </c>
      <c r="AW442" s="12">
        <v>9604049</v>
      </c>
      <c r="AX442" s="12">
        <v>9604049</v>
      </c>
      <c r="AY442" s="12">
        <v>9604049</v>
      </c>
      <c r="AZ442" s="12">
        <v>9604049</v>
      </c>
      <c r="BA442" s="12">
        <v>9604049</v>
      </c>
      <c r="BB442" s="12">
        <v>9604049</v>
      </c>
      <c r="BC442" s="12">
        <v>9604049</v>
      </c>
      <c r="BD442" s="12">
        <v>9604049</v>
      </c>
      <c r="BE442" s="12">
        <v>9604049</v>
      </c>
      <c r="BF442" s="12">
        <v>8294829</v>
      </c>
      <c r="BG442" s="12">
        <v>0</v>
      </c>
      <c r="BH442" s="12">
        <v>0</v>
      </c>
      <c r="BI442" s="12">
        <v>0</v>
      </c>
      <c r="BJ442" s="12">
        <v>0</v>
      </c>
      <c r="BK442" s="12">
        <v>0</v>
      </c>
      <c r="BL442" s="12">
        <v>0</v>
      </c>
      <c r="BM442" s="12">
        <v>0</v>
      </c>
      <c r="BN442" s="12">
        <v>0</v>
      </c>
      <c r="BO442" s="12">
        <v>0</v>
      </c>
      <c r="BP442" s="12">
        <v>0</v>
      </c>
      <c r="BQ442" s="12">
        <v>0</v>
      </c>
      <c r="BR442" s="12">
        <v>0</v>
      </c>
      <c r="BS442" s="12">
        <v>0</v>
      </c>
      <c r="BT442" s="12">
        <v>0</v>
      </c>
    </row>
    <row r="443" spans="2:72">
      <c r="B443" s="18" t="s">
        <v>208</v>
      </c>
      <c r="C443" s="18" t="s">
        <v>710</v>
      </c>
      <c r="D443" s="18" t="s">
        <v>118</v>
      </c>
      <c r="E443" s="18"/>
      <c r="F443" s="18"/>
      <c r="G443" s="18"/>
      <c r="H443" s="18">
        <v>2017</v>
      </c>
      <c r="I443" s="748" t="s">
        <v>586</v>
      </c>
      <c r="J443" s="749" t="s">
        <v>598</v>
      </c>
      <c r="P443" s="12">
        <v>0</v>
      </c>
      <c r="Q443" s="12">
        <v>0</v>
      </c>
      <c r="R443" s="12">
        <v>21105</v>
      </c>
      <c r="S443" s="12">
        <v>21213</v>
      </c>
      <c r="T443" s="12">
        <v>21213</v>
      </c>
      <c r="U443" s="12">
        <v>21213</v>
      </c>
      <c r="V443" s="12">
        <v>21213</v>
      </c>
      <c r="W443" s="12">
        <v>19944</v>
      </c>
      <c r="X443" s="12">
        <v>19944</v>
      </c>
      <c r="Y443" s="12">
        <v>19944</v>
      </c>
      <c r="Z443" s="12">
        <v>19933</v>
      </c>
      <c r="AA443" s="12">
        <v>19933</v>
      </c>
      <c r="AB443" s="12">
        <v>19073</v>
      </c>
      <c r="AC443" s="12">
        <v>18347</v>
      </c>
      <c r="AD443" s="12">
        <v>5481</v>
      </c>
      <c r="AE443" s="12">
        <v>3416</v>
      </c>
      <c r="AF443" s="12">
        <v>319</v>
      </c>
      <c r="AG443" s="12">
        <v>0</v>
      </c>
      <c r="AH443" s="12">
        <v>0</v>
      </c>
      <c r="AI443" s="12">
        <v>0</v>
      </c>
      <c r="AJ443" s="12">
        <v>0</v>
      </c>
      <c r="AK443" s="12">
        <v>0</v>
      </c>
      <c r="AL443" s="12">
        <v>0</v>
      </c>
      <c r="AM443" s="12">
        <v>0</v>
      </c>
      <c r="AN443" s="12">
        <v>0</v>
      </c>
      <c r="AO443" s="12">
        <v>0</v>
      </c>
      <c r="AU443" s="12">
        <v>0</v>
      </c>
      <c r="AV443" s="12">
        <v>0</v>
      </c>
      <c r="AW443" s="12">
        <v>146418548</v>
      </c>
      <c r="AX443" s="12">
        <v>146934275</v>
      </c>
      <c r="AY443" s="12">
        <v>146934275</v>
      </c>
      <c r="AZ443" s="12">
        <v>146934275</v>
      </c>
      <c r="BA443" s="12">
        <v>146934275</v>
      </c>
      <c r="BB443" s="12">
        <v>138991065</v>
      </c>
      <c r="BC443" s="12">
        <v>138991065</v>
      </c>
      <c r="BD443" s="12">
        <v>138991065</v>
      </c>
      <c r="BE443" s="12">
        <v>138343482</v>
      </c>
      <c r="BF443" s="12">
        <v>138343482</v>
      </c>
      <c r="BG443" s="12">
        <v>133547209</v>
      </c>
      <c r="BH443" s="12">
        <v>129667992</v>
      </c>
      <c r="BI443" s="12">
        <v>49540747</v>
      </c>
      <c r="BJ443" s="12">
        <v>37721103</v>
      </c>
      <c r="BK443" s="12">
        <v>5657077</v>
      </c>
      <c r="BL443" s="12">
        <v>2265929</v>
      </c>
      <c r="BM443" s="12">
        <v>2265929</v>
      </c>
      <c r="BN443" s="12">
        <v>2265929</v>
      </c>
      <c r="BO443" s="12">
        <v>2265929</v>
      </c>
      <c r="BP443" s="12">
        <v>2265929</v>
      </c>
      <c r="BQ443" s="12">
        <v>0</v>
      </c>
      <c r="BR443" s="12">
        <v>0</v>
      </c>
      <c r="BS443" s="12">
        <v>0</v>
      </c>
      <c r="BT443" s="12">
        <v>0</v>
      </c>
    </row>
    <row r="444" spans="2:72">
      <c r="B444" s="18" t="s">
        <v>208</v>
      </c>
      <c r="C444" s="18" t="s">
        <v>710</v>
      </c>
      <c r="D444" s="18" t="s">
        <v>119</v>
      </c>
      <c r="E444" s="18"/>
      <c r="F444" s="18"/>
      <c r="G444" s="18"/>
      <c r="H444" s="18">
        <v>2017</v>
      </c>
      <c r="I444" s="748" t="s">
        <v>586</v>
      </c>
      <c r="J444" s="749" t="s">
        <v>598</v>
      </c>
      <c r="P444" s="12">
        <v>0</v>
      </c>
      <c r="Q444" s="12">
        <v>0</v>
      </c>
      <c r="R444" s="12">
        <v>1159</v>
      </c>
      <c r="S444" s="12">
        <v>1159</v>
      </c>
      <c r="T444" s="12">
        <v>1140</v>
      </c>
      <c r="U444" s="12">
        <v>1135</v>
      </c>
      <c r="V444" s="12">
        <v>1052</v>
      </c>
      <c r="W444" s="12">
        <v>906</v>
      </c>
      <c r="X444" s="12">
        <v>781</v>
      </c>
      <c r="Y444" s="12">
        <v>562</v>
      </c>
      <c r="Z444" s="12">
        <v>430</v>
      </c>
      <c r="AA444" s="12">
        <v>291</v>
      </c>
      <c r="AB444" s="12">
        <v>173</v>
      </c>
      <c r="AC444" s="12">
        <v>99</v>
      </c>
      <c r="AD444" s="12">
        <v>61</v>
      </c>
      <c r="AE444" s="12">
        <v>46</v>
      </c>
      <c r="AF444" s="12">
        <v>27</v>
      </c>
      <c r="AG444" s="12">
        <v>26</v>
      </c>
      <c r="AH444" s="12">
        <v>25</v>
      </c>
      <c r="AI444" s="12">
        <v>23</v>
      </c>
      <c r="AJ444" s="12">
        <v>13</v>
      </c>
      <c r="AK444" s="12">
        <v>13</v>
      </c>
      <c r="AL444" s="12">
        <v>2</v>
      </c>
      <c r="AM444" s="12">
        <v>0</v>
      </c>
      <c r="AN444" s="12">
        <v>0</v>
      </c>
      <c r="AO444" s="12">
        <v>0</v>
      </c>
      <c r="AU444" s="12">
        <v>0</v>
      </c>
      <c r="AV444" s="12">
        <v>0</v>
      </c>
      <c r="AW444" s="12">
        <v>5306383</v>
      </c>
      <c r="AX444" s="12">
        <v>5306383</v>
      </c>
      <c r="AY444" s="12">
        <v>5103412</v>
      </c>
      <c r="AZ444" s="12">
        <v>5056360</v>
      </c>
      <c r="BA444" s="12">
        <v>4473704</v>
      </c>
      <c r="BB444" s="12">
        <v>3596315</v>
      </c>
      <c r="BC444" s="12">
        <v>2967259</v>
      </c>
      <c r="BD444" s="12">
        <v>2001022</v>
      </c>
      <c r="BE444" s="12">
        <v>1478271</v>
      </c>
      <c r="BF444" s="12">
        <v>980161</v>
      </c>
      <c r="BG444" s="12">
        <v>610750</v>
      </c>
      <c r="BH444" s="12">
        <v>368624</v>
      </c>
      <c r="BI444" s="12">
        <v>244454</v>
      </c>
      <c r="BJ444" s="12">
        <v>179366</v>
      </c>
      <c r="BK444" s="12">
        <v>101580</v>
      </c>
      <c r="BL444" s="12">
        <v>97310</v>
      </c>
      <c r="BM444" s="12">
        <v>93617</v>
      </c>
      <c r="BN444" s="12">
        <v>85889</v>
      </c>
      <c r="BO444" s="12">
        <v>50580</v>
      </c>
      <c r="BP444" s="12">
        <v>49552</v>
      </c>
      <c r="BQ444" s="12">
        <v>9394</v>
      </c>
      <c r="BR444" s="12">
        <v>844</v>
      </c>
      <c r="BS444" s="12">
        <v>844</v>
      </c>
      <c r="BT444" s="12">
        <v>0</v>
      </c>
    </row>
    <row r="445" spans="2:72">
      <c r="B445" s="18" t="s">
        <v>208</v>
      </c>
      <c r="C445" s="18" t="s">
        <v>705</v>
      </c>
      <c r="D445" s="18" t="s">
        <v>120</v>
      </c>
      <c r="E445" s="18"/>
      <c r="F445" s="18"/>
      <c r="G445" s="18"/>
      <c r="H445" s="18">
        <v>2017</v>
      </c>
      <c r="I445" s="748" t="s">
        <v>586</v>
      </c>
      <c r="J445" s="749" t="s">
        <v>598</v>
      </c>
      <c r="P445" s="12">
        <v>0</v>
      </c>
      <c r="Q445" s="12">
        <v>0</v>
      </c>
      <c r="R445" s="12">
        <v>1365</v>
      </c>
      <c r="S445" s="12">
        <v>1365</v>
      </c>
      <c r="T445" s="12">
        <v>1365</v>
      </c>
      <c r="U445" s="12">
        <v>1365</v>
      </c>
      <c r="V445" s="12">
        <v>1365</v>
      </c>
      <c r="W445" s="12">
        <v>1365</v>
      </c>
      <c r="X445" s="12">
        <v>1365</v>
      </c>
      <c r="Y445" s="12">
        <v>1365</v>
      </c>
      <c r="Z445" s="12">
        <v>1365</v>
      </c>
      <c r="AA445" s="12">
        <v>1365</v>
      </c>
      <c r="AB445" s="12">
        <v>1365</v>
      </c>
      <c r="AC445" s="12">
        <v>1365</v>
      </c>
      <c r="AD445" s="12">
        <v>1365</v>
      </c>
      <c r="AE445" s="12">
        <v>1365</v>
      </c>
      <c r="AF445" s="12">
        <v>1365</v>
      </c>
      <c r="AG445" s="12">
        <v>1256</v>
      </c>
      <c r="AH445" s="12">
        <v>1195</v>
      </c>
      <c r="AI445" s="12">
        <v>1195</v>
      </c>
      <c r="AJ445" s="12">
        <v>1195</v>
      </c>
      <c r="AK445" s="12">
        <v>1195</v>
      </c>
      <c r="AL445" s="12">
        <v>1195</v>
      </c>
      <c r="AM445" s="12">
        <v>1195</v>
      </c>
      <c r="AN445" s="12">
        <v>1195</v>
      </c>
      <c r="AO445" s="12">
        <v>1195</v>
      </c>
      <c r="AU445" s="12">
        <v>0</v>
      </c>
      <c r="AV445" s="12">
        <v>0</v>
      </c>
      <c r="AW445" s="12">
        <v>2610141</v>
      </c>
      <c r="AX445" s="12">
        <v>2610141</v>
      </c>
      <c r="AY445" s="12">
        <v>2610141</v>
      </c>
      <c r="AZ445" s="12">
        <v>2610141</v>
      </c>
      <c r="BA445" s="12">
        <v>2610141</v>
      </c>
      <c r="BB445" s="12">
        <v>2610141</v>
      </c>
      <c r="BC445" s="12">
        <v>2610141</v>
      </c>
      <c r="BD445" s="12">
        <v>2610141</v>
      </c>
      <c r="BE445" s="12">
        <v>2610141</v>
      </c>
      <c r="BF445" s="12">
        <v>2610141</v>
      </c>
      <c r="BG445" s="12">
        <v>2610141</v>
      </c>
      <c r="BH445" s="12">
        <v>2610141</v>
      </c>
      <c r="BI445" s="12">
        <v>2610141</v>
      </c>
      <c r="BJ445" s="12">
        <v>2610141</v>
      </c>
      <c r="BK445" s="12">
        <v>2610141</v>
      </c>
      <c r="BL445" s="12">
        <v>2230761</v>
      </c>
      <c r="BM445" s="12">
        <v>2017999</v>
      </c>
      <c r="BN445" s="12">
        <v>2017999</v>
      </c>
      <c r="BO445" s="12">
        <v>2017999</v>
      </c>
      <c r="BP445" s="12">
        <v>2017999</v>
      </c>
      <c r="BQ445" s="12">
        <v>2017999</v>
      </c>
      <c r="BR445" s="12">
        <v>2017999</v>
      </c>
      <c r="BS445" s="12">
        <v>2017999</v>
      </c>
      <c r="BT445" s="12">
        <v>2017999</v>
      </c>
    </row>
    <row r="446" spans="2:72">
      <c r="B446" s="18" t="s">
        <v>208</v>
      </c>
      <c r="C446" s="18" t="s">
        <v>705</v>
      </c>
      <c r="D446" s="18" t="s">
        <v>121</v>
      </c>
      <c r="E446" s="18"/>
      <c r="F446" s="18"/>
      <c r="G446" s="18"/>
      <c r="H446" s="18">
        <v>2017</v>
      </c>
      <c r="I446" s="748" t="s">
        <v>586</v>
      </c>
      <c r="J446" s="749" t="s">
        <v>598</v>
      </c>
      <c r="P446" s="12">
        <v>0</v>
      </c>
      <c r="Q446" s="12">
        <v>0</v>
      </c>
      <c r="R446" s="12">
        <v>62</v>
      </c>
      <c r="S446" s="12">
        <v>62</v>
      </c>
      <c r="T446" s="12">
        <v>62</v>
      </c>
      <c r="U446" s="12">
        <v>62</v>
      </c>
      <c r="V446" s="12">
        <v>62</v>
      </c>
      <c r="W446" s="12">
        <v>0</v>
      </c>
      <c r="X446" s="12">
        <v>0</v>
      </c>
      <c r="Y446" s="12">
        <v>0</v>
      </c>
      <c r="Z446" s="12">
        <v>0</v>
      </c>
      <c r="AA446" s="12">
        <v>0</v>
      </c>
      <c r="AB446" s="12">
        <v>0</v>
      </c>
      <c r="AC446" s="12">
        <v>0</v>
      </c>
      <c r="AD446" s="12">
        <v>0</v>
      </c>
      <c r="AE446" s="12">
        <v>0</v>
      </c>
      <c r="AF446" s="12">
        <v>0</v>
      </c>
      <c r="AG446" s="12">
        <v>0</v>
      </c>
      <c r="AH446" s="12">
        <v>0</v>
      </c>
      <c r="AI446" s="12">
        <v>0</v>
      </c>
      <c r="AJ446" s="12">
        <v>0</v>
      </c>
      <c r="AK446" s="12">
        <v>0</v>
      </c>
      <c r="AL446" s="12">
        <v>0</v>
      </c>
      <c r="AM446" s="12">
        <v>0</v>
      </c>
      <c r="AN446" s="12">
        <v>0</v>
      </c>
      <c r="AO446" s="12">
        <v>0</v>
      </c>
      <c r="AU446" s="12">
        <v>0</v>
      </c>
      <c r="AV446" s="12">
        <v>0</v>
      </c>
      <c r="AW446" s="12">
        <v>788072</v>
      </c>
      <c r="AX446" s="12">
        <v>788072</v>
      </c>
      <c r="AY446" s="12">
        <v>788072</v>
      </c>
      <c r="AZ446" s="12">
        <v>788072</v>
      </c>
      <c r="BA446" s="12">
        <v>788072</v>
      </c>
      <c r="BB446" s="12">
        <v>0</v>
      </c>
      <c r="BC446" s="12">
        <v>0</v>
      </c>
      <c r="BD446" s="12">
        <v>0</v>
      </c>
      <c r="BE446" s="12">
        <v>0</v>
      </c>
      <c r="BF446" s="12">
        <v>0</v>
      </c>
      <c r="BG446" s="12">
        <v>0</v>
      </c>
      <c r="BH446" s="12">
        <v>0</v>
      </c>
      <c r="BI446" s="12">
        <v>0</v>
      </c>
      <c r="BJ446" s="12">
        <v>0</v>
      </c>
      <c r="BK446" s="12">
        <v>0</v>
      </c>
      <c r="BL446" s="12">
        <v>0</v>
      </c>
      <c r="BM446" s="12">
        <v>0</v>
      </c>
      <c r="BN446" s="12">
        <v>0</v>
      </c>
      <c r="BO446" s="12">
        <v>0</v>
      </c>
      <c r="BP446" s="12">
        <v>0</v>
      </c>
      <c r="BQ446" s="12">
        <v>0</v>
      </c>
      <c r="BR446" s="12">
        <v>0</v>
      </c>
      <c r="BS446" s="12">
        <v>0</v>
      </c>
      <c r="BT446" s="12">
        <v>0</v>
      </c>
    </row>
    <row r="447" spans="2:72">
      <c r="B447" s="18" t="s">
        <v>208</v>
      </c>
      <c r="C447" s="18" t="s">
        <v>705</v>
      </c>
      <c r="D447" s="18" t="s">
        <v>713</v>
      </c>
      <c r="E447" s="18"/>
      <c r="F447" s="18"/>
      <c r="G447" s="18"/>
      <c r="H447" s="18">
        <v>2017</v>
      </c>
      <c r="I447" s="748" t="s">
        <v>586</v>
      </c>
      <c r="J447" s="749" t="s">
        <v>598</v>
      </c>
      <c r="P447" s="12">
        <v>0</v>
      </c>
      <c r="Q447" s="12">
        <v>0</v>
      </c>
      <c r="R447" s="12">
        <v>478</v>
      </c>
      <c r="S447" s="12">
        <v>478</v>
      </c>
      <c r="T447" s="12">
        <v>478</v>
      </c>
      <c r="U447" s="12">
        <v>410</v>
      </c>
      <c r="V447" s="12">
        <v>351</v>
      </c>
      <c r="W447" s="12">
        <v>351</v>
      </c>
      <c r="X447" s="12">
        <v>351</v>
      </c>
      <c r="Y447" s="12">
        <v>351</v>
      </c>
      <c r="Z447" s="12">
        <v>351</v>
      </c>
      <c r="AA447" s="12">
        <v>351</v>
      </c>
      <c r="AB447" s="12">
        <v>351</v>
      </c>
      <c r="AC447" s="12">
        <v>351</v>
      </c>
      <c r="AD447" s="12">
        <v>351</v>
      </c>
      <c r="AE447" s="12">
        <v>351</v>
      </c>
      <c r="AF447" s="12">
        <v>351</v>
      </c>
      <c r="AG447" s="12">
        <v>0</v>
      </c>
      <c r="AH447" s="12">
        <v>0</v>
      </c>
      <c r="AI447" s="12">
        <v>0</v>
      </c>
      <c r="AJ447" s="12">
        <v>0</v>
      </c>
      <c r="AK447" s="12">
        <v>0</v>
      </c>
      <c r="AL447" s="12">
        <v>0</v>
      </c>
      <c r="AM447" s="12">
        <v>0</v>
      </c>
      <c r="AN447" s="12">
        <v>0</v>
      </c>
      <c r="AO447" s="12">
        <v>0</v>
      </c>
      <c r="AU447" s="12">
        <v>0</v>
      </c>
      <c r="AV447" s="12">
        <v>0</v>
      </c>
      <c r="AW447" s="12">
        <v>3480662</v>
      </c>
      <c r="AX447" s="12">
        <v>3480662</v>
      </c>
      <c r="AY447" s="12">
        <v>3480662</v>
      </c>
      <c r="AZ447" s="12">
        <v>3102160</v>
      </c>
      <c r="BA447" s="12">
        <v>2774799</v>
      </c>
      <c r="BB447" s="12">
        <v>2718568</v>
      </c>
      <c r="BC447" s="12">
        <v>2718568</v>
      </c>
      <c r="BD447" s="12">
        <v>2718568</v>
      </c>
      <c r="BE447" s="12">
        <v>2718568</v>
      </c>
      <c r="BF447" s="12">
        <v>2718568</v>
      </c>
      <c r="BG447" s="12">
        <v>2718568</v>
      </c>
      <c r="BH447" s="12">
        <v>2718568</v>
      </c>
      <c r="BI447" s="12">
        <v>2718568</v>
      </c>
      <c r="BJ447" s="12">
        <v>2718568</v>
      </c>
      <c r="BK447" s="12">
        <v>2718568</v>
      </c>
      <c r="BL447" s="12">
        <v>0</v>
      </c>
      <c r="BM447" s="12">
        <v>0</v>
      </c>
      <c r="BN447" s="12">
        <v>0</v>
      </c>
      <c r="BO447" s="12">
        <v>0</v>
      </c>
      <c r="BP447" s="12">
        <v>0</v>
      </c>
      <c r="BQ447" s="12">
        <v>0</v>
      </c>
      <c r="BR447" s="12">
        <v>0</v>
      </c>
      <c r="BS447" s="12">
        <v>0</v>
      </c>
      <c r="BT447" s="12">
        <v>0</v>
      </c>
    </row>
    <row r="448" spans="2:72">
      <c r="B448" s="18" t="s">
        <v>208</v>
      </c>
      <c r="C448" s="18" t="s">
        <v>710</v>
      </c>
      <c r="D448" s="18" t="s">
        <v>122</v>
      </c>
      <c r="E448" s="18"/>
      <c r="F448" s="18"/>
      <c r="G448" s="18"/>
      <c r="H448" s="18">
        <v>2017</v>
      </c>
      <c r="I448" s="748" t="s">
        <v>586</v>
      </c>
      <c r="J448" s="749" t="s">
        <v>598</v>
      </c>
      <c r="P448" s="12">
        <v>0</v>
      </c>
      <c r="Q448" s="12">
        <v>0</v>
      </c>
      <c r="R448" s="12">
        <v>704</v>
      </c>
      <c r="S448" s="12">
        <v>704</v>
      </c>
      <c r="T448" s="12">
        <v>704</v>
      </c>
      <c r="U448" s="12">
        <v>704</v>
      </c>
      <c r="V448" s="12">
        <v>704</v>
      </c>
      <c r="W448" s="12">
        <v>704</v>
      </c>
      <c r="X448" s="12">
        <v>704</v>
      </c>
      <c r="Y448" s="12">
        <v>704</v>
      </c>
      <c r="Z448" s="12">
        <v>704</v>
      </c>
      <c r="AA448" s="12">
        <v>704</v>
      </c>
      <c r="AB448" s="12">
        <v>461</v>
      </c>
      <c r="AC448" s="12">
        <v>461</v>
      </c>
      <c r="AD448" s="12">
        <v>461</v>
      </c>
      <c r="AE448" s="12">
        <v>461</v>
      </c>
      <c r="AF448" s="12">
        <v>461</v>
      </c>
      <c r="AG448" s="12">
        <v>461</v>
      </c>
      <c r="AH448" s="12">
        <v>461</v>
      </c>
      <c r="AI448" s="12">
        <v>461</v>
      </c>
      <c r="AJ448" s="12">
        <v>461</v>
      </c>
      <c r="AK448" s="12">
        <v>461</v>
      </c>
      <c r="AL448" s="12">
        <v>0</v>
      </c>
      <c r="AM448" s="12">
        <v>0</v>
      </c>
      <c r="AN448" s="12">
        <v>0</v>
      </c>
      <c r="AO448" s="12">
        <v>0</v>
      </c>
      <c r="AU448" s="12">
        <v>0</v>
      </c>
      <c r="AV448" s="12">
        <v>0</v>
      </c>
      <c r="AW448" s="12">
        <v>2544428</v>
      </c>
      <c r="AX448" s="12">
        <v>2544428</v>
      </c>
      <c r="AY448" s="12">
        <v>2544428</v>
      </c>
      <c r="AZ448" s="12">
        <v>2544428</v>
      </c>
      <c r="BA448" s="12">
        <v>2544428</v>
      </c>
      <c r="BB448" s="12">
        <v>2544428</v>
      </c>
      <c r="BC448" s="12">
        <v>2544428</v>
      </c>
      <c r="BD448" s="12">
        <v>2544428</v>
      </c>
      <c r="BE448" s="12">
        <v>2544428</v>
      </c>
      <c r="BF448" s="12">
        <v>2544428</v>
      </c>
      <c r="BG448" s="12">
        <v>678797</v>
      </c>
      <c r="BH448" s="12">
        <v>678797</v>
      </c>
      <c r="BI448" s="12">
        <v>678797</v>
      </c>
      <c r="BJ448" s="12">
        <v>678797</v>
      </c>
      <c r="BK448" s="12">
        <v>678797</v>
      </c>
      <c r="BL448" s="12">
        <v>678797</v>
      </c>
      <c r="BM448" s="12">
        <v>678797</v>
      </c>
      <c r="BN448" s="12">
        <v>678797</v>
      </c>
      <c r="BO448" s="12">
        <v>678797</v>
      </c>
      <c r="BP448" s="12">
        <v>678797</v>
      </c>
      <c r="BQ448" s="12">
        <v>0</v>
      </c>
      <c r="BR448" s="12">
        <v>0</v>
      </c>
      <c r="BS448" s="12">
        <v>0</v>
      </c>
      <c r="BT448" s="12">
        <v>0</v>
      </c>
    </row>
    <row r="449" spans="2:72">
      <c r="B449" s="18" t="s">
        <v>208</v>
      </c>
      <c r="C449" s="18" t="s">
        <v>710</v>
      </c>
      <c r="D449" s="18" t="s">
        <v>124</v>
      </c>
      <c r="E449" s="18"/>
      <c r="F449" s="18"/>
      <c r="G449" s="18"/>
      <c r="H449" s="18">
        <v>2017</v>
      </c>
      <c r="I449" s="748" t="s">
        <v>586</v>
      </c>
      <c r="J449" s="749" t="s">
        <v>598</v>
      </c>
      <c r="P449" s="12">
        <v>0</v>
      </c>
      <c r="Q449" s="12">
        <v>0</v>
      </c>
      <c r="R449" s="12">
        <v>341</v>
      </c>
      <c r="S449" s="12">
        <v>329</v>
      </c>
      <c r="T449" s="12">
        <v>329</v>
      </c>
      <c r="U449" s="12">
        <v>329</v>
      </c>
      <c r="V449" s="12">
        <v>329</v>
      </c>
      <c r="W449" s="12">
        <v>265</v>
      </c>
      <c r="X449" s="12">
        <v>168</v>
      </c>
      <c r="Y449" s="12">
        <v>168</v>
      </c>
      <c r="Z449" s="12">
        <v>168</v>
      </c>
      <c r="AA449" s="12">
        <v>168</v>
      </c>
      <c r="AB449" s="12">
        <v>100</v>
      </c>
      <c r="AC449" s="12">
        <v>53</v>
      </c>
      <c r="AD449" s="12">
        <v>53</v>
      </c>
      <c r="AE449" s="12">
        <v>53</v>
      </c>
      <c r="AF449" s="12">
        <v>53</v>
      </c>
      <c r="AG449" s="12">
        <v>3</v>
      </c>
      <c r="AH449" s="12">
        <v>3</v>
      </c>
      <c r="AI449" s="12">
        <v>3</v>
      </c>
      <c r="AJ449" s="12">
        <v>3</v>
      </c>
      <c r="AK449" s="12">
        <v>3</v>
      </c>
      <c r="AL449" s="12">
        <v>0</v>
      </c>
      <c r="AM449" s="12">
        <v>0</v>
      </c>
      <c r="AN449" s="12">
        <v>0</v>
      </c>
      <c r="AO449" s="12">
        <v>0</v>
      </c>
      <c r="AU449" s="12">
        <v>0</v>
      </c>
      <c r="AV449" s="12">
        <v>0</v>
      </c>
      <c r="AW449" s="12">
        <v>6776413</v>
      </c>
      <c r="AX449" s="12">
        <v>5723635</v>
      </c>
      <c r="AY449" s="12">
        <v>5488564</v>
      </c>
      <c r="AZ449" s="12">
        <v>4700813</v>
      </c>
      <c r="BA449" s="12">
        <v>4700813</v>
      </c>
      <c r="BB449" s="12">
        <v>3722531</v>
      </c>
      <c r="BC449" s="12">
        <v>3160330</v>
      </c>
      <c r="BD449" s="12">
        <v>3160330</v>
      </c>
      <c r="BE449" s="12">
        <v>3160330</v>
      </c>
      <c r="BF449" s="12">
        <v>3160330</v>
      </c>
      <c r="BG449" s="12">
        <v>1887785</v>
      </c>
      <c r="BH449" s="12">
        <v>1607165</v>
      </c>
      <c r="BI449" s="12">
        <v>1364722</v>
      </c>
      <c r="BJ449" s="12">
        <v>251921</v>
      </c>
      <c r="BK449" s="12">
        <v>251921</v>
      </c>
      <c r="BL449" s="12">
        <v>80365</v>
      </c>
      <c r="BM449" s="12">
        <v>80365</v>
      </c>
      <c r="BN449" s="12">
        <v>80365</v>
      </c>
      <c r="BO449" s="12">
        <v>80365</v>
      </c>
      <c r="BP449" s="12">
        <v>80365</v>
      </c>
      <c r="BQ449" s="12">
        <v>0</v>
      </c>
      <c r="BR449" s="12">
        <v>0</v>
      </c>
      <c r="BS449" s="12">
        <v>0</v>
      </c>
      <c r="BT449" s="12">
        <v>0</v>
      </c>
    </row>
    <row r="450" spans="2:72">
      <c r="B450" s="18" t="s">
        <v>208</v>
      </c>
      <c r="C450" s="18" t="s">
        <v>710</v>
      </c>
      <c r="D450" s="18" t="s">
        <v>123</v>
      </c>
      <c r="E450" s="18"/>
      <c r="F450" s="18"/>
      <c r="G450" s="18"/>
      <c r="H450" s="18">
        <v>2017</v>
      </c>
      <c r="I450" s="748" t="s">
        <v>586</v>
      </c>
      <c r="J450" s="749" t="s">
        <v>598</v>
      </c>
      <c r="P450" s="12">
        <v>0</v>
      </c>
      <c r="Q450" s="12">
        <v>0</v>
      </c>
      <c r="R450" s="12">
        <v>0</v>
      </c>
      <c r="S450" s="12">
        <v>0</v>
      </c>
      <c r="T450" s="12">
        <v>0</v>
      </c>
      <c r="U450" s="12">
        <v>0</v>
      </c>
      <c r="V450" s="12">
        <v>0</v>
      </c>
      <c r="W450" s="12">
        <v>0</v>
      </c>
      <c r="X450" s="12">
        <v>0</v>
      </c>
      <c r="Y450" s="12">
        <v>0</v>
      </c>
      <c r="Z450" s="12">
        <v>0</v>
      </c>
      <c r="AA450" s="12">
        <v>0</v>
      </c>
      <c r="AB450" s="12">
        <v>0</v>
      </c>
      <c r="AC450" s="12">
        <v>0</v>
      </c>
      <c r="AD450" s="12">
        <v>0</v>
      </c>
      <c r="AE450" s="12">
        <v>0</v>
      </c>
      <c r="AF450" s="12">
        <v>0</v>
      </c>
      <c r="AG450" s="12">
        <v>0</v>
      </c>
      <c r="AH450" s="12">
        <v>0</v>
      </c>
      <c r="AI450" s="12">
        <v>0</v>
      </c>
      <c r="AJ450" s="12">
        <v>0</v>
      </c>
      <c r="AK450" s="12">
        <v>0</v>
      </c>
      <c r="AL450" s="12">
        <v>0</v>
      </c>
      <c r="AM450" s="12">
        <v>0</v>
      </c>
      <c r="AN450" s="12">
        <v>0</v>
      </c>
      <c r="AO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0</v>
      </c>
      <c r="BP450" s="12">
        <v>0</v>
      </c>
      <c r="BQ450" s="12">
        <v>0</v>
      </c>
      <c r="BR450" s="12">
        <v>0</v>
      </c>
      <c r="BS450" s="12">
        <v>0</v>
      </c>
      <c r="BT450" s="12">
        <v>0</v>
      </c>
    </row>
    <row r="451" spans="2:72">
      <c r="B451" s="18" t="s">
        <v>208</v>
      </c>
      <c r="C451" s="18" t="s">
        <v>710</v>
      </c>
      <c r="D451" s="18" t="s">
        <v>714</v>
      </c>
      <c r="E451" s="18"/>
      <c r="F451" s="18"/>
      <c r="G451" s="18"/>
      <c r="H451" s="18">
        <v>2017</v>
      </c>
      <c r="I451" s="748" t="s">
        <v>586</v>
      </c>
      <c r="J451" s="749" t="s">
        <v>598</v>
      </c>
      <c r="P451" s="12">
        <v>0</v>
      </c>
      <c r="Q451" s="12">
        <v>0</v>
      </c>
      <c r="R451" s="12">
        <v>0</v>
      </c>
      <c r="S451" s="12">
        <v>0</v>
      </c>
      <c r="T451" s="12">
        <v>0</v>
      </c>
      <c r="U451" s="12">
        <v>0</v>
      </c>
      <c r="V451" s="12">
        <v>0</v>
      </c>
      <c r="W451" s="12">
        <v>0</v>
      </c>
      <c r="X451" s="12">
        <v>0</v>
      </c>
      <c r="Y451" s="12">
        <v>0</v>
      </c>
      <c r="Z451" s="12">
        <v>0</v>
      </c>
      <c r="AA451" s="12">
        <v>0</v>
      </c>
      <c r="AB451" s="12">
        <v>0</v>
      </c>
      <c r="AC451" s="12">
        <v>0</v>
      </c>
      <c r="AD451" s="12">
        <v>0</v>
      </c>
      <c r="AE451" s="12">
        <v>0</v>
      </c>
      <c r="AF451" s="12">
        <v>0</v>
      </c>
      <c r="AG451" s="12">
        <v>0</v>
      </c>
      <c r="AH451" s="12">
        <v>0</v>
      </c>
      <c r="AI451" s="12">
        <v>0</v>
      </c>
      <c r="AJ451" s="12">
        <v>0</v>
      </c>
      <c r="AK451" s="12">
        <v>0</v>
      </c>
      <c r="AL451" s="12">
        <v>0</v>
      </c>
      <c r="AM451" s="12">
        <v>0</v>
      </c>
      <c r="AN451" s="12">
        <v>0</v>
      </c>
      <c r="AO451" s="12">
        <v>0</v>
      </c>
      <c r="AU451" s="12">
        <v>0</v>
      </c>
      <c r="AV451" s="12">
        <v>0</v>
      </c>
      <c r="AW451" s="12">
        <v>0</v>
      </c>
      <c r="AX451" s="12">
        <v>0</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0</v>
      </c>
      <c r="BP451" s="12">
        <v>0</v>
      </c>
      <c r="BQ451" s="12">
        <v>0</v>
      </c>
      <c r="BR451" s="12">
        <v>0</v>
      </c>
      <c r="BS451" s="12">
        <v>0</v>
      </c>
      <c r="BT451" s="12">
        <v>0</v>
      </c>
    </row>
    <row r="452" spans="2:72">
      <c r="B452" s="18" t="s">
        <v>208</v>
      </c>
      <c r="C452" s="18" t="s">
        <v>710</v>
      </c>
      <c r="D452" s="18" t="s">
        <v>715</v>
      </c>
      <c r="E452" s="18"/>
      <c r="F452" s="18"/>
      <c r="G452" s="18"/>
      <c r="H452" s="18">
        <v>2017</v>
      </c>
      <c r="I452" s="748" t="s">
        <v>586</v>
      </c>
      <c r="J452" s="749" t="s">
        <v>598</v>
      </c>
      <c r="P452" s="12">
        <v>0</v>
      </c>
      <c r="Q452" s="12">
        <v>0</v>
      </c>
      <c r="R452" s="12">
        <v>0</v>
      </c>
      <c r="S452" s="12">
        <v>0</v>
      </c>
      <c r="T452" s="12">
        <v>0</v>
      </c>
      <c r="U452" s="12">
        <v>0</v>
      </c>
      <c r="V452" s="12">
        <v>0</v>
      </c>
      <c r="W452" s="12">
        <v>0</v>
      </c>
      <c r="X452" s="12">
        <v>0</v>
      </c>
      <c r="Y452" s="12">
        <v>0</v>
      </c>
      <c r="Z452" s="12">
        <v>0</v>
      </c>
      <c r="AA452" s="12">
        <v>0</v>
      </c>
      <c r="AB452" s="12">
        <v>0</v>
      </c>
      <c r="AC452" s="12">
        <v>0</v>
      </c>
      <c r="AD452" s="12">
        <v>0</v>
      </c>
      <c r="AE452" s="12">
        <v>0</v>
      </c>
      <c r="AF452" s="12">
        <v>0</v>
      </c>
      <c r="AG452" s="12">
        <v>0</v>
      </c>
      <c r="AH452" s="12">
        <v>0</v>
      </c>
      <c r="AI452" s="12">
        <v>0</v>
      </c>
      <c r="AJ452" s="12">
        <v>0</v>
      </c>
      <c r="AK452" s="12">
        <v>0</v>
      </c>
      <c r="AL452" s="12">
        <v>0</v>
      </c>
      <c r="AM452" s="12">
        <v>0</v>
      </c>
      <c r="AN452" s="12">
        <v>0</v>
      </c>
      <c r="AO452" s="12">
        <v>0</v>
      </c>
      <c r="AU452" s="12">
        <v>0</v>
      </c>
      <c r="AV452" s="12">
        <v>0</v>
      </c>
      <c r="AW452" s="12">
        <v>0</v>
      </c>
      <c r="AX452" s="12">
        <v>0</v>
      </c>
      <c r="AY452" s="12">
        <v>0</v>
      </c>
      <c r="AZ452" s="12">
        <v>0</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0</v>
      </c>
      <c r="BP452" s="12">
        <v>0</v>
      </c>
      <c r="BQ452" s="12">
        <v>0</v>
      </c>
      <c r="BR452" s="12">
        <v>0</v>
      </c>
      <c r="BS452" s="12">
        <v>0</v>
      </c>
      <c r="BT452" s="12">
        <v>0</v>
      </c>
    </row>
    <row r="453" spans="2:72">
      <c r="B453" s="18" t="s">
        <v>208</v>
      </c>
      <c r="C453" s="18" t="s">
        <v>710</v>
      </c>
      <c r="D453" s="18" t="s">
        <v>716</v>
      </c>
      <c r="E453" s="18"/>
      <c r="F453" s="18"/>
      <c r="G453" s="18"/>
      <c r="H453" s="18">
        <v>2017</v>
      </c>
      <c r="I453" s="748" t="s">
        <v>586</v>
      </c>
      <c r="J453" s="749" t="s">
        <v>598</v>
      </c>
      <c r="P453" s="12">
        <v>0</v>
      </c>
      <c r="Q453" s="12">
        <v>0</v>
      </c>
      <c r="R453" s="12">
        <v>0</v>
      </c>
      <c r="S453" s="12">
        <v>0</v>
      </c>
      <c r="T453" s="12">
        <v>0</v>
      </c>
      <c r="U453" s="12">
        <v>0</v>
      </c>
      <c r="V453" s="12">
        <v>0</v>
      </c>
      <c r="W453" s="12">
        <v>0</v>
      </c>
      <c r="X453" s="12">
        <v>0</v>
      </c>
      <c r="Y453" s="12">
        <v>0</v>
      </c>
      <c r="Z453" s="12">
        <v>0</v>
      </c>
      <c r="AA453" s="12">
        <v>0</v>
      </c>
      <c r="AB453" s="12">
        <v>0</v>
      </c>
      <c r="AC453" s="12">
        <v>0</v>
      </c>
      <c r="AD453" s="12">
        <v>0</v>
      </c>
      <c r="AE453" s="12">
        <v>0</v>
      </c>
      <c r="AF453" s="12">
        <v>0</v>
      </c>
      <c r="AG453" s="12">
        <v>0</v>
      </c>
      <c r="AH453" s="12">
        <v>0</v>
      </c>
      <c r="AI453" s="12">
        <v>0</v>
      </c>
      <c r="AJ453" s="12">
        <v>0</v>
      </c>
      <c r="AK453" s="12">
        <v>0</v>
      </c>
      <c r="AL453" s="12">
        <v>0</v>
      </c>
      <c r="AM453" s="12">
        <v>0</v>
      </c>
      <c r="AN453" s="12">
        <v>0</v>
      </c>
      <c r="AO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0</v>
      </c>
      <c r="BP453" s="12">
        <v>0</v>
      </c>
      <c r="BQ453" s="12">
        <v>0</v>
      </c>
      <c r="BR453" s="12">
        <v>0</v>
      </c>
      <c r="BS453" s="12">
        <v>0</v>
      </c>
      <c r="BT453" s="12">
        <v>0</v>
      </c>
    </row>
    <row r="454" spans="2:72">
      <c r="B454" s="18" t="s">
        <v>208</v>
      </c>
      <c r="C454" s="18" t="s">
        <v>710</v>
      </c>
      <c r="D454" s="18" t="s">
        <v>717</v>
      </c>
      <c r="E454" s="18"/>
      <c r="F454" s="18"/>
      <c r="G454" s="18"/>
      <c r="H454" s="18">
        <v>2017</v>
      </c>
      <c r="I454" s="748" t="s">
        <v>586</v>
      </c>
      <c r="J454" s="749" t="s">
        <v>598</v>
      </c>
      <c r="P454" s="12">
        <v>0</v>
      </c>
      <c r="Q454" s="12">
        <v>0</v>
      </c>
      <c r="R454" s="12">
        <v>0</v>
      </c>
      <c r="S454" s="12">
        <v>0</v>
      </c>
      <c r="T454" s="12">
        <v>0</v>
      </c>
      <c r="U454" s="12">
        <v>0</v>
      </c>
      <c r="V454" s="12">
        <v>0</v>
      </c>
      <c r="W454" s="12">
        <v>0</v>
      </c>
      <c r="X454" s="12">
        <v>0</v>
      </c>
      <c r="Y454" s="12">
        <v>0</v>
      </c>
      <c r="Z454" s="12">
        <v>0</v>
      </c>
      <c r="AA454" s="12">
        <v>0</v>
      </c>
      <c r="AB454" s="12">
        <v>0</v>
      </c>
      <c r="AC454" s="12">
        <v>0</v>
      </c>
      <c r="AD454" s="12">
        <v>0</v>
      </c>
      <c r="AE454" s="12">
        <v>0</v>
      </c>
      <c r="AF454" s="12">
        <v>0</v>
      </c>
      <c r="AG454" s="12">
        <v>0</v>
      </c>
      <c r="AH454" s="12">
        <v>0</v>
      </c>
      <c r="AI454" s="12">
        <v>0</v>
      </c>
      <c r="AJ454" s="12">
        <v>0</v>
      </c>
      <c r="AK454" s="12">
        <v>0</v>
      </c>
      <c r="AL454" s="12">
        <v>0</v>
      </c>
      <c r="AM454" s="12">
        <v>0</v>
      </c>
      <c r="AN454" s="12">
        <v>0</v>
      </c>
      <c r="AO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0</v>
      </c>
      <c r="BP454" s="12">
        <v>0</v>
      </c>
      <c r="BQ454" s="12">
        <v>0</v>
      </c>
      <c r="BR454" s="12">
        <v>0</v>
      </c>
      <c r="BS454" s="12">
        <v>0</v>
      </c>
      <c r="BT454" s="12">
        <v>0</v>
      </c>
    </row>
    <row r="455" spans="2:72">
      <c r="B455" s="18" t="s">
        <v>208</v>
      </c>
      <c r="C455" s="18" t="s">
        <v>710</v>
      </c>
      <c r="D455" s="18" t="s">
        <v>718</v>
      </c>
      <c r="E455" s="18"/>
      <c r="F455" s="18"/>
      <c r="G455" s="18"/>
      <c r="H455" s="18">
        <v>2017</v>
      </c>
      <c r="I455" s="748" t="s">
        <v>586</v>
      </c>
      <c r="J455" s="749" t="s">
        <v>598</v>
      </c>
      <c r="P455" s="12">
        <v>0</v>
      </c>
      <c r="Q455" s="12">
        <v>0</v>
      </c>
      <c r="R455" s="12">
        <v>0</v>
      </c>
      <c r="S455" s="12">
        <v>0</v>
      </c>
      <c r="T455" s="12">
        <v>0</v>
      </c>
      <c r="U455" s="12">
        <v>0</v>
      </c>
      <c r="V455" s="12">
        <v>0</v>
      </c>
      <c r="W455" s="12">
        <v>0</v>
      </c>
      <c r="X455" s="12">
        <v>0</v>
      </c>
      <c r="Y455" s="12">
        <v>0</v>
      </c>
      <c r="Z455" s="12">
        <v>0</v>
      </c>
      <c r="AA455" s="12">
        <v>0</v>
      </c>
      <c r="AB455" s="12">
        <v>0</v>
      </c>
      <c r="AC455" s="12">
        <v>0</v>
      </c>
      <c r="AD455" s="12">
        <v>0</v>
      </c>
      <c r="AE455" s="12">
        <v>0</v>
      </c>
      <c r="AF455" s="12">
        <v>0</v>
      </c>
      <c r="AG455" s="12">
        <v>0</v>
      </c>
      <c r="AH455" s="12">
        <v>0</v>
      </c>
      <c r="AI455" s="12">
        <v>0</v>
      </c>
      <c r="AJ455" s="12">
        <v>0</v>
      </c>
      <c r="AK455" s="12">
        <v>0</v>
      </c>
      <c r="AL455" s="12">
        <v>0</v>
      </c>
      <c r="AM455" s="12">
        <v>0</v>
      </c>
      <c r="AN455" s="12">
        <v>0</v>
      </c>
      <c r="AO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0</v>
      </c>
      <c r="BP455" s="12">
        <v>0</v>
      </c>
      <c r="BQ455" s="12">
        <v>0</v>
      </c>
      <c r="BR455" s="12">
        <v>0</v>
      </c>
      <c r="BS455" s="12">
        <v>0</v>
      </c>
      <c r="BT455" s="12">
        <v>0</v>
      </c>
    </row>
    <row r="456" spans="2:72">
      <c r="B456" s="18" t="s">
        <v>208</v>
      </c>
      <c r="C456" s="18" t="s">
        <v>705</v>
      </c>
      <c r="D456" s="18" t="s">
        <v>719</v>
      </c>
      <c r="E456" s="18"/>
      <c r="F456" s="18"/>
      <c r="G456" s="18"/>
      <c r="H456" s="18">
        <v>2017</v>
      </c>
      <c r="I456" s="748" t="s">
        <v>586</v>
      </c>
      <c r="J456" s="749" t="s">
        <v>598</v>
      </c>
      <c r="P456" s="12">
        <v>0</v>
      </c>
      <c r="Q456" s="12">
        <v>0</v>
      </c>
      <c r="R456" s="12">
        <v>0</v>
      </c>
      <c r="S456" s="12">
        <v>0</v>
      </c>
      <c r="T456" s="12">
        <v>0</v>
      </c>
      <c r="U456" s="12">
        <v>0</v>
      </c>
      <c r="V456" s="12">
        <v>0</v>
      </c>
      <c r="W456" s="12">
        <v>0</v>
      </c>
      <c r="X456" s="12">
        <v>0</v>
      </c>
      <c r="Y456" s="12">
        <v>0</v>
      </c>
      <c r="Z456" s="12">
        <v>0</v>
      </c>
      <c r="AA456" s="12">
        <v>0</v>
      </c>
      <c r="AB456" s="12">
        <v>0</v>
      </c>
      <c r="AC456" s="12">
        <v>0</v>
      </c>
      <c r="AD456" s="12">
        <v>0</v>
      </c>
      <c r="AE456" s="12">
        <v>0</v>
      </c>
      <c r="AF456" s="12">
        <v>0</v>
      </c>
      <c r="AG456" s="12">
        <v>0</v>
      </c>
      <c r="AH456" s="12">
        <v>0</v>
      </c>
      <c r="AI456" s="12">
        <v>0</v>
      </c>
      <c r="AJ456" s="12">
        <v>0</v>
      </c>
      <c r="AK456" s="12">
        <v>0</v>
      </c>
      <c r="AL456" s="12">
        <v>0</v>
      </c>
      <c r="AM456" s="12">
        <v>0</v>
      </c>
      <c r="AN456" s="12">
        <v>0</v>
      </c>
      <c r="AO456" s="12">
        <v>0</v>
      </c>
      <c r="AU456" s="12">
        <v>0</v>
      </c>
      <c r="AV456" s="12">
        <v>0</v>
      </c>
      <c r="AW456" s="12">
        <v>0</v>
      </c>
      <c r="AX456" s="12">
        <v>0</v>
      </c>
      <c r="AY456" s="12">
        <v>0</v>
      </c>
      <c r="AZ456" s="12">
        <v>0</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0</v>
      </c>
      <c r="BP456" s="12">
        <v>0</v>
      </c>
      <c r="BQ456" s="12">
        <v>0</v>
      </c>
      <c r="BR456" s="12">
        <v>0</v>
      </c>
      <c r="BS456" s="12">
        <v>0</v>
      </c>
      <c r="BT456" s="12">
        <v>0</v>
      </c>
    </row>
    <row r="457" spans="2:72">
      <c r="B457" s="18" t="s">
        <v>208</v>
      </c>
      <c r="C457" s="18" t="s">
        <v>710</v>
      </c>
      <c r="D457" s="18" t="s">
        <v>720</v>
      </c>
      <c r="E457" s="18"/>
      <c r="F457" s="18"/>
      <c r="G457" s="18"/>
      <c r="H457" s="18">
        <v>2017</v>
      </c>
      <c r="I457" s="748" t="s">
        <v>586</v>
      </c>
      <c r="J457" s="749" t="s">
        <v>598</v>
      </c>
      <c r="P457" s="12">
        <v>0</v>
      </c>
      <c r="Q457" s="12">
        <v>0</v>
      </c>
      <c r="R457" s="12">
        <v>0</v>
      </c>
      <c r="S457" s="12">
        <v>0</v>
      </c>
      <c r="T457" s="12">
        <v>0</v>
      </c>
      <c r="U457" s="12">
        <v>0</v>
      </c>
      <c r="V457" s="12">
        <v>0</v>
      </c>
      <c r="W457" s="12">
        <v>0</v>
      </c>
      <c r="X457" s="12">
        <v>0</v>
      </c>
      <c r="Y457" s="12">
        <v>0</v>
      </c>
      <c r="Z457" s="12">
        <v>0</v>
      </c>
      <c r="AA457" s="12">
        <v>0</v>
      </c>
      <c r="AB457" s="12">
        <v>0</v>
      </c>
      <c r="AC457" s="12">
        <v>0</v>
      </c>
      <c r="AD457" s="12">
        <v>0</v>
      </c>
      <c r="AE457" s="12">
        <v>0</v>
      </c>
      <c r="AF457" s="12">
        <v>0</v>
      </c>
      <c r="AG457" s="12">
        <v>0</v>
      </c>
      <c r="AH457" s="12">
        <v>0</v>
      </c>
      <c r="AI457" s="12">
        <v>0</v>
      </c>
      <c r="AJ457" s="12">
        <v>0</v>
      </c>
      <c r="AK457" s="12">
        <v>0</v>
      </c>
      <c r="AL457" s="12">
        <v>0</v>
      </c>
      <c r="AM457" s="12">
        <v>0</v>
      </c>
      <c r="AN457" s="12">
        <v>0</v>
      </c>
      <c r="AO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0</v>
      </c>
      <c r="BP457" s="12">
        <v>0</v>
      </c>
      <c r="BQ457" s="12">
        <v>0</v>
      </c>
      <c r="BR457" s="12">
        <v>0</v>
      </c>
      <c r="BS457" s="12">
        <v>0</v>
      </c>
      <c r="BT457" s="12">
        <v>0</v>
      </c>
    </row>
    <row r="458" spans="2:72">
      <c r="B458" s="18" t="s">
        <v>208</v>
      </c>
      <c r="C458" s="18" t="s">
        <v>705</v>
      </c>
      <c r="D458" s="18" t="s">
        <v>721</v>
      </c>
      <c r="E458" s="18"/>
      <c r="F458" s="18"/>
      <c r="G458" s="18"/>
      <c r="H458" s="18">
        <v>2017</v>
      </c>
      <c r="I458" s="748" t="s">
        <v>586</v>
      </c>
      <c r="J458" s="749" t="s">
        <v>598</v>
      </c>
      <c r="P458" s="12">
        <v>0</v>
      </c>
      <c r="Q458" s="12">
        <v>0</v>
      </c>
      <c r="R458" s="12">
        <v>0</v>
      </c>
      <c r="S458" s="12">
        <v>0</v>
      </c>
      <c r="T458" s="12">
        <v>0</v>
      </c>
      <c r="U458" s="12">
        <v>0</v>
      </c>
      <c r="V458" s="12">
        <v>0</v>
      </c>
      <c r="W458" s="12">
        <v>0</v>
      </c>
      <c r="X458" s="12">
        <v>0</v>
      </c>
      <c r="Y458" s="12">
        <v>0</v>
      </c>
      <c r="Z458" s="12">
        <v>0</v>
      </c>
      <c r="AA458" s="12">
        <v>0</v>
      </c>
      <c r="AB458" s="12">
        <v>0</v>
      </c>
      <c r="AC458" s="12">
        <v>0</v>
      </c>
      <c r="AD458" s="12">
        <v>0</v>
      </c>
      <c r="AE458" s="12">
        <v>0</v>
      </c>
      <c r="AF458" s="12">
        <v>0</v>
      </c>
      <c r="AG458" s="12">
        <v>0</v>
      </c>
      <c r="AH458" s="12">
        <v>0</v>
      </c>
      <c r="AI458" s="12">
        <v>0</v>
      </c>
      <c r="AJ458" s="12">
        <v>0</v>
      </c>
      <c r="AK458" s="12">
        <v>0</v>
      </c>
      <c r="AL458" s="12">
        <v>0</v>
      </c>
      <c r="AM458" s="12">
        <v>0</v>
      </c>
      <c r="AN458" s="12">
        <v>0</v>
      </c>
      <c r="AO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0</v>
      </c>
      <c r="BP458" s="12">
        <v>0</v>
      </c>
      <c r="BQ458" s="12">
        <v>0</v>
      </c>
      <c r="BR458" s="12">
        <v>0</v>
      </c>
      <c r="BS458" s="12">
        <v>0</v>
      </c>
      <c r="BT458" s="12">
        <v>0</v>
      </c>
    </row>
    <row r="459" spans="2:72">
      <c r="B459" s="18" t="s">
        <v>208</v>
      </c>
      <c r="C459" s="18" t="s">
        <v>705</v>
      </c>
      <c r="D459" s="18" t="s">
        <v>722</v>
      </c>
      <c r="E459" s="18"/>
      <c r="F459" s="18"/>
      <c r="G459" s="18"/>
      <c r="H459" s="18">
        <v>2017</v>
      </c>
      <c r="I459" s="748" t="s">
        <v>586</v>
      </c>
      <c r="J459" s="749" t="s">
        <v>598</v>
      </c>
      <c r="P459" s="12">
        <v>0</v>
      </c>
      <c r="Q459" s="12">
        <v>0</v>
      </c>
      <c r="R459" s="12">
        <v>0</v>
      </c>
      <c r="S459" s="12">
        <v>0</v>
      </c>
      <c r="T459" s="12">
        <v>0</v>
      </c>
      <c r="U459" s="12">
        <v>0</v>
      </c>
      <c r="V459" s="12">
        <v>0</v>
      </c>
      <c r="W459" s="12">
        <v>0</v>
      </c>
      <c r="X459" s="12">
        <v>0</v>
      </c>
      <c r="Y459" s="12">
        <v>0</v>
      </c>
      <c r="Z459" s="12">
        <v>0</v>
      </c>
      <c r="AA459" s="12">
        <v>0</v>
      </c>
      <c r="AB459" s="12">
        <v>0</v>
      </c>
      <c r="AC459" s="12">
        <v>0</v>
      </c>
      <c r="AD459" s="12">
        <v>0</v>
      </c>
      <c r="AE459" s="12">
        <v>0</v>
      </c>
      <c r="AF459" s="12">
        <v>0</v>
      </c>
      <c r="AG459" s="12">
        <v>0</v>
      </c>
      <c r="AH459" s="12">
        <v>0</v>
      </c>
      <c r="AI459" s="12">
        <v>0</v>
      </c>
      <c r="AJ459" s="12">
        <v>0</v>
      </c>
      <c r="AK459" s="12">
        <v>0</v>
      </c>
      <c r="AL459" s="12">
        <v>0</v>
      </c>
      <c r="AM459" s="12">
        <v>0</v>
      </c>
      <c r="AN459" s="12">
        <v>0</v>
      </c>
      <c r="AO459" s="12">
        <v>0</v>
      </c>
      <c r="AU459" s="12">
        <v>0</v>
      </c>
      <c r="AV459" s="12">
        <v>0</v>
      </c>
      <c r="AW459" s="12">
        <v>0</v>
      </c>
      <c r="AX459" s="12">
        <v>0</v>
      </c>
      <c r="AY459" s="12">
        <v>0</v>
      </c>
      <c r="AZ459" s="12">
        <v>0</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0</v>
      </c>
      <c r="BP459" s="12">
        <v>0</v>
      </c>
      <c r="BQ459" s="12">
        <v>0</v>
      </c>
      <c r="BR459" s="12">
        <v>0</v>
      </c>
      <c r="BS459" s="12">
        <v>0</v>
      </c>
      <c r="BT459" s="12">
        <v>0</v>
      </c>
    </row>
    <row r="460" spans="2:72">
      <c r="B460" s="18" t="s">
        <v>208</v>
      </c>
      <c r="C460" s="18" t="s">
        <v>705</v>
      </c>
      <c r="D460" s="18" t="s">
        <v>723</v>
      </c>
      <c r="E460" s="18"/>
      <c r="F460" s="18"/>
      <c r="G460" s="18"/>
      <c r="H460" s="18">
        <v>2017</v>
      </c>
      <c r="I460" s="748" t="s">
        <v>586</v>
      </c>
      <c r="J460" s="749" t="s">
        <v>598</v>
      </c>
      <c r="P460" s="12">
        <v>0</v>
      </c>
      <c r="Q460" s="12">
        <v>0</v>
      </c>
      <c r="R460" s="12">
        <v>0</v>
      </c>
      <c r="S460" s="12">
        <v>0</v>
      </c>
      <c r="T460" s="12">
        <v>0</v>
      </c>
      <c r="U460" s="12">
        <v>0</v>
      </c>
      <c r="V460" s="12">
        <v>0</v>
      </c>
      <c r="W460" s="12">
        <v>0</v>
      </c>
      <c r="X460" s="12">
        <v>0</v>
      </c>
      <c r="Y460" s="12">
        <v>0</v>
      </c>
      <c r="Z460" s="12">
        <v>0</v>
      </c>
      <c r="AA460" s="12">
        <v>0</v>
      </c>
      <c r="AB460" s="12">
        <v>0</v>
      </c>
      <c r="AC460" s="12">
        <v>0</v>
      </c>
      <c r="AD460" s="12">
        <v>0</v>
      </c>
      <c r="AE460" s="12">
        <v>0</v>
      </c>
      <c r="AF460" s="12">
        <v>0</v>
      </c>
      <c r="AG460" s="12">
        <v>0</v>
      </c>
      <c r="AH460" s="12">
        <v>0</v>
      </c>
      <c r="AI460" s="12">
        <v>0</v>
      </c>
      <c r="AJ460" s="12">
        <v>0</v>
      </c>
      <c r="AK460" s="12">
        <v>0</v>
      </c>
      <c r="AL460" s="12">
        <v>0</v>
      </c>
      <c r="AM460" s="12">
        <v>0</v>
      </c>
      <c r="AN460" s="12">
        <v>0</v>
      </c>
      <c r="AO460" s="12">
        <v>0</v>
      </c>
      <c r="AU460" s="12">
        <v>0</v>
      </c>
      <c r="AV460" s="12">
        <v>0</v>
      </c>
      <c r="AW460" s="12">
        <v>0</v>
      </c>
      <c r="AX460" s="12">
        <v>0</v>
      </c>
      <c r="AY460" s="12">
        <v>0</v>
      </c>
      <c r="AZ460" s="12">
        <v>0</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0</v>
      </c>
      <c r="BP460" s="12">
        <v>0</v>
      </c>
      <c r="BQ460" s="12">
        <v>0</v>
      </c>
      <c r="BR460" s="12">
        <v>0</v>
      </c>
      <c r="BS460" s="12">
        <v>0</v>
      </c>
      <c r="BT460" s="12">
        <v>0</v>
      </c>
    </row>
    <row r="461" spans="2:72">
      <c r="B461" s="18" t="s">
        <v>208</v>
      </c>
      <c r="C461" s="18" t="s">
        <v>710</v>
      </c>
      <c r="D461" s="18" t="s">
        <v>724</v>
      </c>
      <c r="E461" s="18"/>
      <c r="F461" s="18"/>
      <c r="G461" s="18"/>
      <c r="H461" s="18">
        <v>2017</v>
      </c>
      <c r="I461" s="748" t="s">
        <v>586</v>
      </c>
      <c r="J461" s="749" t="s">
        <v>598</v>
      </c>
      <c r="P461" s="12">
        <v>0</v>
      </c>
      <c r="Q461" s="12">
        <v>0</v>
      </c>
      <c r="R461" s="12">
        <v>268</v>
      </c>
      <c r="S461" s="12">
        <v>268</v>
      </c>
      <c r="T461" s="12">
        <v>268</v>
      </c>
      <c r="U461" s="12">
        <v>268</v>
      </c>
      <c r="V461" s="12">
        <v>268</v>
      </c>
      <c r="W461" s="12">
        <v>268</v>
      </c>
      <c r="X461" s="12">
        <v>268</v>
      </c>
      <c r="Y461" s="12">
        <v>268</v>
      </c>
      <c r="Z461" s="12">
        <v>268</v>
      </c>
      <c r="AA461" s="12">
        <v>268</v>
      </c>
      <c r="AB461" s="12">
        <v>0</v>
      </c>
      <c r="AC461" s="12">
        <v>0</v>
      </c>
      <c r="AD461" s="12">
        <v>0</v>
      </c>
      <c r="AE461" s="12">
        <v>0</v>
      </c>
      <c r="AF461" s="12">
        <v>0</v>
      </c>
      <c r="AG461" s="12">
        <v>0</v>
      </c>
      <c r="AH461" s="12">
        <v>0</v>
      </c>
      <c r="AI461" s="12">
        <v>0</v>
      </c>
      <c r="AJ461" s="12">
        <v>0</v>
      </c>
      <c r="AK461" s="12">
        <v>0</v>
      </c>
      <c r="AL461" s="12">
        <v>0</v>
      </c>
      <c r="AM461" s="12">
        <v>0</v>
      </c>
      <c r="AN461" s="12">
        <v>0</v>
      </c>
      <c r="AO461" s="12">
        <v>0</v>
      </c>
      <c r="AU461" s="12">
        <v>0</v>
      </c>
      <c r="AV461" s="12">
        <v>0</v>
      </c>
      <c r="AW461" s="12">
        <v>1401850</v>
      </c>
      <c r="AX461" s="12">
        <v>1401850</v>
      </c>
      <c r="AY461" s="12">
        <v>1401850</v>
      </c>
      <c r="AZ461" s="12">
        <v>1401850</v>
      </c>
      <c r="BA461" s="12">
        <v>1401850</v>
      </c>
      <c r="BB461" s="12">
        <v>1401850</v>
      </c>
      <c r="BC461" s="12">
        <v>1401850</v>
      </c>
      <c r="BD461" s="12">
        <v>1401850</v>
      </c>
      <c r="BE461" s="12">
        <v>1401850</v>
      </c>
      <c r="BF461" s="12">
        <v>1401850</v>
      </c>
      <c r="BG461" s="12">
        <v>0</v>
      </c>
      <c r="BH461" s="12">
        <v>0</v>
      </c>
      <c r="BI461" s="12">
        <v>0</v>
      </c>
      <c r="BJ461" s="12">
        <v>0</v>
      </c>
      <c r="BK461" s="12">
        <v>0</v>
      </c>
      <c r="BL461" s="12">
        <v>0</v>
      </c>
      <c r="BM461" s="12">
        <v>0</v>
      </c>
      <c r="BN461" s="12">
        <v>0</v>
      </c>
      <c r="BO461" s="12">
        <v>0</v>
      </c>
      <c r="BP461" s="12">
        <v>0</v>
      </c>
      <c r="BQ461" s="12">
        <v>0</v>
      </c>
      <c r="BR461" s="12">
        <v>0</v>
      </c>
      <c r="BS461" s="12">
        <v>0</v>
      </c>
      <c r="BT461" s="12">
        <v>0</v>
      </c>
    </row>
    <row r="462" spans="2:72">
      <c r="B462" s="18" t="s">
        <v>208</v>
      </c>
      <c r="C462" s="18" t="s">
        <v>710</v>
      </c>
      <c r="D462" s="18" t="s">
        <v>725</v>
      </c>
      <c r="E462" s="18"/>
      <c r="F462" s="18"/>
      <c r="G462" s="18"/>
      <c r="H462" s="18">
        <v>2017</v>
      </c>
      <c r="I462" s="748" t="s">
        <v>586</v>
      </c>
      <c r="J462" s="749" t="s">
        <v>598</v>
      </c>
      <c r="P462" s="12">
        <v>0</v>
      </c>
      <c r="Q462" s="12">
        <v>0</v>
      </c>
      <c r="R462" s="12">
        <v>2001</v>
      </c>
      <c r="S462" s="12">
        <v>2001</v>
      </c>
      <c r="T462" s="12">
        <v>2001</v>
      </c>
      <c r="U462" s="12">
        <v>2001</v>
      </c>
      <c r="V462" s="12">
        <v>2001</v>
      </c>
      <c r="W462" s="12">
        <v>2001</v>
      </c>
      <c r="X462" s="12">
        <v>2001</v>
      </c>
      <c r="Y462" s="12">
        <v>2001</v>
      </c>
      <c r="Z462" s="12">
        <v>2001</v>
      </c>
      <c r="AA462" s="12">
        <v>2001</v>
      </c>
      <c r="AB462" s="12">
        <v>2001</v>
      </c>
      <c r="AC462" s="12">
        <v>2001</v>
      </c>
      <c r="AD462" s="12">
        <v>2001</v>
      </c>
      <c r="AE462" s="12">
        <v>2001</v>
      </c>
      <c r="AF462" s="12">
        <v>2001</v>
      </c>
      <c r="AG462" s="12">
        <v>0</v>
      </c>
      <c r="AH462" s="12">
        <v>0</v>
      </c>
      <c r="AI462" s="12">
        <v>0</v>
      </c>
      <c r="AJ462" s="12">
        <v>0</v>
      </c>
      <c r="AK462" s="12">
        <v>0</v>
      </c>
      <c r="AL462" s="12">
        <v>0</v>
      </c>
      <c r="AM462" s="12">
        <v>0</v>
      </c>
      <c r="AN462" s="12">
        <v>0</v>
      </c>
      <c r="AO462" s="12">
        <v>0</v>
      </c>
      <c r="AU462" s="12">
        <v>0</v>
      </c>
      <c r="AV462" s="12">
        <v>0</v>
      </c>
      <c r="AW462" s="12">
        <v>15568700</v>
      </c>
      <c r="AX462" s="12">
        <v>15568700</v>
      </c>
      <c r="AY462" s="12">
        <v>15568700</v>
      </c>
      <c r="AZ462" s="12">
        <v>15568700</v>
      </c>
      <c r="BA462" s="12">
        <v>15568700</v>
      </c>
      <c r="BB462" s="12">
        <v>15568700</v>
      </c>
      <c r="BC462" s="12">
        <v>15568700</v>
      </c>
      <c r="BD462" s="12">
        <v>15568700</v>
      </c>
      <c r="BE462" s="12">
        <v>15568700</v>
      </c>
      <c r="BF462" s="12">
        <v>15568700</v>
      </c>
      <c r="BG462" s="12">
        <v>15568700</v>
      </c>
      <c r="BH462" s="12">
        <v>15568700</v>
      </c>
      <c r="BI462" s="12">
        <v>15568700</v>
      </c>
      <c r="BJ462" s="12">
        <v>15568700</v>
      </c>
      <c r="BK462" s="12">
        <v>15568700</v>
      </c>
      <c r="BL462" s="12">
        <v>0</v>
      </c>
      <c r="BM462" s="12">
        <v>0</v>
      </c>
      <c r="BN462" s="12">
        <v>0</v>
      </c>
      <c r="BO462" s="12">
        <v>0</v>
      </c>
      <c r="BP462" s="12">
        <v>0</v>
      </c>
      <c r="BQ462" s="12">
        <v>0</v>
      </c>
      <c r="BR462" s="12">
        <v>0</v>
      </c>
      <c r="BS462" s="12">
        <v>0</v>
      </c>
      <c r="BT462" s="12">
        <v>0</v>
      </c>
    </row>
    <row r="463" spans="2:72">
      <c r="B463" s="18" t="s">
        <v>208</v>
      </c>
      <c r="C463" s="18" t="s">
        <v>29</v>
      </c>
      <c r="D463" s="18" t="s">
        <v>726</v>
      </c>
      <c r="E463" s="18"/>
      <c r="F463" s="18"/>
      <c r="G463" s="18"/>
      <c r="H463" s="18">
        <v>2017</v>
      </c>
      <c r="I463" s="748" t="s">
        <v>586</v>
      </c>
      <c r="J463" s="749" t="s">
        <v>598</v>
      </c>
      <c r="P463" s="12">
        <v>0</v>
      </c>
      <c r="Q463" s="12">
        <v>0</v>
      </c>
      <c r="R463" s="12">
        <v>0</v>
      </c>
      <c r="S463" s="12">
        <v>0</v>
      </c>
      <c r="T463" s="12">
        <v>0</v>
      </c>
      <c r="U463" s="12">
        <v>0</v>
      </c>
      <c r="V463" s="12">
        <v>0</v>
      </c>
      <c r="W463" s="12">
        <v>0</v>
      </c>
      <c r="X463" s="12">
        <v>0</v>
      </c>
      <c r="Y463" s="12">
        <v>0</v>
      </c>
      <c r="Z463" s="12">
        <v>0</v>
      </c>
      <c r="AA463" s="12">
        <v>0</v>
      </c>
      <c r="AB463" s="12">
        <v>0</v>
      </c>
      <c r="AC463" s="12">
        <v>0</v>
      </c>
      <c r="AD463" s="12">
        <v>0</v>
      </c>
      <c r="AE463" s="12">
        <v>0</v>
      </c>
      <c r="AF463" s="12">
        <v>0</v>
      </c>
      <c r="AG463" s="12">
        <v>0</v>
      </c>
      <c r="AH463" s="12">
        <v>0</v>
      </c>
      <c r="AI463" s="12">
        <v>0</v>
      </c>
      <c r="AJ463" s="12">
        <v>0</v>
      </c>
      <c r="AK463" s="12">
        <v>0</v>
      </c>
      <c r="AL463" s="12">
        <v>0</v>
      </c>
      <c r="AM463" s="12">
        <v>0</v>
      </c>
      <c r="AN463" s="12">
        <v>0</v>
      </c>
      <c r="AO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0</v>
      </c>
      <c r="BP463" s="12">
        <v>0</v>
      </c>
      <c r="BQ463" s="12">
        <v>0</v>
      </c>
      <c r="BR463" s="12">
        <v>0</v>
      </c>
      <c r="BS463" s="12">
        <v>0</v>
      </c>
      <c r="BT463" s="12">
        <v>0</v>
      </c>
    </row>
    <row r="464" spans="2:72">
      <c r="B464" s="18" t="s">
        <v>208</v>
      </c>
      <c r="C464" s="18" t="s">
        <v>29</v>
      </c>
      <c r="D464" s="18" t="s">
        <v>127</v>
      </c>
      <c r="E464" s="18"/>
      <c r="F464" s="18"/>
      <c r="G464" s="18"/>
      <c r="H464" s="18">
        <v>2017</v>
      </c>
      <c r="I464" s="748" t="s">
        <v>586</v>
      </c>
      <c r="J464" s="749" t="s">
        <v>598</v>
      </c>
      <c r="P464" s="12">
        <v>0</v>
      </c>
      <c r="Q464" s="12">
        <v>0</v>
      </c>
      <c r="R464" s="12">
        <v>2324</v>
      </c>
      <c r="S464" s="12">
        <v>2324</v>
      </c>
      <c r="T464" s="12">
        <v>2324</v>
      </c>
      <c r="U464" s="12">
        <v>2324</v>
      </c>
      <c r="V464" s="12">
        <v>0</v>
      </c>
      <c r="W464" s="12">
        <v>0</v>
      </c>
      <c r="X464" s="12">
        <v>0</v>
      </c>
      <c r="Y464" s="12">
        <v>0</v>
      </c>
      <c r="Z464" s="12">
        <v>0</v>
      </c>
      <c r="AA464" s="12">
        <v>0</v>
      </c>
      <c r="AB464" s="12">
        <v>0</v>
      </c>
      <c r="AC464" s="12">
        <v>0</v>
      </c>
      <c r="AD464" s="12">
        <v>0</v>
      </c>
      <c r="AE464" s="12">
        <v>0</v>
      </c>
      <c r="AF464" s="12">
        <v>0</v>
      </c>
      <c r="AG464" s="12">
        <v>0</v>
      </c>
      <c r="AH464" s="12">
        <v>0</v>
      </c>
      <c r="AI464" s="12">
        <v>0</v>
      </c>
      <c r="AJ464" s="12">
        <v>0</v>
      </c>
      <c r="AK464" s="12">
        <v>0</v>
      </c>
      <c r="AL464" s="12">
        <v>0</v>
      </c>
      <c r="AM464" s="12">
        <v>0</v>
      </c>
      <c r="AN464" s="12">
        <v>0</v>
      </c>
      <c r="AO464" s="12">
        <v>0</v>
      </c>
      <c r="AU464" s="12">
        <v>0</v>
      </c>
      <c r="AV464" s="12">
        <v>0</v>
      </c>
      <c r="AW464" s="12">
        <v>10476472</v>
      </c>
      <c r="AX464" s="12">
        <v>10476472</v>
      </c>
      <c r="AY464" s="12">
        <v>10476472</v>
      </c>
      <c r="AZ464" s="12">
        <v>10476472</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0</v>
      </c>
      <c r="BP464" s="12">
        <v>0</v>
      </c>
      <c r="BQ464" s="12">
        <v>0</v>
      </c>
      <c r="BR464" s="12">
        <v>0</v>
      </c>
      <c r="BS464" s="12">
        <v>0</v>
      </c>
      <c r="BT464" s="12">
        <v>0</v>
      </c>
    </row>
    <row r="465" spans="2:72">
      <c r="B465" s="18" t="s">
        <v>208</v>
      </c>
      <c r="C465" s="18" t="s">
        <v>29</v>
      </c>
      <c r="D465" s="18" t="s">
        <v>727</v>
      </c>
      <c r="E465" s="18"/>
      <c r="F465" s="18"/>
      <c r="G465" s="18"/>
      <c r="H465" s="18">
        <v>2017</v>
      </c>
      <c r="I465" s="748" t="s">
        <v>586</v>
      </c>
      <c r="J465" s="749" t="s">
        <v>598</v>
      </c>
      <c r="P465" s="12">
        <v>0</v>
      </c>
      <c r="Q465" s="12">
        <v>0</v>
      </c>
      <c r="R465" s="12">
        <v>0</v>
      </c>
      <c r="S465" s="12">
        <v>0</v>
      </c>
      <c r="T465" s="12">
        <v>0</v>
      </c>
      <c r="U465" s="12">
        <v>0</v>
      </c>
      <c r="V465" s="12">
        <v>0</v>
      </c>
      <c r="W465" s="12">
        <v>0</v>
      </c>
      <c r="X465" s="12">
        <v>0</v>
      </c>
      <c r="Y465" s="12">
        <v>0</v>
      </c>
      <c r="Z465" s="12">
        <v>0</v>
      </c>
      <c r="AA465" s="12">
        <v>0</v>
      </c>
      <c r="AB465" s="12">
        <v>0</v>
      </c>
      <c r="AC465" s="12">
        <v>0</v>
      </c>
      <c r="AD465" s="12">
        <v>0</v>
      </c>
      <c r="AE465" s="12">
        <v>0</v>
      </c>
      <c r="AF465" s="12">
        <v>0</v>
      </c>
      <c r="AG465" s="12">
        <v>0</v>
      </c>
      <c r="AH465" s="12">
        <v>0</v>
      </c>
      <c r="AI465" s="12">
        <v>0</v>
      </c>
      <c r="AJ465" s="12">
        <v>0</v>
      </c>
      <c r="AK465" s="12">
        <v>0</v>
      </c>
      <c r="AL465" s="12">
        <v>0</v>
      </c>
      <c r="AM465" s="12">
        <v>0</v>
      </c>
      <c r="AN465" s="12">
        <v>0</v>
      </c>
      <c r="AO465" s="12">
        <v>0</v>
      </c>
      <c r="AU465" s="12">
        <v>0</v>
      </c>
      <c r="AV465" s="12">
        <v>0</v>
      </c>
      <c r="AW465" s="12">
        <v>0</v>
      </c>
      <c r="AX465" s="12">
        <v>0</v>
      </c>
      <c r="AY465" s="12">
        <v>0</v>
      </c>
      <c r="AZ465" s="12">
        <v>0</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0</v>
      </c>
      <c r="BP465" s="12">
        <v>0</v>
      </c>
      <c r="BQ465" s="12">
        <v>0</v>
      </c>
      <c r="BR465" s="12">
        <v>0</v>
      </c>
      <c r="BS465" s="12">
        <v>0</v>
      </c>
      <c r="BT465" s="12">
        <v>0</v>
      </c>
    </row>
    <row r="466" spans="2:72">
      <c r="B466" s="18" t="s">
        <v>208</v>
      </c>
      <c r="C466" s="18" t="s">
        <v>29</v>
      </c>
      <c r="D466" s="18" t="s">
        <v>728</v>
      </c>
      <c r="E466" s="18"/>
      <c r="F466" s="18"/>
      <c r="G466" s="18"/>
      <c r="H466" s="18">
        <v>2017</v>
      </c>
      <c r="I466" s="748" t="s">
        <v>586</v>
      </c>
      <c r="J466" s="749" t="s">
        <v>598</v>
      </c>
      <c r="P466" s="12">
        <v>0</v>
      </c>
      <c r="Q466" s="12">
        <v>0</v>
      </c>
      <c r="R466" s="12">
        <v>0</v>
      </c>
      <c r="S466" s="12">
        <v>0</v>
      </c>
      <c r="T466" s="12">
        <v>0</v>
      </c>
      <c r="U466" s="12">
        <v>0</v>
      </c>
      <c r="V466" s="12">
        <v>0</v>
      </c>
      <c r="W466" s="12">
        <v>0</v>
      </c>
      <c r="X466" s="12">
        <v>0</v>
      </c>
      <c r="Y466" s="12">
        <v>0</v>
      </c>
      <c r="Z466" s="12">
        <v>0</v>
      </c>
      <c r="AA466" s="12">
        <v>0</v>
      </c>
      <c r="AB466" s="12">
        <v>0</v>
      </c>
      <c r="AC466" s="12">
        <v>0</v>
      </c>
      <c r="AD466" s="12">
        <v>0</v>
      </c>
      <c r="AE466" s="12">
        <v>0</v>
      </c>
      <c r="AF466" s="12">
        <v>0</v>
      </c>
      <c r="AG466" s="12">
        <v>0</v>
      </c>
      <c r="AH466" s="12">
        <v>0</v>
      </c>
      <c r="AI466" s="12">
        <v>0</v>
      </c>
      <c r="AJ466" s="12">
        <v>0</v>
      </c>
      <c r="AK466" s="12">
        <v>0</v>
      </c>
      <c r="AL466" s="12">
        <v>0</v>
      </c>
      <c r="AM466" s="12">
        <v>0</v>
      </c>
      <c r="AN466" s="12">
        <v>0</v>
      </c>
      <c r="AO466" s="12">
        <v>0</v>
      </c>
      <c r="AU466" s="12">
        <v>0</v>
      </c>
      <c r="AV466" s="12">
        <v>0</v>
      </c>
      <c r="AW466" s="12">
        <v>0</v>
      </c>
      <c r="AX466" s="12">
        <v>0</v>
      </c>
      <c r="AY466" s="12">
        <v>0</v>
      </c>
      <c r="AZ466" s="12">
        <v>0</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0</v>
      </c>
      <c r="BP466" s="12">
        <v>0</v>
      </c>
      <c r="BQ466" s="12">
        <v>0</v>
      </c>
      <c r="BR466" s="12">
        <v>0</v>
      </c>
      <c r="BS466" s="12">
        <v>0</v>
      </c>
      <c r="BT466" s="12">
        <v>0</v>
      </c>
    </row>
    <row r="467" spans="2:72">
      <c r="B467" s="18" t="s">
        <v>208</v>
      </c>
      <c r="C467" s="18" t="s">
        <v>29</v>
      </c>
      <c r="D467" s="18" t="s">
        <v>729</v>
      </c>
      <c r="E467" s="18"/>
      <c r="F467" s="18"/>
      <c r="G467" s="18"/>
      <c r="H467" s="18">
        <v>2017</v>
      </c>
      <c r="I467" s="748" t="s">
        <v>586</v>
      </c>
      <c r="J467" s="749" t="s">
        <v>598</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12">
        <v>0</v>
      </c>
      <c r="AK467" s="12">
        <v>0</v>
      </c>
      <c r="AL467" s="12">
        <v>0</v>
      </c>
      <c r="AM467" s="12">
        <v>0</v>
      </c>
      <c r="AN467" s="12">
        <v>0</v>
      </c>
      <c r="AO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0</v>
      </c>
      <c r="BP467" s="12">
        <v>0</v>
      </c>
      <c r="BQ467" s="12">
        <v>0</v>
      </c>
      <c r="BR467" s="12">
        <v>0</v>
      </c>
      <c r="BS467" s="12">
        <v>0</v>
      </c>
      <c r="BT467" s="12">
        <v>0</v>
      </c>
    </row>
    <row r="468" spans="2:72">
      <c r="B468" s="18" t="s">
        <v>208</v>
      </c>
      <c r="C468" s="18" t="s">
        <v>29</v>
      </c>
      <c r="D468" s="18" t="s">
        <v>730</v>
      </c>
      <c r="E468" s="18"/>
      <c r="F468" s="18"/>
      <c r="G468" s="18"/>
      <c r="H468" s="18">
        <v>2017</v>
      </c>
      <c r="I468" s="748" t="s">
        <v>586</v>
      </c>
      <c r="J468" s="749" t="s">
        <v>598</v>
      </c>
      <c r="P468" s="12">
        <v>0</v>
      </c>
      <c r="Q468" s="12">
        <v>0</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0</v>
      </c>
      <c r="AH468" s="12">
        <v>0</v>
      </c>
      <c r="AI468" s="12">
        <v>0</v>
      </c>
      <c r="AJ468" s="12">
        <v>0</v>
      </c>
      <c r="AK468" s="12">
        <v>0</v>
      </c>
      <c r="AL468" s="12">
        <v>0</v>
      </c>
      <c r="AM468" s="12">
        <v>0</v>
      </c>
      <c r="AN468" s="12">
        <v>0</v>
      </c>
      <c r="AO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0</v>
      </c>
      <c r="BP468" s="12">
        <v>0</v>
      </c>
      <c r="BQ468" s="12">
        <v>0</v>
      </c>
      <c r="BR468" s="12">
        <v>0</v>
      </c>
      <c r="BS468" s="12">
        <v>0</v>
      </c>
      <c r="BT468" s="12">
        <v>0</v>
      </c>
    </row>
    <row r="469" spans="2:72">
      <c r="B469" s="18" t="s">
        <v>208</v>
      </c>
      <c r="C469" s="18" t="s">
        <v>29</v>
      </c>
      <c r="D469" s="18" t="s">
        <v>731</v>
      </c>
      <c r="E469" s="18"/>
      <c r="F469" s="18"/>
      <c r="G469" s="18"/>
      <c r="H469" s="18">
        <v>2017</v>
      </c>
      <c r="I469" s="748" t="s">
        <v>586</v>
      </c>
      <c r="J469" s="749" t="s">
        <v>598</v>
      </c>
      <c r="P469" s="12">
        <v>0</v>
      </c>
      <c r="Q469" s="12">
        <v>0</v>
      </c>
      <c r="R469" s="12">
        <v>0</v>
      </c>
      <c r="S469" s="12">
        <v>0</v>
      </c>
      <c r="T469" s="12">
        <v>0</v>
      </c>
      <c r="U469" s="12">
        <v>0</v>
      </c>
      <c r="V469" s="12">
        <v>0</v>
      </c>
      <c r="W469" s="12">
        <v>0</v>
      </c>
      <c r="X469" s="12">
        <v>0</v>
      </c>
      <c r="Y469" s="12">
        <v>0</v>
      </c>
      <c r="Z469" s="12">
        <v>0</v>
      </c>
      <c r="AA469" s="12">
        <v>0</v>
      </c>
      <c r="AB469" s="12">
        <v>0</v>
      </c>
      <c r="AC469" s="12">
        <v>0</v>
      </c>
      <c r="AD469" s="12">
        <v>0</v>
      </c>
      <c r="AE469" s="12">
        <v>0</v>
      </c>
      <c r="AF469" s="12">
        <v>0</v>
      </c>
      <c r="AG469" s="12">
        <v>0</v>
      </c>
      <c r="AH469" s="12">
        <v>0</v>
      </c>
      <c r="AI469" s="12">
        <v>0</v>
      </c>
      <c r="AJ469" s="12">
        <v>0</v>
      </c>
      <c r="AK469" s="12">
        <v>0</v>
      </c>
      <c r="AL469" s="12">
        <v>0</v>
      </c>
      <c r="AM469" s="12">
        <v>0</v>
      </c>
      <c r="AN469" s="12">
        <v>0</v>
      </c>
      <c r="AO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0</v>
      </c>
      <c r="BP469" s="12">
        <v>0</v>
      </c>
      <c r="BQ469" s="12">
        <v>0</v>
      </c>
      <c r="BR469" s="12">
        <v>0</v>
      </c>
      <c r="BS469" s="12">
        <v>0</v>
      </c>
      <c r="BT469" s="12">
        <v>0</v>
      </c>
    </row>
    <row r="470" spans="2:72">
      <c r="B470" s="18" t="s">
        <v>208</v>
      </c>
      <c r="C470" s="18" t="s">
        <v>29</v>
      </c>
      <c r="D470" s="18" t="s">
        <v>732</v>
      </c>
      <c r="E470" s="18"/>
      <c r="F470" s="18"/>
      <c r="G470" s="18"/>
      <c r="H470" s="18">
        <v>2017</v>
      </c>
      <c r="I470" s="748" t="s">
        <v>586</v>
      </c>
      <c r="J470" s="749" t="s">
        <v>598</v>
      </c>
      <c r="P470" s="12">
        <v>0</v>
      </c>
      <c r="Q470" s="12">
        <v>0</v>
      </c>
      <c r="R470" s="12">
        <v>0</v>
      </c>
      <c r="S470" s="12">
        <v>0</v>
      </c>
      <c r="T470" s="12">
        <v>0</v>
      </c>
      <c r="U470" s="12">
        <v>0</v>
      </c>
      <c r="V470" s="12">
        <v>0</v>
      </c>
      <c r="W470" s="12">
        <v>0</v>
      </c>
      <c r="X470" s="12">
        <v>0</v>
      </c>
      <c r="Y470" s="12">
        <v>0</v>
      </c>
      <c r="Z470" s="12">
        <v>0</v>
      </c>
      <c r="AA470" s="12">
        <v>0</v>
      </c>
      <c r="AB470" s="12">
        <v>0</v>
      </c>
      <c r="AC470" s="12">
        <v>0</v>
      </c>
      <c r="AD470" s="12">
        <v>0</v>
      </c>
      <c r="AE470" s="12">
        <v>0</v>
      </c>
      <c r="AF470" s="12">
        <v>0</v>
      </c>
      <c r="AG470" s="12">
        <v>0</v>
      </c>
      <c r="AH470" s="12">
        <v>0</v>
      </c>
      <c r="AI470" s="12">
        <v>0</v>
      </c>
      <c r="AJ470" s="12">
        <v>0</v>
      </c>
      <c r="AK470" s="12">
        <v>0</v>
      </c>
      <c r="AL470" s="12">
        <v>0</v>
      </c>
      <c r="AM470" s="12">
        <v>0</v>
      </c>
      <c r="AN470" s="12">
        <v>0</v>
      </c>
      <c r="AO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0</v>
      </c>
      <c r="BP470" s="12">
        <v>0</v>
      </c>
      <c r="BQ470" s="12">
        <v>0</v>
      </c>
      <c r="BR470" s="12">
        <v>0</v>
      </c>
      <c r="BS470" s="12">
        <v>0</v>
      </c>
      <c r="BT470" s="12">
        <v>0</v>
      </c>
    </row>
    <row r="471" spans="2:72">
      <c r="B471" s="18" t="s">
        <v>208</v>
      </c>
      <c r="C471" s="18" t="s">
        <v>29</v>
      </c>
      <c r="D471" s="18" t="s">
        <v>733</v>
      </c>
      <c r="E471" s="18"/>
      <c r="F471" s="18"/>
      <c r="G471" s="18"/>
      <c r="H471" s="18">
        <v>2017</v>
      </c>
      <c r="I471" s="748" t="s">
        <v>586</v>
      </c>
      <c r="J471" s="749" t="s">
        <v>598</v>
      </c>
      <c r="P471" s="12">
        <v>0</v>
      </c>
      <c r="Q471" s="12">
        <v>0</v>
      </c>
      <c r="R471" s="12">
        <v>0</v>
      </c>
      <c r="S471" s="12">
        <v>0</v>
      </c>
      <c r="T471" s="12">
        <v>0</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12">
        <v>0</v>
      </c>
      <c r="AK471" s="12">
        <v>0</v>
      </c>
      <c r="AL471" s="12">
        <v>0</v>
      </c>
      <c r="AM471" s="12">
        <v>0</v>
      </c>
      <c r="AN471" s="12">
        <v>0</v>
      </c>
      <c r="AO471" s="12">
        <v>0</v>
      </c>
      <c r="AU471" s="12">
        <v>0</v>
      </c>
      <c r="AV471" s="12">
        <v>0</v>
      </c>
      <c r="AW471" s="12">
        <v>0</v>
      </c>
      <c r="AX471" s="12">
        <v>0</v>
      </c>
      <c r="AY471" s="12">
        <v>0</v>
      </c>
      <c r="AZ471" s="12">
        <v>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0</v>
      </c>
      <c r="BP471" s="12">
        <v>0</v>
      </c>
      <c r="BQ471" s="12">
        <v>0</v>
      </c>
      <c r="BR471" s="12">
        <v>0</v>
      </c>
      <c r="BS471" s="12">
        <v>0</v>
      </c>
      <c r="BT471" s="12">
        <v>0</v>
      </c>
    </row>
    <row r="472" spans="2:72">
      <c r="B472" s="18" t="s">
        <v>208</v>
      </c>
      <c r="C472" s="18" t="s">
        <v>29</v>
      </c>
      <c r="D472" s="18" t="s">
        <v>734</v>
      </c>
      <c r="E472" s="18"/>
      <c r="F472" s="18"/>
      <c r="G472" s="18"/>
      <c r="H472" s="18">
        <v>2017</v>
      </c>
      <c r="I472" s="748" t="s">
        <v>586</v>
      </c>
      <c r="J472" s="749" t="s">
        <v>598</v>
      </c>
      <c r="P472" s="12">
        <v>0</v>
      </c>
      <c r="Q472" s="12">
        <v>0</v>
      </c>
      <c r="R472" s="12">
        <v>0</v>
      </c>
      <c r="S472" s="12">
        <v>0</v>
      </c>
      <c r="T472" s="12">
        <v>0</v>
      </c>
      <c r="U472" s="12">
        <v>0</v>
      </c>
      <c r="V472" s="12">
        <v>0</v>
      </c>
      <c r="W472" s="12">
        <v>0</v>
      </c>
      <c r="X472" s="12">
        <v>0</v>
      </c>
      <c r="Y472" s="12">
        <v>0</v>
      </c>
      <c r="Z472" s="12">
        <v>0</v>
      </c>
      <c r="AA472" s="12">
        <v>0</v>
      </c>
      <c r="AB472" s="12">
        <v>0</v>
      </c>
      <c r="AC472" s="12">
        <v>0</v>
      </c>
      <c r="AD472" s="12">
        <v>0</v>
      </c>
      <c r="AE472" s="12">
        <v>0</v>
      </c>
      <c r="AF472" s="12">
        <v>0</v>
      </c>
      <c r="AG472" s="12">
        <v>0</v>
      </c>
      <c r="AH472" s="12">
        <v>0</v>
      </c>
      <c r="AI472" s="12">
        <v>0</v>
      </c>
      <c r="AJ472" s="12">
        <v>0</v>
      </c>
      <c r="AK472" s="12">
        <v>0</v>
      </c>
      <c r="AL472" s="12">
        <v>0</v>
      </c>
      <c r="AM472" s="12">
        <v>0</v>
      </c>
      <c r="AN472" s="12">
        <v>0</v>
      </c>
      <c r="AO472" s="12">
        <v>0</v>
      </c>
      <c r="AU472" s="12">
        <v>0</v>
      </c>
      <c r="AV472" s="12">
        <v>0</v>
      </c>
      <c r="AW472" s="12">
        <v>0</v>
      </c>
      <c r="AX472" s="12">
        <v>0</v>
      </c>
      <c r="AY472" s="12">
        <v>0</v>
      </c>
      <c r="AZ472" s="12">
        <v>0</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0</v>
      </c>
      <c r="BP472" s="12">
        <v>0</v>
      </c>
      <c r="BQ472" s="12">
        <v>0</v>
      </c>
      <c r="BR472" s="12">
        <v>0</v>
      </c>
      <c r="BS472" s="12">
        <v>0</v>
      </c>
      <c r="BT472" s="12">
        <v>0</v>
      </c>
    </row>
    <row r="473" spans="2:72">
      <c r="B473" s="18" t="s">
        <v>208</v>
      </c>
      <c r="C473" s="18" t="s">
        <v>29</v>
      </c>
      <c r="D473" s="18" t="s">
        <v>735</v>
      </c>
      <c r="E473" s="18"/>
      <c r="F473" s="18"/>
      <c r="G473" s="18"/>
      <c r="H473" s="18">
        <v>2017</v>
      </c>
      <c r="I473" s="748" t="s">
        <v>586</v>
      </c>
      <c r="J473" s="749" t="s">
        <v>598</v>
      </c>
      <c r="P473" s="12">
        <v>0</v>
      </c>
      <c r="Q473" s="12">
        <v>0</v>
      </c>
      <c r="R473" s="12">
        <v>0</v>
      </c>
      <c r="S473" s="12">
        <v>0</v>
      </c>
      <c r="T473" s="12">
        <v>0</v>
      </c>
      <c r="U473" s="12">
        <v>0</v>
      </c>
      <c r="V473" s="12">
        <v>0</v>
      </c>
      <c r="W473" s="12">
        <v>0</v>
      </c>
      <c r="X473" s="12">
        <v>0</v>
      </c>
      <c r="Y473" s="12">
        <v>0</v>
      </c>
      <c r="Z473" s="12">
        <v>0</v>
      </c>
      <c r="AA473" s="12">
        <v>0</v>
      </c>
      <c r="AB473" s="12">
        <v>0</v>
      </c>
      <c r="AC473" s="12">
        <v>0</v>
      </c>
      <c r="AD473" s="12">
        <v>0</v>
      </c>
      <c r="AE473" s="12">
        <v>0</v>
      </c>
      <c r="AF473" s="12">
        <v>0</v>
      </c>
      <c r="AG473" s="12">
        <v>0</v>
      </c>
      <c r="AH473" s="12">
        <v>0</v>
      </c>
      <c r="AI473" s="12">
        <v>0</v>
      </c>
      <c r="AJ473" s="12">
        <v>0</v>
      </c>
      <c r="AK473" s="12">
        <v>0</v>
      </c>
      <c r="AL473" s="12">
        <v>0</v>
      </c>
      <c r="AM473" s="12">
        <v>0</v>
      </c>
      <c r="AN473" s="12">
        <v>0</v>
      </c>
      <c r="AO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0</v>
      </c>
      <c r="BP473" s="12">
        <v>0</v>
      </c>
      <c r="BQ473" s="12">
        <v>0</v>
      </c>
      <c r="BR473" s="12">
        <v>0</v>
      </c>
      <c r="BS473" s="12">
        <v>0</v>
      </c>
      <c r="BT473" s="12">
        <v>0</v>
      </c>
    </row>
    <row r="474" spans="2:72">
      <c r="B474" s="18" t="s">
        <v>208</v>
      </c>
      <c r="C474" s="18" t="s">
        <v>29</v>
      </c>
      <c r="D474" s="18" t="s">
        <v>736</v>
      </c>
      <c r="E474" s="18"/>
      <c r="F474" s="18"/>
      <c r="G474" s="18"/>
      <c r="H474" s="18">
        <v>2017</v>
      </c>
      <c r="I474" s="748" t="s">
        <v>586</v>
      </c>
      <c r="J474" s="749" t="s">
        <v>598</v>
      </c>
      <c r="P474" s="12">
        <v>0</v>
      </c>
      <c r="Q474" s="12">
        <v>0</v>
      </c>
      <c r="R474" s="12">
        <v>0</v>
      </c>
      <c r="S474" s="12">
        <v>0</v>
      </c>
      <c r="T474" s="12">
        <v>0</v>
      </c>
      <c r="U474" s="12">
        <v>0</v>
      </c>
      <c r="V474" s="12">
        <v>0</v>
      </c>
      <c r="W474" s="12">
        <v>0</v>
      </c>
      <c r="X474" s="12">
        <v>0</v>
      </c>
      <c r="Y474" s="12">
        <v>0</v>
      </c>
      <c r="Z474" s="12">
        <v>0</v>
      </c>
      <c r="AA474" s="12">
        <v>0</v>
      </c>
      <c r="AB474" s="12">
        <v>0</v>
      </c>
      <c r="AC474" s="12">
        <v>0</v>
      </c>
      <c r="AD474" s="12">
        <v>0</v>
      </c>
      <c r="AE474" s="12">
        <v>0</v>
      </c>
      <c r="AF474" s="12">
        <v>0</v>
      </c>
      <c r="AG474" s="12">
        <v>0</v>
      </c>
      <c r="AH474" s="12">
        <v>0</v>
      </c>
      <c r="AI474" s="12">
        <v>0</v>
      </c>
      <c r="AJ474" s="12">
        <v>0</v>
      </c>
      <c r="AK474" s="12">
        <v>0</v>
      </c>
      <c r="AL474" s="12">
        <v>0</v>
      </c>
      <c r="AM474" s="12">
        <v>0</v>
      </c>
      <c r="AN474" s="12">
        <v>0</v>
      </c>
      <c r="AO474" s="12">
        <v>0</v>
      </c>
      <c r="AU474" s="12">
        <v>0</v>
      </c>
      <c r="AV474" s="12">
        <v>0</v>
      </c>
      <c r="AW474" s="12">
        <v>0</v>
      </c>
      <c r="AX474" s="12">
        <v>0</v>
      </c>
      <c r="AY474" s="12">
        <v>0</v>
      </c>
      <c r="AZ474" s="12">
        <v>0</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0</v>
      </c>
      <c r="BP474" s="12">
        <v>0</v>
      </c>
      <c r="BQ474" s="12">
        <v>0</v>
      </c>
      <c r="BR474" s="12">
        <v>0</v>
      </c>
      <c r="BS474" s="12">
        <v>0</v>
      </c>
      <c r="BT474" s="12">
        <v>0</v>
      </c>
    </row>
    <row r="475" spans="2:72">
      <c r="B475" s="18" t="s">
        <v>208</v>
      </c>
      <c r="C475" s="18" t="s">
        <v>29</v>
      </c>
      <c r="D475" s="18" t="s">
        <v>737</v>
      </c>
      <c r="E475" s="18"/>
      <c r="F475" s="18"/>
      <c r="G475" s="18"/>
      <c r="H475" s="18">
        <v>2017</v>
      </c>
      <c r="I475" s="748" t="s">
        <v>586</v>
      </c>
      <c r="J475" s="749" t="s">
        <v>598</v>
      </c>
      <c r="P475" s="12">
        <v>0</v>
      </c>
      <c r="Q475" s="12">
        <v>0</v>
      </c>
      <c r="R475" s="12">
        <v>0</v>
      </c>
      <c r="S475" s="12">
        <v>0</v>
      </c>
      <c r="T475" s="12">
        <v>0</v>
      </c>
      <c r="U475" s="12">
        <v>0</v>
      </c>
      <c r="V475" s="12">
        <v>0</v>
      </c>
      <c r="W475" s="12">
        <v>0</v>
      </c>
      <c r="X475" s="12">
        <v>0</v>
      </c>
      <c r="Y475" s="12">
        <v>0</v>
      </c>
      <c r="Z475" s="12">
        <v>0</v>
      </c>
      <c r="AA475" s="12">
        <v>0</v>
      </c>
      <c r="AB475" s="12">
        <v>0</v>
      </c>
      <c r="AC475" s="12">
        <v>0</v>
      </c>
      <c r="AD475" s="12">
        <v>0</v>
      </c>
      <c r="AE475" s="12">
        <v>0</v>
      </c>
      <c r="AF475" s="12">
        <v>0</v>
      </c>
      <c r="AG475" s="12">
        <v>0</v>
      </c>
      <c r="AH475" s="12">
        <v>0</v>
      </c>
      <c r="AI475" s="12">
        <v>0</v>
      </c>
      <c r="AJ475" s="12">
        <v>0</v>
      </c>
      <c r="AK475" s="12">
        <v>0</v>
      </c>
      <c r="AL475" s="12">
        <v>0</v>
      </c>
      <c r="AM475" s="12">
        <v>0</v>
      </c>
      <c r="AN475" s="12">
        <v>0</v>
      </c>
      <c r="AO475" s="12">
        <v>0</v>
      </c>
      <c r="AU475" s="12">
        <v>0</v>
      </c>
      <c r="AV475" s="12">
        <v>0</v>
      </c>
      <c r="AW475" s="12">
        <v>0</v>
      </c>
      <c r="AX475" s="12">
        <v>0</v>
      </c>
      <c r="AY475" s="12">
        <v>0</v>
      </c>
      <c r="AZ475" s="12">
        <v>0</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0</v>
      </c>
      <c r="BP475" s="12">
        <v>0</v>
      </c>
      <c r="BQ475" s="12">
        <v>0</v>
      </c>
      <c r="BR475" s="12">
        <v>0</v>
      </c>
      <c r="BS475" s="12">
        <v>0</v>
      </c>
      <c r="BT475" s="12">
        <v>0</v>
      </c>
    </row>
    <row r="476" spans="2:72">
      <c r="B476" s="18" t="s">
        <v>208</v>
      </c>
      <c r="C476" s="18" t="s">
        <v>29</v>
      </c>
      <c r="D476" s="18" t="s">
        <v>738</v>
      </c>
      <c r="E476" s="18"/>
      <c r="F476" s="18"/>
      <c r="G476" s="18"/>
      <c r="H476" s="18">
        <v>2017</v>
      </c>
      <c r="I476" s="748" t="s">
        <v>586</v>
      </c>
      <c r="J476" s="749" t="s">
        <v>598</v>
      </c>
      <c r="P476" s="12">
        <v>0</v>
      </c>
      <c r="Q476" s="12">
        <v>0</v>
      </c>
      <c r="R476" s="12">
        <v>0</v>
      </c>
      <c r="S476" s="12">
        <v>0</v>
      </c>
      <c r="T476" s="12">
        <v>0</v>
      </c>
      <c r="U476" s="12">
        <v>0</v>
      </c>
      <c r="V476" s="12">
        <v>0</v>
      </c>
      <c r="W476" s="12">
        <v>0</v>
      </c>
      <c r="X476" s="12">
        <v>0</v>
      </c>
      <c r="Y476" s="12">
        <v>0</v>
      </c>
      <c r="Z476" s="12">
        <v>0</v>
      </c>
      <c r="AA476" s="12">
        <v>0</v>
      </c>
      <c r="AB476" s="12">
        <v>0</v>
      </c>
      <c r="AC476" s="12">
        <v>0</v>
      </c>
      <c r="AD476" s="12">
        <v>0</v>
      </c>
      <c r="AE476" s="12">
        <v>0</v>
      </c>
      <c r="AF476" s="12">
        <v>0</v>
      </c>
      <c r="AG476" s="12">
        <v>0</v>
      </c>
      <c r="AH476" s="12">
        <v>0</v>
      </c>
      <c r="AI476" s="12">
        <v>0</v>
      </c>
      <c r="AJ476" s="12">
        <v>0</v>
      </c>
      <c r="AK476" s="12">
        <v>0</v>
      </c>
      <c r="AL476" s="12">
        <v>0</v>
      </c>
      <c r="AM476" s="12">
        <v>0</v>
      </c>
      <c r="AN476" s="12">
        <v>0</v>
      </c>
      <c r="AO476" s="12">
        <v>0</v>
      </c>
      <c r="AU476" s="12">
        <v>0</v>
      </c>
      <c r="AV476" s="12">
        <v>0</v>
      </c>
      <c r="AW476" s="12">
        <v>0</v>
      </c>
      <c r="AX476" s="12">
        <v>0</v>
      </c>
      <c r="AY476" s="12">
        <v>0</v>
      </c>
      <c r="AZ476" s="12">
        <v>0</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0</v>
      </c>
      <c r="BP476" s="12">
        <v>0</v>
      </c>
      <c r="BQ476" s="12">
        <v>0</v>
      </c>
      <c r="BR476" s="12">
        <v>0</v>
      </c>
      <c r="BS476" s="12">
        <v>0</v>
      </c>
      <c r="BT476" s="12">
        <v>0</v>
      </c>
    </row>
    <row r="477" spans="2:72">
      <c r="B477" s="18" t="s">
        <v>208</v>
      </c>
      <c r="C477" s="18" t="s">
        <v>29</v>
      </c>
      <c r="D477" s="18" t="s">
        <v>739</v>
      </c>
      <c r="E477" s="18"/>
      <c r="F477" s="18"/>
      <c r="G477" s="18"/>
      <c r="H477" s="18">
        <v>2017</v>
      </c>
      <c r="I477" s="748" t="s">
        <v>586</v>
      </c>
      <c r="J477" s="749" t="s">
        <v>598</v>
      </c>
      <c r="P477" s="12">
        <v>0</v>
      </c>
      <c r="Q477" s="12">
        <v>0</v>
      </c>
      <c r="R477" s="12">
        <v>0</v>
      </c>
      <c r="S477" s="12">
        <v>0</v>
      </c>
      <c r="T477" s="12">
        <v>0</v>
      </c>
      <c r="U477" s="12">
        <v>0</v>
      </c>
      <c r="V477" s="12">
        <v>0</v>
      </c>
      <c r="W477" s="12">
        <v>0</v>
      </c>
      <c r="X477" s="12">
        <v>0</v>
      </c>
      <c r="Y477" s="12">
        <v>0</v>
      </c>
      <c r="Z477" s="12">
        <v>0</v>
      </c>
      <c r="AA477" s="12">
        <v>0</v>
      </c>
      <c r="AB477" s="12">
        <v>0</v>
      </c>
      <c r="AC477" s="12">
        <v>0</v>
      </c>
      <c r="AD477" s="12">
        <v>0</v>
      </c>
      <c r="AE477" s="12">
        <v>0</v>
      </c>
      <c r="AF477" s="12">
        <v>0</v>
      </c>
      <c r="AG477" s="12">
        <v>0</v>
      </c>
      <c r="AH477" s="12">
        <v>0</v>
      </c>
      <c r="AI477" s="12">
        <v>0</v>
      </c>
      <c r="AJ477" s="12">
        <v>0</v>
      </c>
      <c r="AK477" s="12">
        <v>0</v>
      </c>
      <c r="AL477" s="12">
        <v>0</v>
      </c>
      <c r="AM477" s="12">
        <v>0</v>
      </c>
      <c r="AN477" s="12">
        <v>0</v>
      </c>
      <c r="AO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0</v>
      </c>
      <c r="BP477" s="12">
        <v>0</v>
      </c>
      <c r="BQ477" s="12">
        <v>0</v>
      </c>
      <c r="BR477" s="12">
        <v>0</v>
      </c>
      <c r="BS477" s="12">
        <v>0</v>
      </c>
      <c r="BT477" s="12">
        <v>0</v>
      </c>
    </row>
    <row r="478" spans="2:72">
      <c r="B478" s="18" t="s">
        <v>208</v>
      </c>
      <c r="C478" s="18" t="s">
        <v>29</v>
      </c>
      <c r="D478" s="18" t="s">
        <v>740</v>
      </c>
      <c r="E478" s="18"/>
      <c r="F478" s="18"/>
      <c r="G478" s="18"/>
      <c r="H478" s="18">
        <v>2017</v>
      </c>
      <c r="I478" s="748" t="s">
        <v>586</v>
      </c>
      <c r="J478" s="749" t="s">
        <v>598</v>
      </c>
      <c r="P478" s="12">
        <v>0</v>
      </c>
      <c r="Q478" s="12">
        <v>0</v>
      </c>
      <c r="R478" s="12">
        <v>0</v>
      </c>
      <c r="S478" s="12">
        <v>0</v>
      </c>
      <c r="T478" s="12">
        <v>0</v>
      </c>
      <c r="U478" s="12">
        <v>0</v>
      </c>
      <c r="V478" s="12">
        <v>0</v>
      </c>
      <c r="W478" s="12">
        <v>0</v>
      </c>
      <c r="X478" s="12">
        <v>0</v>
      </c>
      <c r="Y478" s="12">
        <v>0</v>
      </c>
      <c r="Z478" s="12">
        <v>0</v>
      </c>
      <c r="AA478" s="12">
        <v>0</v>
      </c>
      <c r="AB478" s="12">
        <v>0</v>
      </c>
      <c r="AC478" s="12">
        <v>0</v>
      </c>
      <c r="AD478" s="12">
        <v>0</v>
      </c>
      <c r="AE478" s="12">
        <v>0</v>
      </c>
      <c r="AF478" s="12">
        <v>0</v>
      </c>
      <c r="AG478" s="12">
        <v>0</v>
      </c>
      <c r="AH478" s="12">
        <v>0</v>
      </c>
      <c r="AI478" s="12">
        <v>0</v>
      </c>
      <c r="AJ478" s="12">
        <v>0</v>
      </c>
      <c r="AK478" s="12">
        <v>0</v>
      </c>
      <c r="AL478" s="12">
        <v>0</v>
      </c>
      <c r="AM478" s="12">
        <v>0</v>
      </c>
      <c r="AN478" s="12">
        <v>0</v>
      </c>
      <c r="AO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0</v>
      </c>
      <c r="BP478" s="12">
        <v>0</v>
      </c>
      <c r="BQ478" s="12">
        <v>0</v>
      </c>
      <c r="BR478" s="12">
        <v>0</v>
      </c>
      <c r="BS478" s="12">
        <v>0</v>
      </c>
      <c r="BT478" s="12">
        <v>0</v>
      </c>
    </row>
    <row r="479" spans="2:72">
      <c r="B479" s="18" t="s">
        <v>208</v>
      </c>
      <c r="C479" s="18" t="s">
        <v>29</v>
      </c>
      <c r="D479" s="18" t="s">
        <v>741</v>
      </c>
      <c r="E479" s="18"/>
      <c r="F479" s="18"/>
      <c r="G479" s="18"/>
      <c r="H479" s="18">
        <v>2017</v>
      </c>
      <c r="I479" s="748" t="s">
        <v>586</v>
      </c>
      <c r="J479" s="749" t="s">
        <v>598</v>
      </c>
      <c r="P479" s="12">
        <v>0</v>
      </c>
      <c r="Q479" s="12">
        <v>0</v>
      </c>
      <c r="R479" s="12">
        <v>0</v>
      </c>
      <c r="S479" s="12">
        <v>0</v>
      </c>
      <c r="T479" s="12">
        <v>0</v>
      </c>
      <c r="U479" s="12">
        <v>0</v>
      </c>
      <c r="V479" s="12">
        <v>0</v>
      </c>
      <c r="W479" s="12">
        <v>0</v>
      </c>
      <c r="X479" s="12">
        <v>0</v>
      </c>
      <c r="Y479" s="12">
        <v>0</v>
      </c>
      <c r="Z479" s="12">
        <v>0</v>
      </c>
      <c r="AA479" s="12">
        <v>0</v>
      </c>
      <c r="AB479" s="12">
        <v>0</v>
      </c>
      <c r="AC479" s="12">
        <v>0</v>
      </c>
      <c r="AD479" s="12">
        <v>0</v>
      </c>
      <c r="AE479" s="12">
        <v>0</v>
      </c>
      <c r="AF479" s="12">
        <v>0</v>
      </c>
      <c r="AG479" s="12">
        <v>0</v>
      </c>
      <c r="AH479" s="12">
        <v>0</v>
      </c>
      <c r="AI479" s="12">
        <v>0</v>
      </c>
      <c r="AJ479" s="12">
        <v>0</v>
      </c>
      <c r="AK479" s="12">
        <v>0</v>
      </c>
      <c r="AL479" s="12">
        <v>0</v>
      </c>
      <c r="AM479" s="12">
        <v>0</v>
      </c>
      <c r="AN479" s="12">
        <v>0</v>
      </c>
      <c r="AO479" s="12">
        <v>0</v>
      </c>
      <c r="AU479" s="12">
        <v>0</v>
      </c>
      <c r="AV479" s="12">
        <v>0</v>
      </c>
      <c r="AW479" s="12">
        <v>0</v>
      </c>
      <c r="AX479" s="12">
        <v>0</v>
      </c>
      <c r="AY479" s="12">
        <v>0</v>
      </c>
      <c r="AZ479" s="12">
        <v>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0</v>
      </c>
      <c r="BP479" s="12">
        <v>0</v>
      </c>
      <c r="BQ479" s="12">
        <v>0</v>
      </c>
      <c r="BR479" s="12">
        <v>0</v>
      </c>
      <c r="BS479" s="12">
        <v>0</v>
      </c>
      <c r="BT479" s="12">
        <v>0</v>
      </c>
    </row>
    <row r="480" spans="2:72">
      <c r="B480" s="18" t="s">
        <v>208</v>
      </c>
      <c r="C480" s="18" t="s">
        <v>29</v>
      </c>
      <c r="D480" s="18" t="s">
        <v>742</v>
      </c>
      <c r="E480" s="18"/>
      <c r="F480" s="18"/>
      <c r="G480" s="18"/>
      <c r="H480" s="18">
        <v>2017</v>
      </c>
      <c r="I480" s="748" t="s">
        <v>586</v>
      </c>
      <c r="J480" s="749" t="s">
        <v>598</v>
      </c>
      <c r="P480" s="12">
        <v>0</v>
      </c>
      <c r="Q480" s="12">
        <v>0</v>
      </c>
      <c r="R480" s="12">
        <v>0</v>
      </c>
      <c r="S480" s="12">
        <v>0</v>
      </c>
      <c r="T480" s="12">
        <v>0</v>
      </c>
      <c r="U480" s="12">
        <v>0</v>
      </c>
      <c r="V480" s="12">
        <v>0</v>
      </c>
      <c r="W480" s="12">
        <v>0</v>
      </c>
      <c r="X480" s="12">
        <v>0</v>
      </c>
      <c r="Y480" s="12">
        <v>0</v>
      </c>
      <c r="Z480" s="12">
        <v>0</v>
      </c>
      <c r="AA480" s="12">
        <v>0</v>
      </c>
      <c r="AB480" s="12">
        <v>0</v>
      </c>
      <c r="AC480" s="12">
        <v>0</v>
      </c>
      <c r="AD480" s="12">
        <v>0</v>
      </c>
      <c r="AE480" s="12">
        <v>0</v>
      </c>
      <c r="AF480" s="12">
        <v>0</v>
      </c>
      <c r="AG480" s="12">
        <v>0</v>
      </c>
      <c r="AH480" s="12">
        <v>0</v>
      </c>
      <c r="AI480" s="12">
        <v>0</v>
      </c>
      <c r="AJ480" s="12">
        <v>0</v>
      </c>
      <c r="AK480" s="12">
        <v>0</v>
      </c>
      <c r="AL480" s="12">
        <v>0</v>
      </c>
      <c r="AM480" s="12">
        <v>0</v>
      </c>
      <c r="AN480" s="12">
        <v>0</v>
      </c>
      <c r="AO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0</v>
      </c>
      <c r="BP480" s="12">
        <v>0</v>
      </c>
      <c r="BQ480" s="12">
        <v>0</v>
      </c>
      <c r="BR480" s="12">
        <v>0</v>
      </c>
      <c r="BS480" s="12">
        <v>0</v>
      </c>
      <c r="BT480" s="12">
        <v>0</v>
      </c>
    </row>
    <row r="481" spans="2:72">
      <c r="B481" s="18" t="s">
        <v>208</v>
      </c>
      <c r="C481" s="18" t="s">
        <v>29</v>
      </c>
      <c r="D481" s="18" t="s">
        <v>743</v>
      </c>
      <c r="E481" s="18"/>
      <c r="F481" s="18"/>
      <c r="G481" s="18"/>
      <c r="H481" s="18">
        <v>2017</v>
      </c>
      <c r="I481" s="748" t="s">
        <v>586</v>
      </c>
      <c r="J481" s="749" t="s">
        <v>598</v>
      </c>
      <c r="P481" s="12">
        <v>0</v>
      </c>
      <c r="Q481" s="12">
        <v>0</v>
      </c>
      <c r="R481" s="12">
        <v>0</v>
      </c>
      <c r="S481" s="12">
        <v>0</v>
      </c>
      <c r="T481" s="12">
        <v>0</v>
      </c>
      <c r="U481" s="12">
        <v>0</v>
      </c>
      <c r="V481" s="12">
        <v>0</v>
      </c>
      <c r="W481" s="12">
        <v>0</v>
      </c>
      <c r="X481" s="12">
        <v>0</v>
      </c>
      <c r="Y481" s="12">
        <v>0</v>
      </c>
      <c r="Z481" s="12">
        <v>0</v>
      </c>
      <c r="AA481" s="12">
        <v>0</v>
      </c>
      <c r="AB481" s="12">
        <v>0</v>
      </c>
      <c r="AC481" s="12">
        <v>0</v>
      </c>
      <c r="AD481" s="12">
        <v>0</v>
      </c>
      <c r="AE481" s="12">
        <v>0</v>
      </c>
      <c r="AF481" s="12">
        <v>0</v>
      </c>
      <c r="AG481" s="12">
        <v>0</v>
      </c>
      <c r="AH481" s="12">
        <v>0</v>
      </c>
      <c r="AI481" s="12">
        <v>0</v>
      </c>
      <c r="AJ481" s="12">
        <v>0</v>
      </c>
      <c r="AK481" s="12">
        <v>0</v>
      </c>
      <c r="AL481" s="12">
        <v>0</v>
      </c>
      <c r="AM481" s="12">
        <v>0</v>
      </c>
      <c r="AN481" s="12">
        <v>0</v>
      </c>
      <c r="AO481" s="12">
        <v>0</v>
      </c>
      <c r="AU481" s="12">
        <v>0</v>
      </c>
      <c r="AV481" s="12">
        <v>0</v>
      </c>
      <c r="AW481" s="12">
        <v>0</v>
      </c>
      <c r="AX481" s="12">
        <v>0</v>
      </c>
      <c r="AY481" s="12">
        <v>0</v>
      </c>
      <c r="AZ481" s="12">
        <v>0</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0</v>
      </c>
      <c r="BP481" s="12">
        <v>0</v>
      </c>
      <c r="BQ481" s="12">
        <v>0</v>
      </c>
      <c r="BR481" s="12">
        <v>0</v>
      </c>
      <c r="BS481" s="12">
        <v>0</v>
      </c>
      <c r="BT481" s="12">
        <v>0</v>
      </c>
    </row>
    <row r="482" spans="2:72">
      <c r="B482" s="18" t="s">
        <v>208</v>
      </c>
      <c r="C482" s="18" t="s">
        <v>29</v>
      </c>
      <c r="D482" s="18" t="s">
        <v>744</v>
      </c>
      <c r="E482" s="18"/>
      <c r="F482" s="18"/>
      <c r="G482" s="18"/>
      <c r="H482" s="18">
        <v>2017</v>
      </c>
      <c r="I482" s="748" t="s">
        <v>586</v>
      </c>
      <c r="J482" s="749" t="s">
        <v>598</v>
      </c>
      <c r="P482" s="12">
        <v>0</v>
      </c>
      <c r="Q482" s="12">
        <v>0</v>
      </c>
      <c r="R482" s="12">
        <v>0</v>
      </c>
      <c r="S482" s="12">
        <v>0</v>
      </c>
      <c r="T482" s="12">
        <v>0</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12">
        <v>0</v>
      </c>
      <c r="AK482" s="12">
        <v>0</v>
      </c>
      <c r="AL482" s="12">
        <v>0</v>
      </c>
      <c r="AM482" s="12">
        <v>0</v>
      </c>
      <c r="AN482" s="12">
        <v>0</v>
      </c>
      <c r="AO482" s="12">
        <v>0</v>
      </c>
      <c r="AU482" s="12">
        <v>0</v>
      </c>
      <c r="AV482" s="12">
        <v>0</v>
      </c>
      <c r="AW482" s="12">
        <v>0</v>
      </c>
      <c r="AX482" s="12">
        <v>0</v>
      </c>
      <c r="AY482" s="12">
        <v>0</v>
      </c>
      <c r="AZ482" s="12">
        <v>0</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0</v>
      </c>
      <c r="BP482" s="12">
        <v>0</v>
      </c>
      <c r="BQ482" s="12">
        <v>0</v>
      </c>
      <c r="BR482" s="12">
        <v>0</v>
      </c>
      <c r="BS482" s="12">
        <v>0</v>
      </c>
      <c r="BT482" s="12">
        <v>0</v>
      </c>
    </row>
    <row r="483" spans="2:72">
      <c r="B483" s="18" t="s">
        <v>208</v>
      </c>
      <c r="C483" s="18" t="s">
        <v>29</v>
      </c>
      <c r="D483" s="18" t="s">
        <v>745</v>
      </c>
      <c r="E483" s="18"/>
      <c r="F483" s="18"/>
      <c r="G483" s="18"/>
      <c r="H483" s="18">
        <v>2017</v>
      </c>
      <c r="I483" s="748" t="s">
        <v>586</v>
      </c>
      <c r="J483" s="749" t="s">
        <v>598</v>
      </c>
      <c r="P483" s="12">
        <v>0</v>
      </c>
      <c r="Q483" s="12">
        <v>0</v>
      </c>
      <c r="R483" s="12">
        <v>0</v>
      </c>
      <c r="S483" s="12">
        <v>0</v>
      </c>
      <c r="T483" s="12">
        <v>0</v>
      </c>
      <c r="U483" s="12">
        <v>0</v>
      </c>
      <c r="V483" s="12">
        <v>0</v>
      </c>
      <c r="W483" s="12">
        <v>0</v>
      </c>
      <c r="X483" s="12">
        <v>0</v>
      </c>
      <c r="Y483" s="12">
        <v>0</v>
      </c>
      <c r="Z483" s="12">
        <v>0</v>
      </c>
      <c r="AA483" s="12">
        <v>0</v>
      </c>
      <c r="AB483" s="12">
        <v>0</v>
      </c>
      <c r="AC483" s="12">
        <v>0</v>
      </c>
      <c r="AD483" s="12">
        <v>0</v>
      </c>
      <c r="AE483" s="12">
        <v>0</v>
      </c>
      <c r="AF483" s="12">
        <v>0</v>
      </c>
      <c r="AG483" s="12">
        <v>0</v>
      </c>
      <c r="AH483" s="12">
        <v>0</v>
      </c>
      <c r="AI483" s="12">
        <v>0</v>
      </c>
      <c r="AJ483" s="12">
        <v>0</v>
      </c>
      <c r="AK483" s="12">
        <v>0</v>
      </c>
      <c r="AL483" s="12">
        <v>0</v>
      </c>
      <c r="AM483" s="12">
        <v>0</v>
      </c>
      <c r="AN483" s="12">
        <v>0</v>
      </c>
      <c r="AO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0</v>
      </c>
      <c r="BN483" s="12">
        <v>0</v>
      </c>
      <c r="BO483" s="12">
        <v>0</v>
      </c>
      <c r="BP483" s="12">
        <v>0</v>
      </c>
      <c r="BQ483" s="12">
        <v>0</v>
      </c>
      <c r="BR483" s="12">
        <v>0</v>
      </c>
      <c r="BS483" s="12">
        <v>0</v>
      </c>
      <c r="BT483" s="12">
        <v>0</v>
      </c>
    </row>
    <row r="484" spans="2:72">
      <c r="B484" s="18" t="s">
        <v>208</v>
      </c>
      <c r="C484" s="18" t="s">
        <v>29</v>
      </c>
      <c r="D484" s="18" t="s">
        <v>746</v>
      </c>
      <c r="E484" s="18"/>
      <c r="F484" s="18"/>
      <c r="G484" s="18"/>
      <c r="H484" s="18">
        <v>2017</v>
      </c>
      <c r="I484" s="748" t="s">
        <v>586</v>
      </c>
      <c r="J484" s="749" t="s">
        <v>598</v>
      </c>
      <c r="P484" s="12">
        <v>0</v>
      </c>
      <c r="Q484" s="12">
        <v>0</v>
      </c>
      <c r="R484" s="12">
        <v>0</v>
      </c>
      <c r="S484" s="12">
        <v>0</v>
      </c>
      <c r="T484" s="12">
        <v>0</v>
      </c>
      <c r="U484" s="12">
        <v>0</v>
      </c>
      <c r="V484" s="12">
        <v>0</v>
      </c>
      <c r="W484" s="12">
        <v>0</v>
      </c>
      <c r="X484" s="12">
        <v>0</v>
      </c>
      <c r="Y484" s="12">
        <v>0</v>
      </c>
      <c r="Z484" s="12">
        <v>0</v>
      </c>
      <c r="AA484" s="12">
        <v>0</v>
      </c>
      <c r="AB484" s="12">
        <v>0</v>
      </c>
      <c r="AC484" s="12">
        <v>0</v>
      </c>
      <c r="AD484" s="12">
        <v>0</v>
      </c>
      <c r="AE484" s="12">
        <v>0</v>
      </c>
      <c r="AF484" s="12">
        <v>0</v>
      </c>
      <c r="AG484" s="12">
        <v>0</v>
      </c>
      <c r="AH484" s="12">
        <v>0</v>
      </c>
      <c r="AI484" s="12">
        <v>0</v>
      </c>
      <c r="AJ484" s="12">
        <v>0</v>
      </c>
      <c r="AK484" s="12">
        <v>0</v>
      </c>
      <c r="AL484" s="12">
        <v>0</v>
      </c>
      <c r="AM484" s="12">
        <v>0</v>
      </c>
      <c r="AN484" s="12">
        <v>0</v>
      </c>
      <c r="AO484" s="12">
        <v>0</v>
      </c>
      <c r="AU484" s="12">
        <v>0</v>
      </c>
      <c r="AV484" s="12">
        <v>0</v>
      </c>
      <c r="AW484" s="12">
        <v>0</v>
      </c>
      <c r="AX484" s="12">
        <v>0</v>
      </c>
      <c r="AY484" s="12">
        <v>0</v>
      </c>
      <c r="AZ484" s="12">
        <v>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0</v>
      </c>
      <c r="BP484" s="12">
        <v>0</v>
      </c>
      <c r="BQ484" s="12">
        <v>0</v>
      </c>
      <c r="BR484" s="12">
        <v>0</v>
      </c>
      <c r="BS484" s="12">
        <v>0</v>
      </c>
      <c r="BT484" s="12">
        <v>0</v>
      </c>
    </row>
    <row r="485" spans="2:72">
      <c r="B485" s="18" t="s">
        <v>208</v>
      </c>
      <c r="C485" s="18" t="s">
        <v>710</v>
      </c>
      <c r="D485" s="18" t="s">
        <v>747</v>
      </c>
      <c r="E485" s="18"/>
      <c r="F485" s="18"/>
      <c r="G485" s="18"/>
      <c r="H485" s="18">
        <v>2017</v>
      </c>
      <c r="I485" s="748" t="s">
        <v>586</v>
      </c>
      <c r="J485" s="749" t="s">
        <v>598</v>
      </c>
      <c r="P485" s="12">
        <v>0</v>
      </c>
      <c r="Q485" s="12">
        <v>0</v>
      </c>
      <c r="R485" s="12">
        <v>78</v>
      </c>
      <c r="S485" s="12">
        <v>78</v>
      </c>
      <c r="T485" s="12">
        <v>78</v>
      </c>
      <c r="U485" s="12">
        <v>78</v>
      </c>
      <c r="V485" s="12">
        <v>78</v>
      </c>
      <c r="W485" s="12">
        <v>78</v>
      </c>
      <c r="X485" s="12">
        <v>78</v>
      </c>
      <c r="Y485" s="12">
        <v>78</v>
      </c>
      <c r="Z485" s="12">
        <v>78</v>
      </c>
      <c r="AA485" s="12">
        <v>78</v>
      </c>
      <c r="AB485" s="12">
        <v>22</v>
      </c>
      <c r="AC485" s="12">
        <v>22</v>
      </c>
      <c r="AD485" s="12">
        <v>19</v>
      </c>
      <c r="AE485" s="12">
        <v>19</v>
      </c>
      <c r="AF485" s="12">
        <v>17</v>
      </c>
      <c r="AG485" s="12">
        <v>17</v>
      </c>
      <c r="AH485" s="12">
        <v>17</v>
      </c>
      <c r="AI485" s="12">
        <v>17</v>
      </c>
      <c r="AJ485" s="12">
        <v>17</v>
      </c>
      <c r="AK485" s="12">
        <v>17</v>
      </c>
      <c r="AL485" s="12">
        <v>0</v>
      </c>
      <c r="AM485" s="12">
        <v>0</v>
      </c>
      <c r="AN485" s="12">
        <v>0</v>
      </c>
      <c r="AO485" s="12">
        <v>0</v>
      </c>
      <c r="AU485" s="12">
        <v>0</v>
      </c>
      <c r="AV485" s="12">
        <v>0</v>
      </c>
      <c r="AW485" s="12">
        <v>373136</v>
      </c>
      <c r="AX485" s="12">
        <v>373136</v>
      </c>
      <c r="AY485" s="12">
        <v>373136</v>
      </c>
      <c r="AZ485" s="12">
        <v>373136</v>
      </c>
      <c r="BA485" s="12">
        <v>373136</v>
      </c>
      <c r="BB485" s="12">
        <v>373136</v>
      </c>
      <c r="BC485" s="12">
        <v>373136</v>
      </c>
      <c r="BD485" s="12">
        <v>373136</v>
      </c>
      <c r="BE485" s="12">
        <v>373136</v>
      </c>
      <c r="BF485" s="12">
        <v>372824</v>
      </c>
      <c r="BG485" s="12">
        <v>272124</v>
      </c>
      <c r="BH485" s="12">
        <v>271691</v>
      </c>
      <c r="BI485" s="12">
        <v>261197</v>
      </c>
      <c r="BJ485" s="12">
        <v>261197</v>
      </c>
      <c r="BK485" s="12">
        <v>247497</v>
      </c>
      <c r="BL485" s="12">
        <v>246485</v>
      </c>
      <c r="BM485" s="12">
        <v>246485</v>
      </c>
      <c r="BN485" s="12">
        <v>246485</v>
      </c>
      <c r="BO485" s="12">
        <v>246485</v>
      </c>
      <c r="BP485" s="12">
        <v>246485</v>
      </c>
      <c r="BQ485" s="12">
        <v>0</v>
      </c>
      <c r="BR485" s="12">
        <v>0</v>
      </c>
      <c r="BS485" s="12">
        <v>0</v>
      </c>
      <c r="BT485" s="12">
        <v>0</v>
      </c>
    </row>
    <row r="486" spans="2:72">
      <c r="B486" s="18" t="s">
        <v>208</v>
      </c>
      <c r="C486" s="18" t="s">
        <v>705</v>
      </c>
      <c r="D486" s="18" t="s">
        <v>748</v>
      </c>
      <c r="E486" s="18"/>
      <c r="F486" s="18"/>
      <c r="G486" s="18"/>
      <c r="H486" s="18">
        <v>2017</v>
      </c>
      <c r="I486" s="748" t="s">
        <v>586</v>
      </c>
      <c r="J486" s="749" t="s">
        <v>598</v>
      </c>
      <c r="P486" s="12">
        <v>0</v>
      </c>
      <c r="Q486" s="12">
        <v>0</v>
      </c>
      <c r="R486" s="12">
        <v>0</v>
      </c>
      <c r="S486" s="12">
        <v>0</v>
      </c>
      <c r="T486" s="12">
        <v>0</v>
      </c>
      <c r="U486" s="12">
        <v>0</v>
      </c>
      <c r="V486" s="12">
        <v>0</v>
      </c>
      <c r="W486" s="12">
        <v>0</v>
      </c>
      <c r="X486" s="12">
        <v>0</v>
      </c>
      <c r="Y486" s="12">
        <v>0</v>
      </c>
      <c r="Z486" s="12">
        <v>0</v>
      </c>
      <c r="AA486" s="12">
        <v>0</v>
      </c>
      <c r="AB486" s="12">
        <v>0</v>
      </c>
      <c r="AC486" s="12">
        <v>0</v>
      </c>
      <c r="AD486" s="12">
        <v>0</v>
      </c>
      <c r="AE486" s="12">
        <v>0</v>
      </c>
      <c r="AF486" s="12">
        <v>0</v>
      </c>
      <c r="AG486" s="12">
        <v>0</v>
      </c>
      <c r="AH486" s="12">
        <v>0</v>
      </c>
      <c r="AI486" s="12">
        <v>0</v>
      </c>
      <c r="AJ486" s="12">
        <v>0</v>
      </c>
      <c r="AK486" s="12">
        <v>0</v>
      </c>
      <c r="AL486" s="12">
        <v>0</v>
      </c>
      <c r="AM486" s="12">
        <v>0</v>
      </c>
      <c r="AN486" s="12">
        <v>0</v>
      </c>
      <c r="AO486" s="12">
        <v>0</v>
      </c>
      <c r="AU486" s="12">
        <v>0</v>
      </c>
      <c r="AV486" s="12">
        <v>0</v>
      </c>
      <c r="AW486" s="12">
        <v>0</v>
      </c>
      <c r="AX486" s="12">
        <v>0</v>
      </c>
      <c r="AY486" s="12">
        <v>0</v>
      </c>
      <c r="AZ486" s="12">
        <v>0</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0</v>
      </c>
      <c r="BP486" s="12">
        <v>0</v>
      </c>
      <c r="BQ486" s="12">
        <v>0</v>
      </c>
      <c r="BR486" s="12">
        <v>0</v>
      </c>
      <c r="BS486" s="12">
        <v>0</v>
      </c>
      <c r="BT486" s="12">
        <v>0</v>
      </c>
    </row>
    <row r="487" spans="2:72">
      <c r="B487" s="18" t="s">
        <v>208</v>
      </c>
      <c r="C487" s="18" t="s">
        <v>705</v>
      </c>
      <c r="D487" s="18" t="s">
        <v>750</v>
      </c>
      <c r="E487" s="18"/>
      <c r="F487" s="18"/>
      <c r="G487" s="18"/>
      <c r="H487" s="18">
        <v>2017</v>
      </c>
      <c r="I487" s="748" t="s">
        <v>586</v>
      </c>
      <c r="J487" s="749" t="s">
        <v>598</v>
      </c>
      <c r="P487" s="12">
        <v>0</v>
      </c>
      <c r="Q487" s="12">
        <v>0</v>
      </c>
      <c r="R487" s="12">
        <v>0</v>
      </c>
      <c r="S487" s="12">
        <v>0</v>
      </c>
      <c r="T487" s="12">
        <v>0</v>
      </c>
      <c r="U487" s="12">
        <v>0</v>
      </c>
      <c r="V487" s="12">
        <v>0</v>
      </c>
      <c r="W487" s="12">
        <v>0</v>
      </c>
      <c r="X487" s="12">
        <v>0</v>
      </c>
      <c r="Y487" s="12">
        <v>0</v>
      </c>
      <c r="Z487" s="12">
        <v>0</v>
      </c>
      <c r="AA487" s="12">
        <v>0</v>
      </c>
      <c r="AB487" s="12">
        <v>0</v>
      </c>
      <c r="AC487" s="12">
        <v>0</v>
      </c>
      <c r="AD487" s="12">
        <v>0</v>
      </c>
      <c r="AE487" s="12">
        <v>0</v>
      </c>
      <c r="AF487" s="12">
        <v>0</v>
      </c>
      <c r="AG487" s="12">
        <v>0</v>
      </c>
      <c r="AH487" s="12">
        <v>0</v>
      </c>
      <c r="AI487" s="12">
        <v>0</v>
      </c>
      <c r="AJ487" s="12">
        <v>0</v>
      </c>
      <c r="AK487" s="12">
        <v>0</v>
      </c>
      <c r="AL487" s="12">
        <v>0</v>
      </c>
      <c r="AM487" s="12">
        <v>0</v>
      </c>
      <c r="AN487" s="12">
        <v>0</v>
      </c>
      <c r="AO487" s="12">
        <v>0</v>
      </c>
      <c r="AU487" s="12">
        <v>0</v>
      </c>
      <c r="AV487" s="12">
        <v>0</v>
      </c>
      <c r="AW487" s="12">
        <v>0</v>
      </c>
      <c r="AX487" s="12">
        <v>0</v>
      </c>
      <c r="AY487" s="12">
        <v>0</v>
      </c>
      <c r="AZ487" s="12">
        <v>0</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0</v>
      </c>
      <c r="BP487" s="12">
        <v>0</v>
      </c>
      <c r="BQ487" s="12">
        <v>0</v>
      </c>
      <c r="BR487" s="12">
        <v>0</v>
      </c>
      <c r="BS487" s="12">
        <v>0</v>
      </c>
      <c r="BT487" s="12">
        <v>0</v>
      </c>
    </row>
    <row r="488" spans="2:72">
      <c r="B488" s="18" t="s">
        <v>208</v>
      </c>
      <c r="C488" s="18" t="s">
        <v>705</v>
      </c>
      <c r="D488" s="18" t="s">
        <v>751</v>
      </c>
      <c r="E488" s="18"/>
      <c r="F488" s="18"/>
      <c r="G488" s="18"/>
      <c r="H488" s="18">
        <v>2017</v>
      </c>
      <c r="I488" s="748" t="s">
        <v>586</v>
      </c>
      <c r="J488" s="749" t="s">
        <v>598</v>
      </c>
      <c r="P488" s="12">
        <v>0</v>
      </c>
      <c r="Q488" s="12">
        <v>0</v>
      </c>
      <c r="R488" s="12">
        <v>0</v>
      </c>
      <c r="S488" s="12">
        <v>0</v>
      </c>
      <c r="T488" s="12">
        <v>0</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12">
        <v>0</v>
      </c>
      <c r="AK488" s="12">
        <v>0</v>
      </c>
      <c r="AL488" s="12">
        <v>0</v>
      </c>
      <c r="AM488" s="12">
        <v>0</v>
      </c>
      <c r="AN488" s="12">
        <v>0</v>
      </c>
      <c r="AO488" s="12">
        <v>0</v>
      </c>
      <c r="AU488" s="12">
        <v>0</v>
      </c>
      <c r="AV488" s="12">
        <v>0</v>
      </c>
      <c r="AW488" s="12">
        <v>1724912</v>
      </c>
      <c r="AX488" s="12">
        <v>1724912</v>
      </c>
      <c r="AY488" s="12">
        <v>1724912</v>
      </c>
      <c r="AZ488" s="12">
        <v>1724912</v>
      </c>
      <c r="BA488" s="12">
        <v>1724912</v>
      </c>
      <c r="BB488" s="12">
        <v>1272658</v>
      </c>
      <c r="BC488" s="12">
        <v>479263</v>
      </c>
      <c r="BD488" s="12">
        <v>479263</v>
      </c>
      <c r="BE488" s="12">
        <v>338665</v>
      </c>
      <c r="BF488" s="12">
        <v>0</v>
      </c>
      <c r="BG488" s="12">
        <v>0</v>
      </c>
      <c r="BH488" s="12">
        <v>0</v>
      </c>
      <c r="BI488" s="12">
        <v>0</v>
      </c>
      <c r="BJ488" s="12">
        <v>0</v>
      </c>
      <c r="BK488" s="12">
        <v>0</v>
      </c>
      <c r="BL488" s="12">
        <v>0</v>
      </c>
      <c r="BM488" s="12">
        <v>0</v>
      </c>
      <c r="BN488" s="12">
        <v>0</v>
      </c>
      <c r="BO488" s="12">
        <v>0</v>
      </c>
      <c r="BP488" s="12">
        <v>0</v>
      </c>
      <c r="BQ488" s="12">
        <v>0</v>
      </c>
      <c r="BR488" s="12">
        <v>0</v>
      </c>
      <c r="BS488" s="12">
        <v>0</v>
      </c>
      <c r="BT488" s="12">
        <v>0</v>
      </c>
    </row>
    <row r="489" spans="2:72">
      <c r="B489" s="18" t="s">
        <v>208</v>
      </c>
      <c r="C489" s="18" t="s">
        <v>710</v>
      </c>
      <c r="D489" s="18" t="s">
        <v>752</v>
      </c>
      <c r="E489" s="18"/>
      <c r="F489" s="18"/>
      <c r="G489" s="18"/>
      <c r="H489" s="18">
        <v>2017</v>
      </c>
      <c r="I489" s="748" t="s">
        <v>586</v>
      </c>
      <c r="J489" s="749" t="s">
        <v>598</v>
      </c>
      <c r="P489" s="12">
        <v>0</v>
      </c>
      <c r="Q489" s="12">
        <v>0</v>
      </c>
      <c r="R489" s="12">
        <v>144</v>
      </c>
      <c r="S489" s="12">
        <v>144</v>
      </c>
      <c r="T489" s="12">
        <v>144</v>
      </c>
      <c r="U489" s="12">
        <v>144</v>
      </c>
      <c r="V489" s="12">
        <v>144</v>
      </c>
      <c r="W489" s="12">
        <v>143</v>
      </c>
      <c r="X489" s="12">
        <v>143</v>
      </c>
      <c r="Y489" s="12">
        <v>143</v>
      </c>
      <c r="Z489" s="12">
        <v>143</v>
      </c>
      <c r="AA489" s="12">
        <v>143</v>
      </c>
      <c r="AB489" s="12">
        <v>143</v>
      </c>
      <c r="AC489" s="12">
        <v>143</v>
      </c>
      <c r="AD489" s="12">
        <v>143</v>
      </c>
      <c r="AE489" s="12">
        <v>143</v>
      </c>
      <c r="AF489" s="12">
        <v>143</v>
      </c>
      <c r="AG489" s="12">
        <v>142</v>
      </c>
      <c r="AH489" s="12">
        <v>142</v>
      </c>
      <c r="AI489" s="12">
        <v>142</v>
      </c>
      <c r="AJ489" s="12">
        <v>125</v>
      </c>
      <c r="AK489" s="12">
        <v>69</v>
      </c>
      <c r="AL489" s="12">
        <v>0</v>
      </c>
      <c r="AM489" s="12">
        <v>0</v>
      </c>
      <c r="AN489" s="12">
        <v>0</v>
      </c>
      <c r="AO489" s="12">
        <v>0</v>
      </c>
      <c r="AU489" s="12">
        <v>0</v>
      </c>
      <c r="AV489" s="12">
        <v>0</v>
      </c>
      <c r="AW489" s="12">
        <v>1131518</v>
      </c>
      <c r="AX489" s="12">
        <v>1131518</v>
      </c>
      <c r="AY489" s="12">
        <v>1131518</v>
      </c>
      <c r="AZ489" s="12">
        <v>1131518</v>
      </c>
      <c r="BA489" s="12">
        <v>1128806</v>
      </c>
      <c r="BB489" s="12">
        <v>1119867</v>
      </c>
      <c r="BC489" s="12">
        <v>1119867</v>
      </c>
      <c r="BD489" s="12">
        <v>1119867</v>
      </c>
      <c r="BE489" s="12">
        <v>1119867</v>
      </c>
      <c r="BF489" s="12">
        <v>1119867</v>
      </c>
      <c r="BG489" s="12">
        <v>1119867</v>
      </c>
      <c r="BH489" s="12">
        <v>1119830</v>
      </c>
      <c r="BI489" s="12">
        <v>1119830</v>
      </c>
      <c r="BJ489" s="12">
        <v>1119830</v>
      </c>
      <c r="BK489" s="12">
        <v>1119830</v>
      </c>
      <c r="BL489" s="12">
        <v>1116667</v>
      </c>
      <c r="BM489" s="12">
        <v>1116667</v>
      </c>
      <c r="BN489" s="12">
        <v>1115562</v>
      </c>
      <c r="BO489" s="12">
        <v>1100183</v>
      </c>
      <c r="BP489" s="12">
        <v>125311</v>
      </c>
      <c r="BQ489" s="12">
        <v>0</v>
      </c>
      <c r="BR489" s="12">
        <v>0</v>
      </c>
      <c r="BS489" s="12">
        <v>0</v>
      </c>
      <c r="BT489" s="12">
        <v>0</v>
      </c>
    </row>
    <row r="490" spans="2:72">
      <c r="B490" s="18" t="s">
        <v>208</v>
      </c>
      <c r="C490" s="18" t="s">
        <v>710</v>
      </c>
      <c r="D490" s="18" t="s">
        <v>753</v>
      </c>
      <c r="E490" s="18"/>
      <c r="F490" s="18"/>
      <c r="G490" s="18"/>
      <c r="H490" s="18">
        <v>2017</v>
      </c>
      <c r="I490" s="748" t="s">
        <v>586</v>
      </c>
      <c r="J490" s="749" t="s">
        <v>598</v>
      </c>
      <c r="P490" s="12">
        <v>0</v>
      </c>
      <c r="Q490" s="12">
        <v>0</v>
      </c>
      <c r="R490" s="12">
        <v>0</v>
      </c>
      <c r="S490" s="12">
        <v>0</v>
      </c>
      <c r="T490" s="12">
        <v>0</v>
      </c>
      <c r="U490" s="12">
        <v>0</v>
      </c>
      <c r="V490" s="12">
        <v>0</v>
      </c>
      <c r="W490" s="12">
        <v>0</v>
      </c>
      <c r="X490" s="12">
        <v>0</v>
      </c>
      <c r="Y490" s="12">
        <v>0</v>
      </c>
      <c r="Z490" s="12">
        <v>0</v>
      </c>
      <c r="AA490" s="12">
        <v>0</v>
      </c>
      <c r="AB490" s="12">
        <v>0</v>
      </c>
      <c r="AC490" s="12">
        <v>0</v>
      </c>
      <c r="AD490" s="12">
        <v>0</v>
      </c>
      <c r="AE490" s="12">
        <v>0</v>
      </c>
      <c r="AF490" s="12">
        <v>0</v>
      </c>
      <c r="AG490" s="12">
        <v>0</v>
      </c>
      <c r="AH490" s="12">
        <v>0</v>
      </c>
      <c r="AI490" s="12">
        <v>0</v>
      </c>
      <c r="AJ490" s="12">
        <v>0</v>
      </c>
      <c r="AK490" s="12">
        <v>0</v>
      </c>
      <c r="AL490" s="12">
        <v>0</v>
      </c>
      <c r="AM490" s="12">
        <v>0</v>
      </c>
      <c r="AN490" s="12">
        <v>0</v>
      </c>
      <c r="AO490" s="12">
        <v>0</v>
      </c>
      <c r="AU490" s="12">
        <v>0</v>
      </c>
      <c r="AV490" s="12">
        <v>0</v>
      </c>
      <c r="AW490" s="12">
        <v>0</v>
      </c>
      <c r="AX490" s="12">
        <v>0</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0</v>
      </c>
      <c r="BP490" s="12">
        <v>0</v>
      </c>
      <c r="BQ490" s="12">
        <v>0</v>
      </c>
      <c r="BR490" s="12">
        <v>0</v>
      </c>
      <c r="BS490" s="12">
        <v>0</v>
      </c>
      <c r="BT490" s="12">
        <v>0</v>
      </c>
    </row>
    <row r="491" spans="2:72">
      <c r="B491" s="18" t="s">
        <v>208</v>
      </c>
      <c r="C491" s="18" t="s">
        <v>710</v>
      </c>
      <c r="D491" s="18" t="s">
        <v>754</v>
      </c>
      <c r="E491" s="18"/>
      <c r="F491" s="18"/>
      <c r="G491" s="18"/>
      <c r="H491" s="18">
        <v>2017</v>
      </c>
      <c r="I491" s="748" t="s">
        <v>586</v>
      </c>
      <c r="J491" s="749" t="s">
        <v>598</v>
      </c>
      <c r="P491" s="12">
        <v>0</v>
      </c>
      <c r="Q491" s="12">
        <v>0</v>
      </c>
      <c r="R491" s="12">
        <v>0</v>
      </c>
      <c r="S491" s="12">
        <v>0</v>
      </c>
      <c r="T491" s="12">
        <v>0</v>
      </c>
      <c r="U491" s="12">
        <v>0</v>
      </c>
      <c r="V491" s="12">
        <v>0</v>
      </c>
      <c r="W491" s="12">
        <v>0</v>
      </c>
      <c r="X491" s="12">
        <v>0</v>
      </c>
      <c r="Y491" s="12">
        <v>0</v>
      </c>
      <c r="Z491" s="12">
        <v>0</v>
      </c>
      <c r="AA491" s="12">
        <v>0</v>
      </c>
      <c r="AB491" s="12">
        <v>0</v>
      </c>
      <c r="AC491" s="12">
        <v>0</v>
      </c>
      <c r="AD491" s="12">
        <v>0</v>
      </c>
      <c r="AE491" s="12">
        <v>0</v>
      </c>
      <c r="AF491" s="12">
        <v>0</v>
      </c>
      <c r="AG491" s="12">
        <v>0</v>
      </c>
      <c r="AH491" s="12">
        <v>0</v>
      </c>
      <c r="AI491" s="12">
        <v>0</v>
      </c>
      <c r="AJ491" s="12">
        <v>0</v>
      </c>
      <c r="AK491" s="12">
        <v>0</v>
      </c>
      <c r="AL491" s="12">
        <v>0</v>
      </c>
      <c r="AM491" s="12">
        <v>0</v>
      </c>
      <c r="AN491" s="12">
        <v>0</v>
      </c>
      <c r="AO491" s="12">
        <v>0</v>
      </c>
      <c r="AU491" s="12">
        <v>0</v>
      </c>
      <c r="AV491" s="12">
        <v>0</v>
      </c>
      <c r="AW491" s="12">
        <v>0</v>
      </c>
      <c r="AX491" s="12">
        <v>0</v>
      </c>
      <c r="AY491" s="12">
        <v>0</v>
      </c>
      <c r="AZ491" s="12">
        <v>0</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0</v>
      </c>
      <c r="BP491" s="12">
        <v>0</v>
      </c>
      <c r="BQ491" s="12">
        <v>0</v>
      </c>
      <c r="BR491" s="12">
        <v>0</v>
      </c>
      <c r="BS491" s="12">
        <v>0</v>
      </c>
      <c r="BT491" s="12">
        <v>0</v>
      </c>
    </row>
    <row r="492" spans="2:72">
      <c r="B492" s="18" t="s">
        <v>208</v>
      </c>
      <c r="C492" s="18" t="s">
        <v>710</v>
      </c>
      <c r="D492" s="18" t="s">
        <v>755</v>
      </c>
      <c r="E492" s="18"/>
      <c r="F492" s="18"/>
      <c r="G492" s="18"/>
      <c r="H492" s="18">
        <v>2017</v>
      </c>
      <c r="I492" s="748" t="s">
        <v>586</v>
      </c>
      <c r="J492" s="749" t="s">
        <v>598</v>
      </c>
      <c r="P492" s="12">
        <v>0</v>
      </c>
      <c r="Q492" s="12">
        <v>0</v>
      </c>
      <c r="R492" s="12">
        <v>0</v>
      </c>
      <c r="S492" s="12">
        <v>0</v>
      </c>
      <c r="T492" s="12">
        <v>0</v>
      </c>
      <c r="U492" s="12">
        <v>0</v>
      </c>
      <c r="V492" s="12">
        <v>0</v>
      </c>
      <c r="W492" s="12">
        <v>0</v>
      </c>
      <c r="X492" s="12">
        <v>0</v>
      </c>
      <c r="Y492" s="12">
        <v>0</v>
      </c>
      <c r="Z492" s="12">
        <v>0</v>
      </c>
      <c r="AA492" s="12">
        <v>0</v>
      </c>
      <c r="AB492" s="12">
        <v>0</v>
      </c>
      <c r="AC492" s="12">
        <v>0</v>
      </c>
      <c r="AD492" s="12">
        <v>0</v>
      </c>
      <c r="AE492" s="12">
        <v>0</v>
      </c>
      <c r="AF492" s="12">
        <v>0</v>
      </c>
      <c r="AG492" s="12">
        <v>0</v>
      </c>
      <c r="AH492" s="12">
        <v>0</v>
      </c>
      <c r="AI492" s="12">
        <v>0</v>
      </c>
      <c r="AJ492" s="12">
        <v>0</v>
      </c>
      <c r="AK492" s="12">
        <v>0</v>
      </c>
      <c r="AL492" s="12">
        <v>0</v>
      </c>
      <c r="AM492" s="12">
        <v>0</v>
      </c>
      <c r="AN492" s="12">
        <v>0</v>
      </c>
      <c r="AO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0</v>
      </c>
      <c r="BP492" s="12">
        <v>0</v>
      </c>
      <c r="BQ492" s="12">
        <v>0</v>
      </c>
      <c r="BR492" s="12">
        <v>0</v>
      </c>
      <c r="BS492" s="12">
        <v>0</v>
      </c>
      <c r="BT492" s="12">
        <v>0</v>
      </c>
    </row>
    <row r="493" spans="2:72">
      <c r="B493" s="18" t="s">
        <v>208</v>
      </c>
      <c r="C493" s="18" t="s">
        <v>710</v>
      </c>
      <c r="D493" s="18" t="s">
        <v>756</v>
      </c>
      <c r="E493" s="18"/>
      <c r="F493" s="18"/>
      <c r="G493" s="18"/>
      <c r="H493" s="18">
        <v>2017</v>
      </c>
      <c r="I493" s="748" t="s">
        <v>586</v>
      </c>
      <c r="J493" s="749" t="s">
        <v>598</v>
      </c>
      <c r="P493" s="12">
        <v>0</v>
      </c>
      <c r="Q493" s="12">
        <v>0</v>
      </c>
      <c r="R493" s="12">
        <v>0</v>
      </c>
      <c r="S493" s="12">
        <v>0</v>
      </c>
      <c r="T493" s="12">
        <v>0</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12">
        <v>0</v>
      </c>
      <c r="AK493" s="12">
        <v>0</v>
      </c>
      <c r="AL493" s="12">
        <v>0</v>
      </c>
      <c r="AM493" s="12">
        <v>0</v>
      </c>
      <c r="AN493" s="12">
        <v>0</v>
      </c>
      <c r="AO493" s="12">
        <v>0</v>
      </c>
      <c r="AU493" s="12">
        <v>0</v>
      </c>
      <c r="AV493" s="12">
        <v>0</v>
      </c>
      <c r="AW493" s="12">
        <v>0</v>
      </c>
      <c r="AX493" s="12">
        <v>0</v>
      </c>
      <c r="AY493" s="12">
        <v>0</v>
      </c>
      <c r="AZ493" s="12">
        <v>0</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0</v>
      </c>
      <c r="BP493" s="12">
        <v>0</v>
      </c>
      <c r="BQ493" s="12">
        <v>0</v>
      </c>
      <c r="BR493" s="12">
        <v>0</v>
      </c>
      <c r="BS493" s="12">
        <v>0</v>
      </c>
      <c r="BT493" s="12">
        <v>0</v>
      </c>
    </row>
    <row r="494" spans="2:72">
      <c r="B494" s="18" t="s">
        <v>208</v>
      </c>
      <c r="C494" s="18" t="s">
        <v>710</v>
      </c>
      <c r="D494" s="18" t="s">
        <v>757</v>
      </c>
      <c r="E494" s="18"/>
      <c r="F494" s="18"/>
      <c r="G494" s="18"/>
      <c r="H494" s="18">
        <v>2017</v>
      </c>
      <c r="I494" s="748" t="s">
        <v>586</v>
      </c>
      <c r="J494" s="749" t="s">
        <v>598</v>
      </c>
      <c r="P494" s="12">
        <v>0</v>
      </c>
      <c r="Q494" s="12">
        <v>0</v>
      </c>
      <c r="R494" s="12">
        <v>0</v>
      </c>
      <c r="S494" s="12">
        <v>0</v>
      </c>
      <c r="T494" s="12">
        <v>0</v>
      </c>
      <c r="U494" s="12">
        <v>0</v>
      </c>
      <c r="V494" s="12">
        <v>0</v>
      </c>
      <c r="W494" s="12">
        <v>0</v>
      </c>
      <c r="X494" s="12">
        <v>0</v>
      </c>
      <c r="Y494" s="12">
        <v>0</v>
      </c>
      <c r="Z494" s="12">
        <v>0</v>
      </c>
      <c r="AA494" s="12">
        <v>0</v>
      </c>
      <c r="AB494" s="12">
        <v>0</v>
      </c>
      <c r="AC494" s="12">
        <v>0</v>
      </c>
      <c r="AD494" s="12">
        <v>0</v>
      </c>
      <c r="AE494" s="12">
        <v>0</v>
      </c>
      <c r="AF494" s="12">
        <v>0</v>
      </c>
      <c r="AG494" s="12">
        <v>0</v>
      </c>
      <c r="AH494" s="12">
        <v>0</v>
      </c>
      <c r="AI494" s="12">
        <v>0</v>
      </c>
      <c r="AJ494" s="12">
        <v>0</v>
      </c>
      <c r="AK494" s="12">
        <v>0</v>
      </c>
      <c r="AL494" s="12">
        <v>0</v>
      </c>
      <c r="AM494" s="12">
        <v>0</v>
      </c>
      <c r="AN494" s="12">
        <v>0</v>
      </c>
      <c r="AO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0</v>
      </c>
      <c r="BP494" s="12">
        <v>0</v>
      </c>
      <c r="BQ494" s="12">
        <v>0</v>
      </c>
      <c r="BR494" s="12">
        <v>0</v>
      </c>
      <c r="BS494" s="12">
        <v>0</v>
      </c>
      <c r="BT494" s="12">
        <v>0</v>
      </c>
    </row>
    <row r="495" spans="2:72">
      <c r="B495" s="18" t="s">
        <v>208</v>
      </c>
      <c r="C495" s="18" t="s">
        <v>710</v>
      </c>
      <c r="D495" s="18" t="s">
        <v>758</v>
      </c>
      <c r="E495" s="18"/>
      <c r="F495" s="18"/>
      <c r="G495" s="18"/>
      <c r="H495" s="18">
        <v>2017</v>
      </c>
      <c r="I495" s="748" t="s">
        <v>586</v>
      </c>
      <c r="J495" s="749" t="s">
        <v>598</v>
      </c>
      <c r="P495" s="12">
        <v>0</v>
      </c>
      <c r="Q495" s="12">
        <v>0</v>
      </c>
      <c r="R495" s="12">
        <v>0</v>
      </c>
      <c r="S495" s="12">
        <v>0</v>
      </c>
      <c r="T495" s="12">
        <v>0</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12">
        <v>0</v>
      </c>
      <c r="AK495" s="12">
        <v>0</v>
      </c>
      <c r="AL495" s="12">
        <v>0</v>
      </c>
      <c r="AM495" s="12">
        <v>0</v>
      </c>
      <c r="AN495" s="12">
        <v>0</v>
      </c>
      <c r="AO495" s="12">
        <v>0</v>
      </c>
      <c r="AU495" s="12">
        <v>0</v>
      </c>
      <c r="AV495" s="12">
        <v>0</v>
      </c>
      <c r="AW495" s="12">
        <v>0</v>
      </c>
      <c r="AX495" s="12">
        <v>0</v>
      </c>
      <c r="AY495" s="12">
        <v>0</v>
      </c>
      <c r="AZ495" s="12">
        <v>0</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0</v>
      </c>
      <c r="BP495" s="12">
        <v>0</v>
      </c>
      <c r="BQ495" s="12">
        <v>0</v>
      </c>
      <c r="BR495" s="12">
        <v>0</v>
      </c>
      <c r="BS495" s="12">
        <v>0</v>
      </c>
      <c r="BT495" s="12">
        <v>0</v>
      </c>
    </row>
    <row r="496" spans="2:72">
      <c r="B496" s="18" t="s">
        <v>208</v>
      </c>
      <c r="C496" s="18" t="s">
        <v>710</v>
      </c>
      <c r="D496" s="18" t="s">
        <v>759</v>
      </c>
      <c r="E496" s="18"/>
      <c r="F496" s="18"/>
      <c r="G496" s="18"/>
      <c r="H496" s="18">
        <v>2017</v>
      </c>
      <c r="I496" s="748" t="s">
        <v>586</v>
      </c>
      <c r="J496" s="749" t="s">
        <v>598</v>
      </c>
      <c r="P496" s="12">
        <v>0</v>
      </c>
      <c r="Q496" s="12">
        <v>0</v>
      </c>
      <c r="R496" s="12">
        <v>0</v>
      </c>
      <c r="S496" s="12">
        <v>0</v>
      </c>
      <c r="T496" s="12">
        <v>0</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12">
        <v>0</v>
      </c>
      <c r="AK496" s="12">
        <v>0</v>
      </c>
      <c r="AL496" s="12">
        <v>0</v>
      </c>
      <c r="AM496" s="12">
        <v>0</v>
      </c>
      <c r="AN496" s="12">
        <v>0</v>
      </c>
      <c r="AO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0</v>
      </c>
      <c r="BP496" s="12">
        <v>0</v>
      </c>
      <c r="BQ496" s="12">
        <v>0</v>
      </c>
      <c r="BR496" s="12">
        <v>0</v>
      </c>
      <c r="BS496" s="12">
        <v>0</v>
      </c>
      <c r="BT496" s="12">
        <v>0</v>
      </c>
    </row>
    <row r="497" spans="2:72">
      <c r="B497" s="18" t="s">
        <v>208</v>
      </c>
      <c r="C497" s="18" t="s">
        <v>710</v>
      </c>
      <c r="D497" s="18" t="s">
        <v>760</v>
      </c>
      <c r="E497" s="18"/>
      <c r="F497" s="18"/>
      <c r="G497" s="18"/>
      <c r="H497" s="18">
        <v>2017</v>
      </c>
      <c r="I497" s="748" t="s">
        <v>586</v>
      </c>
      <c r="J497" s="749" t="s">
        <v>598</v>
      </c>
      <c r="P497" s="12">
        <v>0</v>
      </c>
      <c r="Q497" s="12">
        <v>0</v>
      </c>
      <c r="R497" s="12">
        <v>0</v>
      </c>
      <c r="S497" s="12">
        <v>0</v>
      </c>
      <c r="T497" s="12">
        <v>0</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12">
        <v>0</v>
      </c>
      <c r="AK497" s="12">
        <v>0</v>
      </c>
      <c r="AL497" s="12">
        <v>0</v>
      </c>
      <c r="AM497" s="12">
        <v>0</v>
      </c>
      <c r="AN497" s="12">
        <v>0</v>
      </c>
      <c r="AO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12">
        <v>0</v>
      </c>
      <c r="BQ497" s="12">
        <v>0</v>
      </c>
      <c r="BR497" s="12">
        <v>0</v>
      </c>
      <c r="BS497" s="12">
        <v>0</v>
      </c>
      <c r="BT497" s="12">
        <v>0</v>
      </c>
    </row>
    <row r="498" spans="2:72">
      <c r="B498" s="18" t="s">
        <v>208</v>
      </c>
      <c r="C498" s="18" t="s">
        <v>710</v>
      </c>
      <c r="D498" s="18" t="s">
        <v>761</v>
      </c>
      <c r="E498" s="18"/>
      <c r="F498" s="18"/>
      <c r="G498" s="18"/>
      <c r="H498" s="18">
        <v>2017</v>
      </c>
      <c r="I498" s="748" t="s">
        <v>586</v>
      </c>
      <c r="J498" s="749" t="s">
        <v>598</v>
      </c>
      <c r="P498" s="12">
        <v>0</v>
      </c>
      <c r="Q498" s="12">
        <v>0</v>
      </c>
      <c r="R498" s="12">
        <v>0</v>
      </c>
      <c r="S498" s="12">
        <v>0</v>
      </c>
      <c r="T498" s="12">
        <v>0</v>
      </c>
      <c r="U498" s="12">
        <v>0</v>
      </c>
      <c r="V498" s="12">
        <v>0</v>
      </c>
      <c r="W498" s="12">
        <v>0</v>
      </c>
      <c r="X498" s="12">
        <v>0</v>
      </c>
      <c r="Y498" s="12">
        <v>0</v>
      </c>
      <c r="Z498" s="12">
        <v>0</v>
      </c>
      <c r="AA498" s="12">
        <v>0</v>
      </c>
      <c r="AB498" s="12">
        <v>0</v>
      </c>
      <c r="AC498" s="12">
        <v>0</v>
      </c>
      <c r="AD498" s="12">
        <v>0</v>
      </c>
      <c r="AE498" s="12">
        <v>0</v>
      </c>
      <c r="AF498" s="12">
        <v>0</v>
      </c>
      <c r="AG498" s="12">
        <v>0</v>
      </c>
      <c r="AH498" s="12">
        <v>0</v>
      </c>
      <c r="AI498" s="12">
        <v>0</v>
      </c>
      <c r="AJ498" s="12">
        <v>0</v>
      </c>
      <c r="AK498" s="12">
        <v>0</v>
      </c>
      <c r="AL498" s="12">
        <v>0</v>
      </c>
      <c r="AM498" s="12">
        <v>0</v>
      </c>
      <c r="AN498" s="12">
        <v>0</v>
      </c>
      <c r="AO498" s="12">
        <v>0</v>
      </c>
      <c r="AU498" s="12">
        <v>0</v>
      </c>
      <c r="AV498" s="12">
        <v>0</v>
      </c>
      <c r="AW498" s="12">
        <v>0</v>
      </c>
      <c r="AX498" s="12">
        <v>0</v>
      </c>
      <c r="AY498" s="12">
        <v>0</v>
      </c>
      <c r="AZ498" s="12">
        <v>0</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12">
        <v>0</v>
      </c>
      <c r="BQ498" s="12">
        <v>0</v>
      </c>
      <c r="BR498" s="12">
        <v>0</v>
      </c>
      <c r="BS498" s="12">
        <v>0</v>
      </c>
      <c r="BT498" s="12">
        <v>0</v>
      </c>
    </row>
    <row r="499" spans="2:72">
      <c r="B499" s="18" t="s">
        <v>208</v>
      </c>
      <c r="C499" s="18" t="s">
        <v>710</v>
      </c>
      <c r="D499" s="18" t="s">
        <v>762</v>
      </c>
      <c r="E499" s="18"/>
      <c r="F499" s="18"/>
      <c r="G499" s="18"/>
      <c r="H499" s="18">
        <v>2017</v>
      </c>
      <c r="I499" s="748" t="s">
        <v>586</v>
      </c>
      <c r="J499" s="749" t="s">
        <v>598</v>
      </c>
      <c r="P499" s="12">
        <v>0</v>
      </c>
      <c r="Q499" s="12">
        <v>0</v>
      </c>
      <c r="R499" s="12">
        <v>0</v>
      </c>
      <c r="S499" s="12">
        <v>0</v>
      </c>
      <c r="T499" s="12">
        <v>0</v>
      </c>
      <c r="U499" s="12">
        <v>0</v>
      </c>
      <c r="V499" s="12">
        <v>0</v>
      </c>
      <c r="W499" s="12">
        <v>0</v>
      </c>
      <c r="X499" s="12">
        <v>0</v>
      </c>
      <c r="Y499" s="12">
        <v>0</v>
      </c>
      <c r="Z499" s="12">
        <v>0</v>
      </c>
      <c r="AA499" s="12">
        <v>0</v>
      </c>
      <c r="AB499" s="12">
        <v>0</v>
      </c>
      <c r="AC499" s="12">
        <v>0</v>
      </c>
      <c r="AD499" s="12">
        <v>0</v>
      </c>
      <c r="AE499" s="12">
        <v>0</v>
      </c>
      <c r="AF499" s="12">
        <v>0</v>
      </c>
      <c r="AG499" s="12">
        <v>0</v>
      </c>
      <c r="AH499" s="12">
        <v>0</v>
      </c>
      <c r="AI499" s="12">
        <v>0</v>
      </c>
      <c r="AJ499" s="12">
        <v>0</v>
      </c>
      <c r="AK499" s="12">
        <v>0</v>
      </c>
      <c r="AL499" s="12">
        <v>0</v>
      </c>
      <c r="AM499" s="12">
        <v>0</v>
      </c>
      <c r="AN499" s="12">
        <v>0</v>
      </c>
      <c r="AO499" s="12">
        <v>0</v>
      </c>
      <c r="AU499" s="12">
        <v>0</v>
      </c>
      <c r="AV499" s="12">
        <v>0</v>
      </c>
      <c r="AW499" s="12">
        <v>0</v>
      </c>
      <c r="AX499" s="12">
        <v>0</v>
      </c>
      <c r="AY499" s="12">
        <v>0</v>
      </c>
      <c r="AZ499" s="12">
        <v>0</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12">
        <v>0</v>
      </c>
      <c r="BQ499" s="12">
        <v>0</v>
      </c>
      <c r="BR499" s="12">
        <v>0</v>
      </c>
      <c r="BS499" s="12">
        <v>0</v>
      </c>
      <c r="BT499" s="12">
        <v>0</v>
      </c>
    </row>
    <row r="500" spans="2:72">
      <c r="B500" s="18" t="s">
        <v>208</v>
      </c>
      <c r="C500" s="18" t="s">
        <v>710</v>
      </c>
      <c r="D500" s="18" t="s">
        <v>763</v>
      </c>
      <c r="E500" s="18"/>
      <c r="F500" s="18"/>
      <c r="G500" s="18"/>
      <c r="H500" s="18">
        <v>2017</v>
      </c>
      <c r="I500" s="748" t="s">
        <v>586</v>
      </c>
      <c r="J500" s="749" t="s">
        <v>598</v>
      </c>
      <c r="P500" s="12">
        <v>0</v>
      </c>
      <c r="Q500" s="12">
        <v>0</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0</v>
      </c>
      <c r="AH500" s="12">
        <v>0</v>
      </c>
      <c r="AI500" s="12">
        <v>0</v>
      </c>
      <c r="AJ500" s="12">
        <v>0</v>
      </c>
      <c r="AK500" s="12">
        <v>0</v>
      </c>
      <c r="AL500" s="12">
        <v>0</v>
      </c>
      <c r="AM500" s="12">
        <v>0</v>
      </c>
      <c r="AN500" s="12">
        <v>0</v>
      </c>
      <c r="AO500" s="12">
        <v>0</v>
      </c>
      <c r="AU500" s="12">
        <v>0</v>
      </c>
      <c r="AV500" s="12">
        <v>0</v>
      </c>
      <c r="AW500" s="12">
        <v>0</v>
      </c>
      <c r="AX500" s="12">
        <v>0</v>
      </c>
      <c r="AY500" s="12">
        <v>0</v>
      </c>
      <c r="AZ500" s="12">
        <v>0</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0</v>
      </c>
      <c r="BP500" s="12">
        <v>0</v>
      </c>
      <c r="BQ500" s="12">
        <v>0</v>
      </c>
      <c r="BR500" s="12">
        <v>0</v>
      </c>
      <c r="BS500" s="12">
        <v>0</v>
      </c>
      <c r="BT500" s="12">
        <v>0</v>
      </c>
    </row>
    <row r="501" spans="2:72">
      <c r="B501" s="18" t="s">
        <v>208</v>
      </c>
      <c r="C501" s="18" t="s">
        <v>710</v>
      </c>
      <c r="D501" s="18" t="s">
        <v>764</v>
      </c>
      <c r="E501" s="18"/>
      <c r="F501" s="18"/>
      <c r="G501" s="18"/>
      <c r="H501" s="18">
        <v>2017</v>
      </c>
      <c r="I501" s="748" t="s">
        <v>586</v>
      </c>
      <c r="J501" s="749" t="s">
        <v>598</v>
      </c>
      <c r="P501" s="12">
        <v>0</v>
      </c>
      <c r="Q501" s="12">
        <v>0</v>
      </c>
      <c r="R501" s="12">
        <v>0</v>
      </c>
      <c r="S501" s="12">
        <v>0</v>
      </c>
      <c r="T501" s="12">
        <v>0</v>
      </c>
      <c r="U501" s="12">
        <v>0</v>
      </c>
      <c r="V501" s="12">
        <v>0</v>
      </c>
      <c r="W501" s="12">
        <v>0</v>
      </c>
      <c r="X501" s="12">
        <v>0</v>
      </c>
      <c r="Y501" s="12">
        <v>0</v>
      </c>
      <c r="Z501" s="12">
        <v>0</v>
      </c>
      <c r="AA501" s="12">
        <v>0</v>
      </c>
      <c r="AB501" s="12">
        <v>0</v>
      </c>
      <c r="AC501" s="12">
        <v>0</v>
      </c>
      <c r="AD501" s="12">
        <v>0</v>
      </c>
      <c r="AE501" s="12">
        <v>0</v>
      </c>
      <c r="AF501" s="12">
        <v>0</v>
      </c>
      <c r="AG501" s="12">
        <v>0</v>
      </c>
      <c r="AH501" s="12">
        <v>0</v>
      </c>
      <c r="AI501" s="12">
        <v>0</v>
      </c>
      <c r="AJ501" s="12">
        <v>0</v>
      </c>
      <c r="AK501" s="12">
        <v>0</v>
      </c>
      <c r="AL501" s="12">
        <v>0</v>
      </c>
      <c r="AM501" s="12">
        <v>0</v>
      </c>
      <c r="AN501" s="12">
        <v>0</v>
      </c>
      <c r="AO501" s="12">
        <v>0</v>
      </c>
      <c r="AU501" s="12">
        <v>0</v>
      </c>
      <c r="AV501" s="12">
        <v>0</v>
      </c>
      <c r="AW501" s="12">
        <v>0</v>
      </c>
      <c r="AX501" s="12">
        <v>0</v>
      </c>
      <c r="AY501" s="12">
        <v>0</v>
      </c>
      <c r="AZ501" s="12">
        <v>0</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0</v>
      </c>
      <c r="BP501" s="12">
        <v>0</v>
      </c>
      <c r="BQ501" s="12">
        <v>0</v>
      </c>
      <c r="BR501" s="12">
        <v>0</v>
      </c>
      <c r="BS501" s="12">
        <v>0</v>
      </c>
      <c r="BT501" s="12">
        <v>0</v>
      </c>
    </row>
    <row r="502" spans="2:72">
      <c r="B502" s="18" t="s">
        <v>208</v>
      </c>
      <c r="C502" s="18" t="s">
        <v>710</v>
      </c>
      <c r="D502" s="18" t="s">
        <v>765</v>
      </c>
      <c r="E502" s="18"/>
      <c r="F502" s="18"/>
      <c r="G502" s="18"/>
      <c r="H502" s="18">
        <v>2017</v>
      </c>
      <c r="I502" s="748" t="s">
        <v>586</v>
      </c>
      <c r="J502" s="749" t="s">
        <v>598</v>
      </c>
      <c r="P502" s="12">
        <v>0</v>
      </c>
      <c r="Q502" s="12">
        <v>0</v>
      </c>
      <c r="R502" s="12">
        <v>0</v>
      </c>
      <c r="S502" s="12">
        <v>0</v>
      </c>
      <c r="T502" s="12">
        <v>0</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12">
        <v>0</v>
      </c>
      <c r="AK502" s="12">
        <v>0</v>
      </c>
      <c r="AL502" s="12">
        <v>0</v>
      </c>
      <c r="AM502" s="12">
        <v>0</v>
      </c>
      <c r="AN502" s="12">
        <v>0</v>
      </c>
      <c r="AO502" s="12">
        <v>0</v>
      </c>
      <c r="AU502" s="12">
        <v>0</v>
      </c>
      <c r="AV502" s="12">
        <v>0</v>
      </c>
      <c r="AW502" s="12">
        <v>0</v>
      </c>
      <c r="AX502" s="12">
        <v>0</v>
      </c>
      <c r="AY502" s="12">
        <v>0</v>
      </c>
      <c r="AZ502" s="12">
        <v>0</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0</v>
      </c>
      <c r="BP502" s="12">
        <v>0</v>
      </c>
      <c r="BQ502" s="12">
        <v>0</v>
      </c>
      <c r="BR502" s="12">
        <v>0</v>
      </c>
      <c r="BS502" s="12">
        <v>0</v>
      </c>
      <c r="BT502" s="12">
        <v>0</v>
      </c>
    </row>
    <row r="503" spans="2:72">
      <c r="B503" s="18" t="s">
        <v>208</v>
      </c>
      <c r="C503" s="18" t="s">
        <v>710</v>
      </c>
      <c r="D503" s="18" t="s">
        <v>97</v>
      </c>
      <c r="E503" s="18"/>
      <c r="F503" s="18"/>
      <c r="G503" s="18"/>
      <c r="H503" s="18">
        <v>2017</v>
      </c>
      <c r="I503" s="748" t="s">
        <v>586</v>
      </c>
      <c r="J503" s="749" t="s">
        <v>598</v>
      </c>
      <c r="P503" s="12">
        <v>0</v>
      </c>
      <c r="Q503" s="12">
        <v>0</v>
      </c>
      <c r="R503" s="12">
        <v>0</v>
      </c>
      <c r="S503" s="12">
        <v>0</v>
      </c>
      <c r="T503" s="12">
        <v>0</v>
      </c>
      <c r="U503" s="12">
        <v>0</v>
      </c>
      <c r="V503" s="12">
        <v>0</v>
      </c>
      <c r="W503" s="12">
        <v>0</v>
      </c>
      <c r="X503" s="12">
        <v>0</v>
      </c>
      <c r="Y503" s="12">
        <v>0</v>
      </c>
      <c r="Z503" s="12">
        <v>0</v>
      </c>
      <c r="AA503" s="12">
        <v>0</v>
      </c>
      <c r="AB503" s="12">
        <v>0</v>
      </c>
      <c r="AC503" s="12">
        <v>0</v>
      </c>
      <c r="AD503" s="12">
        <v>0</v>
      </c>
      <c r="AE503" s="12">
        <v>0</v>
      </c>
      <c r="AF503" s="12">
        <v>0</v>
      </c>
      <c r="AG503" s="12">
        <v>0</v>
      </c>
      <c r="AH503" s="12">
        <v>0</v>
      </c>
      <c r="AI503" s="12">
        <v>0</v>
      </c>
      <c r="AJ503" s="12">
        <v>0</v>
      </c>
      <c r="AK503" s="12">
        <v>0</v>
      </c>
      <c r="AL503" s="12">
        <v>0</v>
      </c>
      <c r="AM503" s="12">
        <v>0</v>
      </c>
      <c r="AN503" s="12">
        <v>0</v>
      </c>
      <c r="AO503" s="12">
        <v>0</v>
      </c>
      <c r="AU503" s="12">
        <v>0</v>
      </c>
      <c r="AV503" s="12">
        <v>0</v>
      </c>
      <c r="AW503" s="12">
        <v>0</v>
      </c>
      <c r="AX503" s="12">
        <v>0</v>
      </c>
      <c r="AY503" s="12">
        <v>0</v>
      </c>
      <c r="AZ503" s="12">
        <v>0</v>
      </c>
      <c r="BA503" s="12">
        <v>0</v>
      </c>
      <c r="BB503" s="12">
        <v>0</v>
      </c>
      <c r="BC503" s="12">
        <v>0</v>
      </c>
      <c r="BD503" s="12">
        <v>0</v>
      </c>
      <c r="BE503" s="12">
        <v>0</v>
      </c>
      <c r="BF503" s="12">
        <v>0</v>
      </c>
      <c r="BG503" s="12">
        <v>0</v>
      </c>
      <c r="BH503" s="12">
        <v>0</v>
      </c>
      <c r="BI503" s="12">
        <v>0</v>
      </c>
      <c r="BJ503" s="12">
        <v>0</v>
      </c>
      <c r="BK503" s="12">
        <v>0</v>
      </c>
      <c r="BL503" s="12">
        <v>0</v>
      </c>
      <c r="BM503" s="12">
        <v>0</v>
      </c>
      <c r="BN503" s="12">
        <v>0</v>
      </c>
      <c r="BO503" s="12">
        <v>0</v>
      </c>
      <c r="BP503" s="12">
        <v>0</v>
      </c>
      <c r="BQ503" s="12">
        <v>0</v>
      </c>
      <c r="BR503" s="12">
        <v>0</v>
      </c>
      <c r="BS503" s="12">
        <v>0</v>
      </c>
      <c r="BT503" s="12">
        <v>0</v>
      </c>
    </row>
    <row r="504" spans="2:72">
      <c r="B504" s="18" t="s">
        <v>208</v>
      </c>
      <c r="C504" s="18" t="s">
        <v>710</v>
      </c>
      <c r="D504" s="18" t="s">
        <v>95</v>
      </c>
      <c r="E504" s="18"/>
      <c r="F504" s="18"/>
      <c r="G504" s="18"/>
      <c r="H504" s="18">
        <v>2017</v>
      </c>
      <c r="I504" s="748" t="s">
        <v>586</v>
      </c>
      <c r="J504" s="749" t="s">
        <v>598</v>
      </c>
      <c r="P504" s="12">
        <v>0</v>
      </c>
      <c r="Q504" s="12">
        <v>0</v>
      </c>
      <c r="R504" s="12">
        <v>0</v>
      </c>
      <c r="S504" s="12">
        <v>0</v>
      </c>
      <c r="T504" s="12">
        <v>0</v>
      </c>
      <c r="U504" s="12">
        <v>0</v>
      </c>
      <c r="V504" s="12">
        <v>0</v>
      </c>
      <c r="W504" s="12">
        <v>0</v>
      </c>
      <c r="X504" s="12">
        <v>0</v>
      </c>
      <c r="Y504" s="12">
        <v>0</v>
      </c>
      <c r="Z504" s="12">
        <v>0</v>
      </c>
      <c r="AA504" s="12">
        <v>0</v>
      </c>
      <c r="AB504" s="12">
        <v>0</v>
      </c>
      <c r="AC504" s="12">
        <v>0</v>
      </c>
      <c r="AD504" s="12">
        <v>0</v>
      </c>
      <c r="AE504" s="12">
        <v>0</v>
      </c>
      <c r="AF504" s="12">
        <v>0</v>
      </c>
      <c r="AG504" s="12">
        <v>0</v>
      </c>
      <c r="AH504" s="12">
        <v>0</v>
      </c>
      <c r="AI504" s="12">
        <v>0</v>
      </c>
      <c r="AJ504" s="12">
        <v>0</v>
      </c>
      <c r="AK504" s="12">
        <v>0</v>
      </c>
      <c r="AL504" s="12">
        <v>0</v>
      </c>
      <c r="AM504" s="12">
        <v>0</v>
      </c>
      <c r="AN504" s="12">
        <v>0</v>
      </c>
      <c r="AO504" s="12">
        <v>0</v>
      </c>
      <c r="AU504" s="12">
        <v>0</v>
      </c>
      <c r="AV504" s="12">
        <v>0</v>
      </c>
      <c r="AW504" s="12">
        <v>0</v>
      </c>
      <c r="AX504" s="12">
        <v>0</v>
      </c>
      <c r="AY504" s="12">
        <v>0</v>
      </c>
      <c r="AZ504" s="12">
        <v>0</v>
      </c>
      <c r="BA504" s="12">
        <v>0</v>
      </c>
      <c r="BB504" s="12">
        <v>0</v>
      </c>
      <c r="BC504" s="12">
        <v>0</v>
      </c>
      <c r="BD504" s="12">
        <v>0</v>
      </c>
      <c r="BE504" s="12">
        <v>0</v>
      </c>
      <c r="BF504" s="12">
        <v>0</v>
      </c>
      <c r="BG504" s="12">
        <v>0</v>
      </c>
      <c r="BH504" s="12">
        <v>0</v>
      </c>
      <c r="BI504" s="12">
        <v>0</v>
      </c>
      <c r="BJ504" s="12">
        <v>0</v>
      </c>
      <c r="BK504" s="12">
        <v>0</v>
      </c>
      <c r="BL504" s="12">
        <v>0</v>
      </c>
      <c r="BM504" s="12">
        <v>0</v>
      </c>
      <c r="BN504" s="12">
        <v>0</v>
      </c>
      <c r="BO504" s="12">
        <v>0</v>
      </c>
      <c r="BP504" s="12">
        <v>0</v>
      </c>
      <c r="BQ504" s="12">
        <v>0</v>
      </c>
      <c r="BR504" s="12">
        <v>0</v>
      </c>
      <c r="BS504" s="12">
        <v>0</v>
      </c>
      <c r="BT504" s="12">
        <v>0</v>
      </c>
    </row>
    <row r="505" spans="2:72">
      <c r="B505" s="18" t="s">
        <v>208</v>
      </c>
      <c r="C505" s="18" t="s">
        <v>710</v>
      </c>
      <c r="D505" s="18" t="s">
        <v>96</v>
      </c>
      <c r="E505" s="18"/>
      <c r="F505" s="18"/>
      <c r="G505" s="18"/>
      <c r="H505" s="18">
        <v>2017</v>
      </c>
      <c r="I505" s="748" t="s">
        <v>586</v>
      </c>
      <c r="J505" s="749" t="s">
        <v>598</v>
      </c>
      <c r="P505" s="12">
        <v>0</v>
      </c>
      <c r="Q505" s="12">
        <v>0</v>
      </c>
      <c r="R505" s="12">
        <v>0</v>
      </c>
      <c r="S505" s="12">
        <v>0</v>
      </c>
      <c r="T505" s="12">
        <v>0</v>
      </c>
      <c r="U505" s="12">
        <v>0</v>
      </c>
      <c r="V505" s="12">
        <v>0</v>
      </c>
      <c r="W505" s="12">
        <v>0</v>
      </c>
      <c r="X505" s="12">
        <v>0</v>
      </c>
      <c r="Y505" s="12">
        <v>0</v>
      </c>
      <c r="Z505" s="12">
        <v>0</v>
      </c>
      <c r="AA505" s="12">
        <v>0</v>
      </c>
      <c r="AB505" s="12">
        <v>0</v>
      </c>
      <c r="AC505" s="12">
        <v>0</v>
      </c>
      <c r="AD505" s="12">
        <v>0</v>
      </c>
      <c r="AE505" s="12">
        <v>0</v>
      </c>
      <c r="AF505" s="12">
        <v>0</v>
      </c>
      <c r="AG505" s="12">
        <v>0</v>
      </c>
      <c r="AH505" s="12">
        <v>0</v>
      </c>
      <c r="AI505" s="12">
        <v>0</v>
      </c>
      <c r="AJ505" s="12">
        <v>0</v>
      </c>
      <c r="AK505" s="12">
        <v>0</v>
      </c>
      <c r="AL505" s="12">
        <v>0</v>
      </c>
      <c r="AM505" s="12">
        <v>0</v>
      </c>
      <c r="AN505" s="12">
        <v>0</v>
      </c>
      <c r="AO505" s="12">
        <v>0</v>
      </c>
      <c r="AU505" s="12">
        <v>0</v>
      </c>
      <c r="AV505" s="12">
        <v>0</v>
      </c>
      <c r="AW505" s="12">
        <v>0</v>
      </c>
      <c r="AX505" s="12">
        <v>0</v>
      </c>
      <c r="AY505" s="12">
        <v>0</v>
      </c>
      <c r="AZ505" s="12">
        <v>0</v>
      </c>
      <c r="BA505" s="12">
        <v>0</v>
      </c>
      <c r="BB505" s="12">
        <v>0</v>
      </c>
      <c r="BC505" s="12">
        <v>0</v>
      </c>
      <c r="BD505" s="12">
        <v>0</v>
      </c>
      <c r="BE505" s="12">
        <v>0</v>
      </c>
      <c r="BF505" s="12">
        <v>0</v>
      </c>
      <c r="BG505" s="12">
        <v>0</v>
      </c>
      <c r="BH505" s="12">
        <v>0</v>
      </c>
      <c r="BI505" s="12">
        <v>0</v>
      </c>
      <c r="BJ505" s="12">
        <v>0</v>
      </c>
      <c r="BK505" s="12">
        <v>0</v>
      </c>
      <c r="BL505" s="12">
        <v>0</v>
      </c>
      <c r="BM505" s="12">
        <v>0</v>
      </c>
      <c r="BN505" s="12">
        <v>0</v>
      </c>
      <c r="BO505" s="12">
        <v>0</v>
      </c>
      <c r="BP505" s="12">
        <v>0</v>
      </c>
      <c r="BQ505" s="12">
        <v>0</v>
      </c>
      <c r="BR505" s="12">
        <v>0</v>
      </c>
      <c r="BS505" s="12">
        <v>0</v>
      </c>
      <c r="BT505" s="12">
        <v>0</v>
      </c>
    </row>
    <row r="506" spans="2:72">
      <c r="B506" s="18" t="s">
        <v>208</v>
      </c>
      <c r="C506" s="18" t="s">
        <v>710</v>
      </c>
      <c r="D506" s="18" t="s">
        <v>687</v>
      </c>
      <c r="E506" s="18"/>
      <c r="F506" s="18"/>
      <c r="G506" s="18"/>
      <c r="H506" s="18">
        <v>2017</v>
      </c>
      <c r="I506" s="748" t="s">
        <v>586</v>
      </c>
      <c r="J506" s="749" t="s">
        <v>598</v>
      </c>
      <c r="P506" s="12">
        <v>0</v>
      </c>
      <c r="Q506" s="12">
        <v>0</v>
      </c>
      <c r="R506" s="12">
        <v>0</v>
      </c>
      <c r="S506" s="12">
        <v>0</v>
      </c>
      <c r="T506" s="12">
        <v>0</v>
      </c>
      <c r="U506" s="12">
        <v>0</v>
      </c>
      <c r="V506" s="12">
        <v>0</v>
      </c>
      <c r="W506" s="12">
        <v>0</v>
      </c>
      <c r="X506" s="12">
        <v>0</v>
      </c>
      <c r="Y506" s="12">
        <v>0</v>
      </c>
      <c r="Z506" s="12">
        <v>0</v>
      </c>
      <c r="AA506" s="12">
        <v>0</v>
      </c>
      <c r="AB506" s="12">
        <v>0</v>
      </c>
      <c r="AC506" s="12">
        <v>0</v>
      </c>
      <c r="AD506" s="12">
        <v>0</v>
      </c>
      <c r="AE506" s="12">
        <v>0</v>
      </c>
      <c r="AF506" s="12">
        <v>0</v>
      </c>
      <c r="AG506" s="12">
        <v>0</v>
      </c>
      <c r="AH506" s="12">
        <v>0</v>
      </c>
      <c r="AI506" s="12">
        <v>0</v>
      </c>
      <c r="AJ506" s="12">
        <v>0</v>
      </c>
      <c r="AK506" s="12">
        <v>0</v>
      </c>
      <c r="AL506" s="12">
        <v>0</v>
      </c>
      <c r="AM506" s="12">
        <v>0</v>
      </c>
      <c r="AN506" s="12">
        <v>0</v>
      </c>
      <c r="AO506" s="12">
        <v>0</v>
      </c>
      <c r="AU506" s="12">
        <v>0</v>
      </c>
      <c r="AV506" s="12">
        <v>0</v>
      </c>
      <c r="AW506" s="12">
        <v>0</v>
      </c>
      <c r="AX506" s="12">
        <v>0</v>
      </c>
      <c r="AY506" s="12">
        <v>0</v>
      </c>
      <c r="AZ506" s="12">
        <v>0</v>
      </c>
      <c r="BA506" s="12">
        <v>0</v>
      </c>
      <c r="BB506" s="12">
        <v>0</v>
      </c>
      <c r="BC506" s="12">
        <v>0</v>
      </c>
      <c r="BD506" s="12">
        <v>0</v>
      </c>
      <c r="BE506" s="12">
        <v>0</v>
      </c>
      <c r="BF506" s="12">
        <v>0</v>
      </c>
      <c r="BG506" s="12">
        <v>0</v>
      </c>
      <c r="BH506" s="12">
        <v>0</v>
      </c>
      <c r="BI506" s="12">
        <v>0</v>
      </c>
      <c r="BJ506" s="12">
        <v>0</v>
      </c>
      <c r="BK506" s="12">
        <v>0</v>
      </c>
      <c r="BL506" s="12">
        <v>0</v>
      </c>
      <c r="BM506" s="12">
        <v>0</v>
      </c>
      <c r="BN506" s="12">
        <v>0</v>
      </c>
      <c r="BO506" s="12">
        <v>0</v>
      </c>
      <c r="BP506" s="12">
        <v>0</v>
      </c>
      <c r="BQ506" s="12">
        <v>0</v>
      </c>
      <c r="BR506" s="12">
        <v>0</v>
      </c>
      <c r="BS506" s="12">
        <v>0</v>
      </c>
      <c r="BT506" s="12">
        <v>0</v>
      </c>
    </row>
    <row r="507" spans="2:72">
      <c r="B507" s="18" t="s">
        <v>208</v>
      </c>
      <c r="C507" s="18" t="s">
        <v>710</v>
      </c>
      <c r="D507" s="18" t="s">
        <v>98</v>
      </c>
      <c r="E507" s="18"/>
      <c r="F507" s="18"/>
      <c r="G507" s="18"/>
      <c r="H507" s="18">
        <v>2017</v>
      </c>
      <c r="I507" s="748" t="s">
        <v>586</v>
      </c>
      <c r="J507" s="749" t="s">
        <v>598</v>
      </c>
      <c r="P507" s="12">
        <v>0</v>
      </c>
      <c r="Q507" s="12">
        <v>0</v>
      </c>
      <c r="R507" s="12">
        <v>0</v>
      </c>
      <c r="S507" s="12">
        <v>0</v>
      </c>
      <c r="T507" s="12">
        <v>0</v>
      </c>
      <c r="U507" s="12">
        <v>0</v>
      </c>
      <c r="V507" s="12">
        <v>0</v>
      </c>
      <c r="W507" s="12">
        <v>0</v>
      </c>
      <c r="X507" s="12">
        <v>0</v>
      </c>
      <c r="Y507" s="12">
        <v>0</v>
      </c>
      <c r="Z507" s="12">
        <v>0</v>
      </c>
      <c r="AA507" s="12">
        <v>0</v>
      </c>
      <c r="AB507" s="12">
        <v>0</v>
      </c>
      <c r="AC507" s="12">
        <v>0</v>
      </c>
      <c r="AD507" s="12">
        <v>0</v>
      </c>
      <c r="AE507" s="12">
        <v>0</v>
      </c>
      <c r="AF507" s="12">
        <v>0</v>
      </c>
      <c r="AG507" s="12">
        <v>0</v>
      </c>
      <c r="AH507" s="12">
        <v>0</v>
      </c>
      <c r="AI507" s="12">
        <v>0</v>
      </c>
      <c r="AJ507" s="12">
        <v>0</v>
      </c>
      <c r="AK507" s="12">
        <v>0</v>
      </c>
      <c r="AL507" s="12">
        <v>0</v>
      </c>
      <c r="AM507" s="12">
        <v>0</v>
      </c>
      <c r="AN507" s="12">
        <v>0</v>
      </c>
      <c r="AO507" s="12">
        <v>0</v>
      </c>
      <c r="AU507" s="12">
        <v>0</v>
      </c>
      <c r="AV507" s="12">
        <v>0</v>
      </c>
      <c r="AW507" s="12">
        <v>0</v>
      </c>
      <c r="AX507" s="12">
        <v>0</v>
      </c>
      <c r="AY507" s="12">
        <v>0</v>
      </c>
      <c r="AZ507" s="12">
        <v>0</v>
      </c>
      <c r="BA507" s="12">
        <v>0</v>
      </c>
      <c r="BB507" s="12">
        <v>0</v>
      </c>
      <c r="BC507" s="12">
        <v>0</v>
      </c>
      <c r="BD507" s="12">
        <v>0</v>
      </c>
      <c r="BE507" s="12">
        <v>0</v>
      </c>
      <c r="BF507" s="12">
        <v>0</v>
      </c>
      <c r="BG507" s="12">
        <v>0</v>
      </c>
      <c r="BH507" s="12">
        <v>0</v>
      </c>
      <c r="BI507" s="12">
        <v>0</v>
      </c>
      <c r="BJ507" s="12">
        <v>0</v>
      </c>
      <c r="BK507" s="12">
        <v>0</v>
      </c>
      <c r="BL507" s="12">
        <v>0</v>
      </c>
      <c r="BM507" s="12">
        <v>0</v>
      </c>
      <c r="BN507" s="12">
        <v>0</v>
      </c>
      <c r="BO507" s="12">
        <v>0</v>
      </c>
      <c r="BP507" s="12">
        <v>0</v>
      </c>
      <c r="BQ507" s="12">
        <v>0</v>
      </c>
      <c r="BR507" s="12">
        <v>0</v>
      </c>
      <c r="BS507" s="12">
        <v>0</v>
      </c>
      <c r="BT507" s="12">
        <v>0</v>
      </c>
    </row>
    <row r="508" spans="2:72">
      <c r="B508" s="18" t="s">
        <v>208</v>
      </c>
      <c r="C508" s="18" t="s">
        <v>710</v>
      </c>
      <c r="D508" s="18" t="s">
        <v>99</v>
      </c>
      <c r="E508" s="18"/>
      <c r="F508" s="18"/>
      <c r="G508" s="18"/>
      <c r="H508" s="18">
        <v>2017</v>
      </c>
      <c r="I508" s="748" t="s">
        <v>586</v>
      </c>
      <c r="J508" s="749" t="s">
        <v>598</v>
      </c>
      <c r="P508" s="12">
        <v>0</v>
      </c>
      <c r="Q508" s="12">
        <v>0</v>
      </c>
      <c r="R508" s="12">
        <v>0</v>
      </c>
      <c r="S508" s="12">
        <v>0</v>
      </c>
      <c r="T508" s="12">
        <v>0</v>
      </c>
      <c r="U508" s="12">
        <v>0</v>
      </c>
      <c r="V508" s="12">
        <v>0</v>
      </c>
      <c r="W508" s="12">
        <v>0</v>
      </c>
      <c r="X508" s="12">
        <v>0</v>
      </c>
      <c r="Y508" s="12">
        <v>0</v>
      </c>
      <c r="Z508" s="12">
        <v>0</v>
      </c>
      <c r="AA508" s="12">
        <v>0</v>
      </c>
      <c r="AB508" s="12">
        <v>0</v>
      </c>
      <c r="AC508" s="12">
        <v>0</v>
      </c>
      <c r="AD508" s="12">
        <v>0</v>
      </c>
      <c r="AE508" s="12">
        <v>0</v>
      </c>
      <c r="AF508" s="12">
        <v>0</v>
      </c>
      <c r="AG508" s="12">
        <v>0</v>
      </c>
      <c r="AH508" s="12">
        <v>0</v>
      </c>
      <c r="AI508" s="12">
        <v>0</v>
      </c>
      <c r="AJ508" s="12">
        <v>0</v>
      </c>
      <c r="AK508" s="12">
        <v>0</v>
      </c>
      <c r="AL508" s="12">
        <v>0</v>
      </c>
      <c r="AM508" s="12">
        <v>0</v>
      </c>
      <c r="AN508" s="12">
        <v>0</v>
      </c>
      <c r="AO508" s="12">
        <v>0</v>
      </c>
      <c r="AU508" s="12">
        <v>0</v>
      </c>
      <c r="AV508" s="12">
        <v>0</v>
      </c>
      <c r="AW508" s="12">
        <v>0</v>
      </c>
      <c r="AX508" s="12">
        <v>0</v>
      </c>
      <c r="AY508" s="12">
        <v>0</v>
      </c>
      <c r="AZ508" s="12">
        <v>0</v>
      </c>
      <c r="BA508" s="12">
        <v>0</v>
      </c>
      <c r="BB508" s="12">
        <v>0</v>
      </c>
      <c r="BC508" s="12">
        <v>0</v>
      </c>
      <c r="BD508" s="12">
        <v>0</v>
      </c>
      <c r="BE508" s="12">
        <v>0</v>
      </c>
      <c r="BF508" s="12">
        <v>0</v>
      </c>
      <c r="BG508" s="12">
        <v>0</v>
      </c>
      <c r="BH508" s="12">
        <v>0</v>
      </c>
      <c r="BI508" s="12">
        <v>0</v>
      </c>
      <c r="BJ508" s="12">
        <v>0</v>
      </c>
      <c r="BK508" s="12">
        <v>0</v>
      </c>
      <c r="BL508" s="12">
        <v>0</v>
      </c>
      <c r="BM508" s="12">
        <v>0</v>
      </c>
      <c r="BN508" s="12">
        <v>0</v>
      </c>
      <c r="BO508" s="12">
        <v>0</v>
      </c>
      <c r="BP508" s="12">
        <v>0</v>
      </c>
      <c r="BQ508" s="12">
        <v>0</v>
      </c>
      <c r="BR508" s="12">
        <v>0</v>
      </c>
      <c r="BS508" s="12">
        <v>0</v>
      </c>
      <c r="BT508" s="12">
        <v>0</v>
      </c>
    </row>
    <row r="509" spans="2:72">
      <c r="B509" s="18" t="s">
        <v>208</v>
      </c>
      <c r="C509" s="18" t="s">
        <v>710</v>
      </c>
      <c r="D509" s="18" t="s">
        <v>100</v>
      </c>
      <c r="E509" s="18"/>
      <c r="F509" s="18"/>
      <c r="G509" s="18"/>
      <c r="H509" s="18">
        <v>2017</v>
      </c>
      <c r="I509" s="748" t="s">
        <v>586</v>
      </c>
      <c r="J509" s="749" t="s">
        <v>598</v>
      </c>
      <c r="P509" s="12">
        <v>0</v>
      </c>
      <c r="Q509" s="12">
        <v>0</v>
      </c>
      <c r="R509" s="12">
        <v>0</v>
      </c>
      <c r="S509" s="12">
        <v>0</v>
      </c>
      <c r="T509" s="12">
        <v>0</v>
      </c>
      <c r="U509" s="12">
        <v>0</v>
      </c>
      <c r="V509" s="12">
        <v>0</v>
      </c>
      <c r="W509" s="12">
        <v>0</v>
      </c>
      <c r="X509" s="12">
        <v>0</v>
      </c>
      <c r="Y509" s="12">
        <v>0</v>
      </c>
      <c r="Z509" s="12">
        <v>0</v>
      </c>
      <c r="AA509" s="12">
        <v>0</v>
      </c>
      <c r="AB509" s="12">
        <v>0</v>
      </c>
      <c r="AC509" s="12">
        <v>0</v>
      </c>
      <c r="AD509" s="12">
        <v>0</v>
      </c>
      <c r="AE509" s="12">
        <v>0</v>
      </c>
      <c r="AF509" s="12">
        <v>0</v>
      </c>
      <c r="AG509" s="12">
        <v>0</v>
      </c>
      <c r="AH509" s="12">
        <v>0</v>
      </c>
      <c r="AI509" s="12">
        <v>0</v>
      </c>
      <c r="AJ509" s="12">
        <v>0</v>
      </c>
      <c r="AK509" s="12">
        <v>0</v>
      </c>
      <c r="AL509" s="12">
        <v>0</v>
      </c>
      <c r="AM509" s="12">
        <v>0</v>
      </c>
      <c r="AN509" s="12">
        <v>0</v>
      </c>
      <c r="AO509" s="12">
        <v>0</v>
      </c>
      <c r="AU509" s="12">
        <v>0</v>
      </c>
      <c r="AV509" s="12">
        <v>0</v>
      </c>
      <c r="AW509" s="12">
        <v>0</v>
      </c>
      <c r="AX509" s="12">
        <v>0</v>
      </c>
      <c r="AY509" s="12">
        <v>0</v>
      </c>
      <c r="AZ509" s="12">
        <v>0</v>
      </c>
      <c r="BA509" s="12">
        <v>0</v>
      </c>
      <c r="BB509" s="12">
        <v>0</v>
      </c>
      <c r="BC509" s="12">
        <v>0</v>
      </c>
      <c r="BD509" s="12">
        <v>0</v>
      </c>
      <c r="BE509" s="12">
        <v>0</v>
      </c>
      <c r="BF509" s="12">
        <v>0</v>
      </c>
      <c r="BG509" s="12">
        <v>0</v>
      </c>
      <c r="BH509" s="12">
        <v>0</v>
      </c>
      <c r="BI509" s="12">
        <v>0</v>
      </c>
      <c r="BJ509" s="12">
        <v>0</v>
      </c>
      <c r="BK509" s="12">
        <v>0</v>
      </c>
      <c r="BL509" s="12">
        <v>0</v>
      </c>
      <c r="BM509" s="12">
        <v>0</v>
      </c>
      <c r="BN509" s="12">
        <v>0</v>
      </c>
      <c r="BO509" s="12">
        <v>0</v>
      </c>
      <c r="BP509" s="12">
        <v>0</v>
      </c>
      <c r="BQ509" s="12">
        <v>0</v>
      </c>
      <c r="BR509" s="12">
        <v>0</v>
      </c>
      <c r="BS509" s="12">
        <v>0</v>
      </c>
      <c r="BT509" s="12">
        <v>0</v>
      </c>
    </row>
    <row r="510" spans="2:72">
      <c r="B510" s="18" t="s">
        <v>208</v>
      </c>
      <c r="C510" s="18" t="s">
        <v>710</v>
      </c>
      <c r="D510" s="18" t="s">
        <v>101</v>
      </c>
      <c r="E510" s="18"/>
      <c r="F510" s="18"/>
      <c r="G510" s="18"/>
      <c r="H510" s="18">
        <v>2017</v>
      </c>
      <c r="I510" s="748" t="s">
        <v>586</v>
      </c>
      <c r="J510" s="749" t="s">
        <v>598</v>
      </c>
      <c r="P510" s="12">
        <v>0</v>
      </c>
      <c r="Q510" s="12">
        <v>0</v>
      </c>
      <c r="R510" s="12">
        <v>0</v>
      </c>
      <c r="S510" s="12">
        <v>0</v>
      </c>
      <c r="T510" s="12">
        <v>0</v>
      </c>
      <c r="U510" s="12">
        <v>0</v>
      </c>
      <c r="V510" s="12">
        <v>0</v>
      </c>
      <c r="W510" s="12">
        <v>0</v>
      </c>
      <c r="X510" s="12">
        <v>0</v>
      </c>
      <c r="Y510" s="12">
        <v>0</v>
      </c>
      <c r="Z510" s="12">
        <v>0</v>
      </c>
      <c r="AA510" s="12">
        <v>0</v>
      </c>
      <c r="AB510" s="12">
        <v>0</v>
      </c>
      <c r="AC510" s="12">
        <v>0</v>
      </c>
      <c r="AD510" s="12">
        <v>0</v>
      </c>
      <c r="AE510" s="12">
        <v>0</v>
      </c>
      <c r="AF510" s="12">
        <v>0</v>
      </c>
      <c r="AG510" s="12">
        <v>0</v>
      </c>
      <c r="AH510" s="12">
        <v>0</v>
      </c>
      <c r="AI510" s="12">
        <v>0</v>
      </c>
      <c r="AJ510" s="12">
        <v>0</v>
      </c>
      <c r="AK510" s="12">
        <v>0</v>
      </c>
      <c r="AL510" s="12">
        <v>0</v>
      </c>
      <c r="AM510" s="12">
        <v>0</v>
      </c>
      <c r="AN510" s="12">
        <v>0</v>
      </c>
      <c r="AO510" s="12">
        <v>0</v>
      </c>
      <c r="AU510" s="12">
        <v>0</v>
      </c>
      <c r="AV510" s="12">
        <v>0</v>
      </c>
      <c r="AW510" s="12">
        <v>0</v>
      </c>
      <c r="AX510" s="12">
        <v>0</v>
      </c>
      <c r="AY510" s="12">
        <v>0</v>
      </c>
      <c r="AZ510" s="12">
        <v>0</v>
      </c>
      <c r="BA510" s="12">
        <v>0</v>
      </c>
      <c r="BB510" s="12">
        <v>0</v>
      </c>
      <c r="BC510" s="12">
        <v>0</v>
      </c>
      <c r="BD510" s="12">
        <v>0</v>
      </c>
      <c r="BE510" s="12">
        <v>0</v>
      </c>
      <c r="BF510" s="12">
        <v>0</v>
      </c>
      <c r="BG510" s="12">
        <v>0</v>
      </c>
      <c r="BH510" s="12">
        <v>0</v>
      </c>
      <c r="BI510" s="12">
        <v>0</v>
      </c>
      <c r="BJ510" s="12">
        <v>0</v>
      </c>
      <c r="BK510" s="12">
        <v>0</v>
      </c>
      <c r="BL510" s="12">
        <v>0</v>
      </c>
      <c r="BM510" s="12">
        <v>0</v>
      </c>
      <c r="BN510" s="12">
        <v>0</v>
      </c>
      <c r="BO510" s="12">
        <v>0</v>
      </c>
      <c r="BP510" s="12">
        <v>0</v>
      </c>
      <c r="BQ510" s="12">
        <v>0</v>
      </c>
      <c r="BR510" s="12">
        <v>0</v>
      </c>
      <c r="BS510" s="12">
        <v>0</v>
      </c>
      <c r="BT510" s="12">
        <v>0</v>
      </c>
    </row>
    <row r="511" spans="2:72">
      <c r="B511" s="18" t="s">
        <v>208</v>
      </c>
      <c r="C511" s="18" t="s">
        <v>710</v>
      </c>
      <c r="D511" s="18" t="s">
        <v>102</v>
      </c>
      <c r="E511" s="18"/>
      <c r="F511" s="18"/>
      <c r="G511" s="18"/>
      <c r="H511" s="18">
        <v>2017</v>
      </c>
      <c r="I511" s="748" t="s">
        <v>586</v>
      </c>
      <c r="J511" s="749" t="s">
        <v>598</v>
      </c>
      <c r="P511" s="12">
        <v>0</v>
      </c>
      <c r="Q511" s="12">
        <v>0</v>
      </c>
      <c r="R511" s="12">
        <v>0</v>
      </c>
      <c r="S511" s="12">
        <v>0</v>
      </c>
      <c r="T511" s="12">
        <v>0</v>
      </c>
      <c r="U511" s="12">
        <v>0</v>
      </c>
      <c r="V511" s="12">
        <v>0</v>
      </c>
      <c r="W511" s="12">
        <v>0</v>
      </c>
      <c r="X511" s="12">
        <v>0</v>
      </c>
      <c r="Y511" s="12">
        <v>0</v>
      </c>
      <c r="Z511" s="12">
        <v>0</v>
      </c>
      <c r="AA511" s="12">
        <v>0</v>
      </c>
      <c r="AB511" s="12">
        <v>0</v>
      </c>
      <c r="AC511" s="12">
        <v>0</v>
      </c>
      <c r="AD511" s="12">
        <v>0</v>
      </c>
      <c r="AE511" s="12">
        <v>0</v>
      </c>
      <c r="AF511" s="12">
        <v>0</v>
      </c>
      <c r="AG511" s="12">
        <v>0</v>
      </c>
      <c r="AH511" s="12">
        <v>0</v>
      </c>
      <c r="AI511" s="12">
        <v>0</v>
      </c>
      <c r="AJ511" s="12">
        <v>0</v>
      </c>
      <c r="AK511" s="12">
        <v>0</v>
      </c>
      <c r="AL511" s="12">
        <v>0</v>
      </c>
      <c r="AM511" s="12">
        <v>0</v>
      </c>
      <c r="AN511" s="12">
        <v>0</v>
      </c>
      <c r="AO511" s="12">
        <v>0</v>
      </c>
      <c r="AU511" s="12">
        <v>0</v>
      </c>
      <c r="AV511" s="12">
        <v>0</v>
      </c>
      <c r="AW511" s="12">
        <v>0</v>
      </c>
      <c r="AX511" s="12">
        <v>0</v>
      </c>
      <c r="AY511" s="12">
        <v>0</v>
      </c>
      <c r="AZ511" s="12">
        <v>0</v>
      </c>
      <c r="BA511" s="12">
        <v>0</v>
      </c>
      <c r="BB511" s="12">
        <v>0</v>
      </c>
      <c r="BC511" s="12">
        <v>0</v>
      </c>
      <c r="BD511" s="12">
        <v>0</v>
      </c>
      <c r="BE511" s="12">
        <v>0</v>
      </c>
      <c r="BF511" s="12">
        <v>0</v>
      </c>
      <c r="BG511" s="12">
        <v>0</v>
      </c>
      <c r="BH511" s="12">
        <v>0</v>
      </c>
      <c r="BI511" s="12">
        <v>0</v>
      </c>
      <c r="BJ511" s="12">
        <v>0</v>
      </c>
      <c r="BK511" s="12">
        <v>0</v>
      </c>
      <c r="BL511" s="12">
        <v>0</v>
      </c>
      <c r="BM511" s="12">
        <v>0</v>
      </c>
      <c r="BN511" s="12">
        <v>0</v>
      </c>
      <c r="BO511" s="12">
        <v>0</v>
      </c>
      <c r="BP511" s="12">
        <v>0</v>
      </c>
      <c r="BQ511" s="12">
        <v>0</v>
      </c>
      <c r="BR511" s="12">
        <v>0</v>
      </c>
      <c r="BS511" s="12">
        <v>0</v>
      </c>
      <c r="BT511" s="12">
        <v>0</v>
      </c>
    </row>
    <row r="512" spans="2:72">
      <c r="B512" s="18" t="s">
        <v>208</v>
      </c>
      <c r="C512" s="18" t="s">
        <v>710</v>
      </c>
      <c r="D512" s="18" t="s">
        <v>103</v>
      </c>
      <c r="E512" s="18"/>
      <c r="F512" s="18"/>
      <c r="G512" s="18"/>
      <c r="H512" s="18">
        <v>2017</v>
      </c>
      <c r="I512" s="748" t="s">
        <v>586</v>
      </c>
      <c r="J512" s="749" t="s">
        <v>598</v>
      </c>
      <c r="P512" s="12">
        <v>0</v>
      </c>
      <c r="Q512" s="12">
        <v>0</v>
      </c>
      <c r="R512" s="12">
        <v>0</v>
      </c>
      <c r="S512" s="12">
        <v>0</v>
      </c>
      <c r="T512" s="12">
        <v>0</v>
      </c>
      <c r="U512" s="12">
        <v>0</v>
      </c>
      <c r="V512" s="12">
        <v>0</v>
      </c>
      <c r="W512" s="12">
        <v>0</v>
      </c>
      <c r="X512" s="12">
        <v>0</v>
      </c>
      <c r="Y512" s="12">
        <v>0</v>
      </c>
      <c r="Z512" s="12">
        <v>0</v>
      </c>
      <c r="AA512" s="12">
        <v>0</v>
      </c>
      <c r="AB512" s="12">
        <v>0</v>
      </c>
      <c r="AC512" s="12">
        <v>0</v>
      </c>
      <c r="AD512" s="12">
        <v>0</v>
      </c>
      <c r="AE512" s="12">
        <v>0</v>
      </c>
      <c r="AF512" s="12">
        <v>0</v>
      </c>
      <c r="AG512" s="12">
        <v>0</v>
      </c>
      <c r="AH512" s="12">
        <v>0</v>
      </c>
      <c r="AI512" s="12">
        <v>0</v>
      </c>
      <c r="AJ512" s="12">
        <v>0</v>
      </c>
      <c r="AK512" s="12">
        <v>0</v>
      </c>
      <c r="AL512" s="12">
        <v>0</v>
      </c>
      <c r="AM512" s="12">
        <v>0</v>
      </c>
      <c r="AN512" s="12">
        <v>0</v>
      </c>
      <c r="AO512" s="12">
        <v>0</v>
      </c>
      <c r="AU512" s="12">
        <v>0</v>
      </c>
      <c r="AV512" s="12">
        <v>0</v>
      </c>
      <c r="AW512" s="12">
        <v>0</v>
      </c>
      <c r="AX512" s="12">
        <v>0</v>
      </c>
      <c r="AY512" s="12">
        <v>0</v>
      </c>
      <c r="AZ512" s="12">
        <v>0</v>
      </c>
      <c r="BA512" s="12">
        <v>0</v>
      </c>
      <c r="BB512" s="12">
        <v>0</v>
      </c>
      <c r="BC512" s="12">
        <v>0</v>
      </c>
      <c r="BD512" s="12">
        <v>0</v>
      </c>
      <c r="BE512" s="12">
        <v>0</v>
      </c>
      <c r="BF512" s="12">
        <v>0</v>
      </c>
      <c r="BG512" s="12">
        <v>0</v>
      </c>
      <c r="BH512" s="12">
        <v>0</v>
      </c>
      <c r="BI512" s="12">
        <v>0</v>
      </c>
      <c r="BJ512" s="12">
        <v>0</v>
      </c>
      <c r="BK512" s="12">
        <v>0</v>
      </c>
      <c r="BL512" s="12">
        <v>0</v>
      </c>
      <c r="BM512" s="12">
        <v>0</v>
      </c>
      <c r="BN512" s="12">
        <v>0</v>
      </c>
      <c r="BO512" s="12">
        <v>0</v>
      </c>
      <c r="BP512" s="12">
        <v>0</v>
      </c>
      <c r="BQ512" s="12">
        <v>0</v>
      </c>
      <c r="BR512" s="12">
        <v>0</v>
      </c>
      <c r="BS512" s="12">
        <v>0</v>
      </c>
      <c r="BT512" s="12">
        <v>0</v>
      </c>
    </row>
    <row r="513" spans="2:72">
      <c r="B513" s="18" t="s">
        <v>208</v>
      </c>
      <c r="C513" s="18" t="s">
        <v>710</v>
      </c>
      <c r="D513" s="18" t="s">
        <v>104</v>
      </c>
      <c r="E513" s="18"/>
      <c r="F513" s="18"/>
      <c r="G513" s="18"/>
      <c r="H513" s="18">
        <v>2017</v>
      </c>
      <c r="I513" s="748" t="s">
        <v>586</v>
      </c>
      <c r="J513" s="749" t="s">
        <v>598</v>
      </c>
      <c r="P513" s="12">
        <v>0</v>
      </c>
      <c r="Q513" s="12">
        <v>0</v>
      </c>
      <c r="R513" s="12">
        <v>0</v>
      </c>
      <c r="S513" s="12">
        <v>0</v>
      </c>
      <c r="T513" s="12">
        <v>0</v>
      </c>
      <c r="U513" s="12">
        <v>0</v>
      </c>
      <c r="V513" s="12">
        <v>0</v>
      </c>
      <c r="W513" s="12">
        <v>0</v>
      </c>
      <c r="X513" s="12">
        <v>0</v>
      </c>
      <c r="Y513" s="12">
        <v>0</v>
      </c>
      <c r="Z513" s="12">
        <v>0</v>
      </c>
      <c r="AA513" s="12">
        <v>0</v>
      </c>
      <c r="AB513" s="12">
        <v>0</v>
      </c>
      <c r="AC513" s="12">
        <v>0</v>
      </c>
      <c r="AD513" s="12">
        <v>0</v>
      </c>
      <c r="AE513" s="12">
        <v>0</v>
      </c>
      <c r="AF513" s="12">
        <v>0</v>
      </c>
      <c r="AG513" s="12">
        <v>0</v>
      </c>
      <c r="AH513" s="12">
        <v>0</v>
      </c>
      <c r="AI513" s="12">
        <v>0</v>
      </c>
      <c r="AJ513" s="12">
        <v>0</v>
      </c>
      <c r="AK513" s="12">
        <v>0</v>
      </c>
      <c r="AL513" s="12">
        <v>0</v>
      </c>
      <c r="AM513" s="12">
        <v>0</v>
      </c>
      <c r="AN513" s="12">
        <v>0</v>
      </c>
      <c r="AO513" s="12">
        <v>0</v>
      </c>
      <c r="AU513" s="12">
        <v>0</v>
      </c>
      <c r="AV513" s="12">
        <v>0</v>
      </c>
      <c r="AW513" s="12">
        <v>0</v>
      </c>
      <c r="AX513" s="12">
        <v>0</v>
      </c>
      <c r="AY513" s="12">
        <v>0</v>
      </c>
      <c r="AZ513" s="12">
        <v>0</v>
      </c>
      <c r="BA513" s="12">
        <v>0</v>
      </c>
      <c r="BB513" s="12">
        <v>0</v>
      </c>
      <c r="BC513" s="12">
        <v>0</v>
      </c>
      <c r="BD513" s="12">
        <v>0</v>
      </c>
      <c r="BE513" s="12">
        <v>0</v>
      </c>
      <c r="BF513" s="12">
        <v>0</v>
      </c>
      <c r="BG513" s="12">
        <v>0</v>
      </c>
      <c r="BH513" s="12">
        <v>0</v>
      </c>
      <c r="BI513" s="12">
        <v>0</v>
      </c>
      <c r="BJ513" s="12">
        <v>0</v>
      </c>
      <c r="BK513" s="12">
        <v>0</v>
      </c>
      <c r="BL513" s="12">
        <v>0</v>
      </c>
      <c r="BM513" s="12">
        <v>0</v>
      </c>
      <c r="BN513" s="12">
        <v>0</v>
      </c>
      <c r="BO513" s="12">
        <v>0</v>
      </c>
      <c r="BP513" s="12">
        <v>0</v>
      </c>
      <c r="BQ513" s="12">
        <v>0</v>
      </c>
      <c r="BR513" s="12">
        <v>0</v>
      </c>
      <c r="BS513" s="12">
        <v>0</v>
      </c>
      <c r="BT513" s="12">
        <v>0</v>
      </c>
    </row>
    <row r="514" spans="2:72">
      <c r="B514" s="18" t="s">
        <v>208</v>
      </c>
      <c r="C514" s="18" t="s">
        <v>710</v>
      </c>
      <c r="D514" s="18" t="s">
        <v>106</v>
      </c>
      <c r="E514" s="18"/>
      <c r="F514" s="18"/>
      <c r="G514" s="18"/>
      <c r="H514" s="18">
        <v>2017</v>
      </c>
      <c r="I514" s="748" t="s">
        <v>586</v>
      </c>
      <c r="J514" s="749" t="s">
        <v>598</v>
      </c>
      <c r="P514" s="12">
        <v>0</v>
      </c>
      <c r="Q514" s="12">
        <v>0</v>
      </c>
      <c r="R514" s="12">
        <v>0</v>
      </c>
      <c r="S514" s="12">
        <v>0</v>
      </c>
      <c r="T514" s="12">
        <v>0</v>
      </c>
      <c r="U514" s="12">
        <v>0</v>
      </c>
      <c r="V514" s="12">
        <v>0</v>
      </c>
      <c r="W514" s="12">
        <v>0</v>
      </c>
      <c r="X514" s="12">
        <v>0</v>
      </c>
      <c r="Y514" s="12">
        <v>0</v>
      </c>
      <c r="Z514" s="12">
        <v>0</v>
      </c>
      <c r="AA514" s="12">
        <v>0</v>
      </c>
      <c r="AB514" s="12">
        <v>0</v>
      </c>
      <c r="AC514" s="12">
        <v>0</v>
      </c>
      <c r="AD514" s="12">
        <v>0</v>
      </c>
      <c r="AE514" s="12">
        <v>0</v>
      </c>
      <c r="AF514" s="12">
        <v>0</v>
      </c>
      <c r="AG514" s="12">
        <v>0</v>
      </c>
      <c r="AH514" s="12">
        <v>0</v>
      </c>
      <c r="AI514" s="12">
        <v>0</v>
      </c>
      <c r="AJ514" s="12">
        <v>0</v>
      </c>
      <c r="AK514" s="12">
        <v>0</v>
      </c>
      <c r="AL514" s="12">
        <v>0</v>
      </c>
      <c r="AM514" s="12">
        <v>0</v>
      </c>
      <c r="AN514" s="12">
        <v>0</v>
      </c>
      <c r="AO514" s="12">
        <v>0</v>
      </c>
      <c r="AU514" s="12">
        <v>0</v>
      </c>
      <c r="AV514" s="12">
        <v>0</v>
      </c>
      <c r="AW514" s="12">
        <v>0</v>
      </c>
      <c r="AX514" s="12">
        <v>0</v>
      </c>
      <c r="AY514" s="12">
        <v>0</v>
      </c>
      <c r="AZ514" s="12">
        <v>0</v>
      </c>
      <c r="BA514" s="12">
        <v>0</v>
      </c>
      <c r="BB514" s="12">
        <v>0</v>
      </c>
      <c r="BC514" s="12">
        <v>0</v>
      </c>
      <c r="BD514" s="12">
        <v>0</v>
      </c>
      <c r="BE514" s="12">
        <v>0</v>
      </c>
      <c r="BF514" s="12">
        <v>0</v>
      </c>
      <c r="BG514" s="12">
        <v>0</v>
      </c>
      <c r="BH514" s="12">
        <v>0</v>
      </c>
      <c r="BI514" s="12">
        <v>0</v>
      </c>
      <c r="BJ514" s="12">
        <v>0</v>
      </c>
      <c r="BK514" s="12">
        <v>0</v>
      </c>
      <c r="BL514" s="12">
        <v>0</v>
      </c>
      <c r="BM514" s="12">
        <v>0</v>
      </c>
      <c r="BN514" s="12">
        <v>0</v>
      </c>
      <c r="BO514" s="12">
        <v>0</v>
      </c>
      <c r="BP514" s="12">
        <v>0</v>
      </c>
      <c r="BQ514" s="12">
        <v>0</v>
      </c>
      <c r="BR514" s="12">
        <v>0</v>
      </c>
      <c r="BS514" s="12">
        <v>0</v>
      </c>
      <c r="BT514" s="12">
        <v>0</v>
      </c>
    </row>
    <row r="515" spans="2:72">
      <c r="B515" s="18" t="s">
        <v>208</v>
      </c>
      <c r="C515" s="18" t="s">
        <v>710</v>
      </c>
      <c r="D515" s="18" t="s">
        <v>105</v>
      </c>
      <c r="E515" s="18"/>
      <c r="F515" s="18"/>
      <c r="G515" s="18"/>
      <c r="H515" s="18">
        <v>2017</v>
      </c>
      <c r="I515" s="748" t="s">
        <v>586</v>
      </c>
      <c r="J515" s="749" t="s">
        <v>598</v>
      </c>
      <c r="P515" s="12">
        <v>0</v>
      </c>
      <c r="Q515" s="12">
        <v>0</v>
      </c>
      <c r="R515" s="12">
        <v>0</v>
      </c>
      <c r="S515" s="12">
        <v>0</v>
      </c>
      <c r="T515" s="12">
        <v>0</v>
      </c>
      <c r="U515" s="12">
        <v>0</v>
      </c>
      <c r="V515" s="12">
        <v>0</v>
      </c>
      <c r="W515" s="12">
        <v>0</v>
      </c>
      <c r="X515" s="12">
        <v>0</v>
      </c>
      <c r="Y515" s="12">
        <v>0</v>
      </c>
      <c r="Z515" s="12">
        <v>0</v>
      </c>
      <c r="AA515" s="12">
        <v>0</v>
      </c>
      <c r="AB515" s="12">
        <v>0</v>
      </c>
      <c r="AC515" s="12">
        <v>0</v>
      </c>
      <c r="AD515" s="12">
        <v>0</v>
      </c>
      <c r="AE515" s="12">
        <v>0</v>
      </c>
      <c r="AF515" s="12">
        <v>0</v>
      </c>
      <c r="AG515" s="12">
        <v>0</v>
      </c>
      <c r="AH515" s="12">
        <v>0</v>
      </c>
      <c r="AI515" s="12">
        <v>0</v>
      </c>
      <c r="AJ515" s="12">
        <v>0</v>
      </c>
      <c r="AK515" s="12">
        <v>0</v>
      </c>
      <c r="AL515" s="12">
        <v>0</v>
      </c>
      <c r="AM515" s="12">
        <v>0</v>
      </c>
      <c r="AN515" s="12">
        <v>0</v>
      </c>
      <c r="AO515" s="12">
        <v>0</v>
      </c>
      <c r="AU515" s="12">
        <v>0</v>
      </c>
      <c r="AV515" s="12">
        <v>0</v>
      </c>
      <c r="AW515" s="12">
        <v>0</v>
      </c>
      <c r="AX515" s="12">
        <v>0</v>
      </c>
      <c r="AY515" s="12">
        <v>0</v>
      </c>
      <c r="AZ515" s="12">
        <v>0</v>
      </c>
      <c r="BA515" s="12">
        <v>0</v>
      </c>
      <c r="BB515" s="12">
        <v>0</v>
      </c>
      <c r="BC515" s="12">
        <v>0</v>
      </c>
      <c r="BD515" s="12">
        <v>0</v>
      </c>
      <c r="BE515" s="12">
        <v>0</v>
      </c>
      <c r="BF515" s="12">
        <v>0</v>
      </c>
      <c r="BG515" s="12">
        <v>0</v>
      </c>
      <c r="BH515" s="12">
        <v>0</v>
      </c>
      <c r="BI515" s="12">
        <v>0</v>
      </c>
      <c r="BJ515" s="12">
        <v>0</v>
      </c>
      <c r="BK515" s="12">
        <v>0</v>
      </c>
      <c r="BL515" s="12">
        <v>0</v>
      </c>
      <c r="BM515" s="12">
        <v>0</v>
      </c>
      <c r="BN515" s="12">
        <v>0</v>
      </c>
      <c r="BO515" s="12">
        <v>0</v>
      </c>
      <c r="BP515" s="12">
        <v>0</v>
      </c>
      <c r="BQ515" s="12">
        <v>0</v>
      </c>
      <c r="BR515" s="12">
        <v>0</v>
      </c>
      <c r="BS515" s="12">
        <v>0</v>
      </c>
      <c r="BT515" s="12">
        <v>0</v>
      </c>
    </row>
    <row r="516" spans="2:72">
      <c r="B516" s="18" t="s">
        <v>208</v>
      </c>
      <c r="C516" s="18" t="s">
        <v>710</v>
      </c>
      <c r="D516" s="18" t="s">
        <v>108</v>
      </c>
      <c r="E516" s="18"/>
      <c r="F516" s="18"/>
      <c r="G516" s="18"/>
      <c r="H516" s="18">
        <v>2017</v>
      </c>
      <c r="I516" s="748" t="s">
        <v>586</v>
      </c>
      <c r="J516" s="749" t="s">
        <v>598</v>
      </c>
      <c r="P516" s="12">
        <v>0</v>
      </c>
      <c r="Q516" s="12">
        <v>0</v>
      </c>
      <c r="R516" s="12">
        <v>0</v>
      </c>
      <c r="S516" s="12">
        <v>0</v>
      </c>
      <c r="T516" s="12">
        <v>0</v>
      </c>
      <c r="U516" s="12">
        <v>0</v>
      </c>
      <c r="V516" s="12">
        <v>0</v>
      </c>
      <c r="W516" s="12">
        <v>0</v>
      </c>
      <c r="X516" s="12">
        <v>0</v>
      </c>
      <c r="Y516" s="12">
        <v>0</v>
      </c>
      <c r="Z516" s="12">
        <v>0</v>
      </c>
      <c r="AA516" s="12">
        <v>0</v>
      </c>
      <c r="AB516" s="12">
        <v>0</v>
      </c>
      <c r="AC516" s="12">
        <v>0</v>
      </c>
      <c r="AD516" s="12">
        <v>0</v>
      </c>
      <c r="AE516" s="12">
        <v>0</v>
      </c>
      <c r="AF516" s="12">
        <v>0</v>
      </c>
      <c r="AG516" s="12">
        <v>0</v>
      </c>
      <c r="AH516" s="12">
        <v>0</v>
      </c>
      <c r="AI516" s="12">
        <v>0</v>
      </c>
      <c r="AJ516" s="12">
        <v>0</v>
      </c>
      <c r="AK516" s="12">
        <v>0</v>
      </c>
      <c r="AL516" s="12">
        <v>0</v>
      </c>
      <c r="AM516" s="12">
        <v>0</v>
      </c>
      <c r="AN516" s="12">
        <v>0</v>
      </c>
      <c r="AO516" s="12">
        <v>0</v>
      </c>
      <c r="AU516" s="12">
        <v>0</v>
      </c>
      <c r="AV516" s="12">
        <v>0</v>
      </c>
      <c r="AW516" s="12">
        <v>0</v>
      </c>
      <c r="AX516" s="12">
        <v>0</v>
      </c>
      <c r="AY516" s="12">
        <v>0</v>
      </c>
      <c r="AZ516" s="12">
        <v>0</v>
      </c>
      <c r="BA516" s="12">
        <v>0</v>
      </c>
      <c r="BB516" s="12">
        <v>0</v>
      </c>
      <c r="BC516" s="12">
        <v>0</v>
      </c>
      <c r="BD516" s="12">
        <v>0</v>
      </c>
      <c r="BE516" s="12">
        <v>0</v>
      </c>
      <c r="BF516" s="12">
        <v>0</v>
      </c>
      <c r="BG516" s="12">
        <v>0</v>
      </c>
      <c r="BH516" s="12">
        <v>0</v>
      </c>
      <c r="BI516" s="12">
        <v>0</v>
      </c>
      <c r="BJ516" s="12">
        <v>0</v>
      </c>
      <c r="BK516" s="12">
        <v>0</v>
      </c>
      <c r="BL516" s="12">
        <v>0</v>
      </c>
      <c r="BM516" s="12">
        <v>0</v>
      </c>
      <c r="BN516" s="12">
        <v>0</v>
      </c>
      <c r="BO516" s="12">
        <v>0</v>
      </c>
      <c r="BP516" s="12">
        <v>0</v>
      </c>
      <c r="BQ516" s="12">
        <v>0</v>
      </c>
      <c r="BR516" s="12">
        <v>0</v>
      </c>
      <c r="BS516" s="12">
        <v>0</v>
      </c>
      <c r="BT516" s="12">
        <v>0</v>
      </c>
    </row>
    <row r="517" spans="2:72">
      <c r="B517" s="18" t="s">
        <v>208</v>
      </c>
      <c r="C517" s="18" t="s">
        <v>710</v>
      </c>
      <c r="D517" s="18" t="s">
        <v>495</v>
      </c>
      <c r="E517" s="18"/>
      <c r="F517" s="18"/>
      <c r="G517" s="18"/>
      <c r="H517" s="18">
        <v>2017</v>
      </c>
      <c r="I517" s="748" t="s">
        <v>586</v>
      </c>
      <c r="J517" s="749" t="s">
        <v>598</v>
      </c>
      <c r="P517" s="12">
        <v>0</v>
      </c>
      <c r="Q517" s="12">
        <v>0</v>
      </c>
      <c r="R517" s="12">
        <v>0</v>
      </c>
      <c r="S517" s="12">
        <v>0</v>
      </c>
      <c r="T517" s="12">
        <v>0</v>
      </c>
      <c r="U517" s="12">
        <v>0</v>
      </c>
      <c r="V517" s="12">
        <v>0</v>
      </c>
      <c r="W517" s="12">
        <v>0</v>
      </c>
      <c r="X517" s="12">
        <v>0</v>
      </c>
      <c r="Y517" s="12">
        <v>0</v>
      </c>
      <c r="Z517" s="12">
        <v>0</v>
      </c>
      <c r="AA517" s="12">
        <v>0</v>
      </c>
      <c r="AB517" s="12">
        <v>0</v>
      </c>
      <c r="AC517" s="12">
        <v>0</v>
      </c>
      <c r="AD517" s="12">
        <v>0</v>
      </c>
      <c r="AE517" s="12">
        <v>0</v>
      </c>
      <c r="AF517" s="12">
        <v>0</v>
      </c>
      <c r="AG517" s="12">
        <v>0</v>
      </c>
      <c r="AH517" s="12">
        <v>0</v>
      </c>
      <c r="AI517" s="12">
        <v>0</v>
      </c>
      <c r="AJ517" s="12">
        <v>0</v>
      </c>
      <c r="AK517" s="12">
        <v>0</v>
      </c>
      <c r="AL517" s="12">
        <v>0</v>
      </c>
      <c r="AM517" s="12">
        <v>0</v>
      </c>
      <c r="AN517" s="12">
        <v>0</v>
      </c>
      <c r="AO517" s="12">
        <v>0</v>
      </c>
      <c r="AU517" s="12">
        <v>0</v>
      </c>
      <c r="AV517" s="12">
        <v>0</v>
      </c>
      <c r="AW517" s="12">
        <v>0</v>
      </c>
      <c r="AX517" s="12">
        <v>0</v>
      </c>
      <c r="AY517" s="12">
        <v>0</v>
      </c>
      <c r="AZ517" s="12">
        <v>0</v>
      </c>
      <c r="BA517" s="12">
        <v>0</v>
      </c>
      <c r="BB517" s="12">
        <v>0</v>
      </c>
      <c r="BC517" s="12">
        <v>0</v>
      </c>
      <c r="BD517" s="12">
        <v>0</v>
      </c>
      <c r="BE517" s="12">
        <v>0</v>
      </c>
      <c r="BF517" s="12">
        <v>0</v>
      </c>
      <c r="BG517" s="12">
        <v>0</v>
      </c>
      <c r="BH517" s="12">
        <v>0</v>
      </c>
      <c r="BI517" s="12">
        <v>0</v>
      </c>
      <c r="BJ517" s="12">
        <v>0</v>
      </c>
      <c r="BK517" s="12">
        <v>0</v>
      </c>
      <c r="BL517" s="12">
        <v>0</v>
      </c>
      <c r="BM517" s="12">
        <v>0</v>
      </c>
      <c r="BN517" s="12">
        <v>0</v>
      </c>
      <c r="BO517" s="12">
        <v>0</v>
      </c>
      <c r="BP517" s="12">
        <v>0</v>
      </c>
      <c r="BQ517" s="12">
        <v>0</v>
      </c>
      <c r="BR517" s="12">
        <v>0</v>
      </c>
      <c r="BS517" s="12">
        <v>0</v>
      </c>
      <c r="BT517" s="12">
        <v>0</v>
      </c>
    </row>
    <row r="518" spans="2:72">
      <c r="B518" s="18" t="s">
        <v>208</v>
      </c>
      <c r="C518" s="18" t="s">
        <v>710</v>
      </c>
      <c r="D518" s="18" t="s">
        <v>491</v>
      </c>
      <c r="E518" s="18"/>
      <c r="F518" s="18"/>
      <c r="G518" s="18"/>
      <c r="H518" s="18">
        <v>2017</v>
      </c>
      <c r="I518" s="748" t="s">
        <v>586</v>
      </c>
      <c r="J518" s="749" t="s">
        <v>598</v>
      </c>
      <c r="P518" s="12">
        <v>0</v>
      </c>
      <c r="Q518" s="12">
        <v>0</v>
      </c>
      <c r="R518" s="12">
        <v>0</v>
      </c>
      <c r="S518" s="12">
        <v>0</v>
      </c>
      <c r="T518" s="12">
        <v>0</v>
      </c>
      <c r="U518" s="12">
        <v>0</v>
      </c>
      <c r="V518" s="12">
        <v>0</v>
      </c>
      <c r="W518" s="12">
        <v>0</v>
      </c>
      <c r="X518" s="12">
        <v>0</v>
      </c>
      <c r="Y518" s="12">
        <v>0</v>
      </c>
      <c r="Z518" s="12">
        <v>0</v>
      </c>
      <c r="AA518" s="12">
        <v>0</v>
      </c>
      <c r="AB518" s="12">
        <v>0</v>
      </c>
      <c r="AC518" s="12">
        <v>0</v>
      </c>
      <c r="AD518" s="12">
        <v>0</v>
      </c>
      <c r="AE518" s="12">
        <v>0</v>
      </c>
      <c r="AF518" s="12">
        <v>0</v>
      </c>
      <c r="AG518" s="12">
        <v>0</v>
      </c>
      <c r="AH518" s="12">
        <v>0</v>
      </c>
      <c r="AI518" s="12">
        <v>0</v>
      </c>
      <c r="AJ518" s="12">
        <v>0</v>
      </c>
      <c r="AK518" s="12">
        <v>0</v>
      </c>
      <c r="AL518" s="12">
        <v>0</v>
      </c>
      <c r="AM518" s="12">
        <v>0</v>
      </c>
      <c r="AN518" s="12">
        <v>0</v>
      </c>
      <c r="AO518" s="12">
        <v>0</v>
      </c>
      <c r="AU518" s="12">
        <v>0</v>
      </c>
      <c r="AV518" s="12">
        <v>0</v>
      </c>
      <c r="AW518" s="12">
        <v>0</v>
      </c>
      <c r="AX518" s="12">
        <v>0</v>
      </c>
      <c r="AY518" s="12">
        <v>0</v>
      </c>
      <c r="AZ518" s="12">
        <v>0</v>
      </c>
      <c r="BA518" s="12">
        <v>0</v>
      </c>
      <c r="BB518" s="12">
        <v>0</v>
      </c>
      <c r="BC518" s="12">
        <v>0</v>
      </c>
      <c r="BD518" s="12">
        <v>0</v>
      </c>
      <c r="BE518" s="12">
        <v>0</v>
      </c>
      <c r="BF518" s="12">
        <v>0</v>
      </c>
      <c r="BG518" s="12">
        <v>0</v>
      </c>
      <c r="BH518" s="12">
        <v>0</v>
      </c>
      <c r="BI518" s="12">
        <v>0</v>
      </c>
      <c r="BJ518" s="12">
        <v>0</v>
      </c>
      <c r="BK518" s="12">
        <v>0</v>
      </c>
      <c r="BL518" s="12">
        <v>0</v>
      </c>
      <c r="BM518" s="12">
        <v>0</v>
      </c>
      <c r="BN518" s="12">
        <v>0</v>
      </c>
      <c r="BO518" s="12">
        <v>0</v>
      </c>
      <c r="BP518" s="12">
        <v>0</v>
      </c>
      <c r="BQ518" s="12">
        <v>0</v>
      </c>
      <c r="BR518" s="12">
        <v>0</v>
      </c>
      <c r="BS518" s="12">
        <v>0</v>
      </c>
      <c r="BT518" s="12">
        <v>0</v>
      </c>
    </row>
  </sheetData>
  <autoFilter ref="C26:BT26">
    <sortState ref="C26:BT42">
      <sortCondition ref="H25"/>
    </sortState>
  </autoFilter>
  <mergeCells count="10">
    <mergeCell ref="L25:Y25"/>
    <mergeCell ref="AQ25:AZ25"/>
    <mergeCell ref="D21:F21"/>
    <mergeCell ref="B23:D23"/>
    <mergeCell ref="D16:H16"/>
    <mergeCell ref="D17:H17"/>
    <mergeCell ref="D18:H18"/>
    <mergeCell ref="D19:H19"/>
    <mergeCell ref="D20:H20"/>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43307086614173229" right="0.43307086614173229" top="1.299212598425197" bottom="0.70866141732283472" header="0.31496062992125984" footer="0.23622047244094491"/>
  <pageSetup paperSize="17" scale="40" fitToWidth="2" fitToHeight="0" pageOrder="overThenDown" orientation="landscape" r:id="rId1"/>
  <headerFooter scaleWithDoc="0">
    <oddHeader>&amp;R&amp;7Toronto Hydro-Electric System Limited
EB-2018-0071
Tab 4
Schedule 1
ORIGINAL
Page &amp;P of &amp;N</oddHeader>
    <oddFooter>&amp;C&amp;7&amp;A</oddFooter>
  </headerFooter>
  <rowBreaks count="7" manualBreakCount="7">
    <brk id="90" min="1" max="71" man="1"/>
    <brk id="155" min="1" max="71" man="1"/>
    <brk id="222" min="1" max="71" man="1"/>
    <brk id="289" min="1" max="71" man="1"/>
    <brk id="356" min="1" max="71" man="1"/>
    <brk id="423" min="1" max="71" man="1"/>
    <brk id="490" min="1" max="71" man="1"/>
  </rowBreaks>
  <colBreaks count="1" manualBreakCount="1">
    <brk id="42" max="51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I519:I1048576</xm:sqref>
        </x14:dataValidation>
        <x14:dataValidation type="list" allowBlank="1" showInputMessage="1" showErrorMessage="1">
          <x14:formula1>
            <xm:f>DropDownList!$H$2:$H$3</xm:f>
          </x14:formula1>
          <xm:sqref>J519:J1048576</xm:sqref>
        </x14:dataValidation>
        <x14:dataValidation type="list" allowBlank="1" showInputMessage="1" showErrorMessage="1">
          <x14:formula1>
            <xm:f>[2]DropDownList!#REF!</xm:f>
          </x14:formula1>
          <xm:sqref>I27:I518</xm:sqref>
        </x14:dataValidation>
        <x14:dataValidation type="list" allowBlank="1" showInputMessage="1" showErrorMessage="1">
          <x14:formula1>
            <xm:f>[2]DropDownList!#REF!</xm:f>
          </x14:formula1>
          <xm:sqref>J27:J518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topLeftCell="A13" zoomScale="90" zoomScaleNormal="90" workbookViewId="0">
      <selection activeCell="I39" sqref="I39"/>
    </sheetView>
  </sheetViews>
  <sheetFormatPr defaultColWidth="9.140625" defaultRowHeight="15"/>
  <cols>
    <col min="1" max="16384" width="9.140625" style="12"/>
  </cols>
  <sheetData>
    <row r="12" spans="2:22" ht="24" customHeight="1"/>
    <row r="13" spans="2:22" ht="15.75">
      <c r="B13" s="584" t="s">
        <v>505</v>
      </c>
    </row>
    <row r="14" spans="2:22" ht="15.75">
      <c r="B14" s="584"/>
    </row>
    <row r="15" spans="2:22" s="662" customFormat="1" ht="27" customHeight="1">
      <c r="B15" s="660" t="s">
        <v>674</v>
      </c>
      <c r="C15" s="661"/>
      <c r="D15" s="661"/>
      <c r="E15" s="661"/>
      <c r="F15" s="661"/>
      <c r="G15" s="661"/>
      <c r="H15" s="661"/>
      <c r="I15" s="661"/>
      <c r="J15" s="661"/>
      <c r="K15" s="661"/>
      <c r="L15" s="661"/>
      <c r="M15" s="661"/>
      <c r="N15" s="661"/>
      <c r="O15" s="661"/>
      <c r="P15" s="661"/>
      <c r="Q15" s="661"/>
      <c r="R15" s="661"/>
      <c r="S15" s="661"/>
      <c r="T15" s="661"/>
      <c r="U15" s="661"/>
      <c r="V15" s="66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'1.  LRAMVA Summary'!Print_Titles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Anila Dumont</cp:lastModifiedBy>
  <cp:lastPrinted>2018-10-19T18:36:54Z</cp:lastPrinted>
  <dcterms:created xsi:type="dcterms:W3CDTF">2012-03-05T18:56:04Z</dcterms:created>
  <dcterms:modified xsi:type="dcterms:W3CDTF">2018-10-20T15:21:41Z</dcterms:modified>
</cp:coreProperties>
</file>