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Cost of Power Est" sheetId="1" r:id="rId1"/>
  </sheets>
  <externalReferences>
    <externalReference r:id="rId2"/>
  </externalReferences>
  <definedNames>
    <definedName name="_xlnm.Print_Area" localSheetId="0">'Cost of Power Est'!$A$1:$I$87</definedName>
  </definedNames>
  <calcPr calcId="145621"/>
</workbook>
</file>

<file path=xl/calcChain.xml><?xml version="1.0" encoding="utf-8"?>
<calcChain xmlns="http://schemas.openxmlformats.org/spreadsheetml/2006/main">
  <c r="F99" i="1" l="1"/>
  <c r="F98" i="1"/>
  <c r="F100" i="1" s="1"/>
  <c r="F97" i="1"/>
  <c r="F75" i="1"/>
  <c r="F74" i="1"/>
  <c r="F76" i="1" s="1"/>
  <c r="B84" i="1" s="1"/>
  <c r="F73" i="1"/>
  <c r="D62" i="1"/>
  <c r="F62" i="1" s="1"/>
  <c r="D53" i="1"/>
  <c r="F53" i="1" s="1"/>
  <c r="D43" i="1"/>
  <c r="G43" i="1" s="1"/>
  <c r="G35" i="1"/>
  <c r="D35" i="1"/>
  <c r="D44" i="1" s="1"/>
  <c r="G44" i="1" s="1"/>
  <c r="D34" i="1"/>
  <c r="G34" i="1" s="1"/>
  <c r="G33" i="1"/>
  <c r="D33" i="1"/>
  <c r="D42" i="1" s="1"/>
  <c r="B24" i="1"/>
  <c r="D24" i="1" s="1"/>
  <c r="D17" i="1"/>
  <c r="F17" i="1" s="1"/>
  <c r="B17" i="1"/>
  <c r="B7" i="1"/>
  <c r="B28" i="1" s="1"/>
  <c r="D28" i="1" s="1"/>
  <c r="F28" i="1" s="1"/>
  <c r="C6" i="1"/>
  <c r="D36" i="1" s="1"/>
  <c r="B6" i="1"/>
  <c r="B8" i="1" s="1"/>
  <c r="E5" i="1"/>
  <c r="B26" i="1" s="1"/>
  <c r="D26" i="1" s="1"/>
  <c r="F26" i="1" s="1"/>
  <c r="E4" i="1"/>
  <c r="B25" i="1" s="1"/>
  <c r="D25" i="1" s="1"/>
  <c r="F25" i="1" s="1"/>
  <c r="E3" i="1"/>
  <c r="F4" i="1" s="1"/>
  <c r="D51" i="1" l="1"/>
  <c r="G42" i="1"/>
  <c r="B13" i="1"/>
  <c r="B15" i="1"/>
  <c r="D15" i="1" s="1"/>
  <c r="F15" i="1" s="1"/>
  <c r="B14" i="1"/>
  <c r="D14" i="1" s="1"/>
  <c r="F14" i="1" s="1"/>
  <c r="G36" i="1"/>
  <c r="D45" i="1"/>
  <c r="G45" i="1" s="1"/>
  <c r="F24" i="1"/>
  <c r="E6" i="1"/>
  <c r="F7" i="1" s="1"/>
  <c r="B18" i="1" s="1"/>
  <c r="D18" i="1" s="1"/>
  <c r="F18" i="1" s="1"/>
  <c r="C8" i="1"/>
  <c r="D37" i="1"/>
  <c r="D52" i="1"/>
  <c r="D54" i="1"/>
  <c r="B27" i="1"/>
  <c r="D27" i="1" s="1"/>
  <c r="F27" i="1" s="1"/>
  <c r="D29" i="1" l="1"/>
  <c r="E8" i="1"/>
  <c r="B29" i="1"/>
  <c r="F29" i="1"/>
  <c r="G38" i="1"/>
  <c r="B81" i="1" s="1"/>
  <c r="D63" i="1"/>
  <c r="F63" i="1" s="1"/>
  <c r="F54" i="1"/>
  <c r="F51" i="1"/>
  <c r="D60" i="1"/>
  <c r="F60" i="1" s="1"/>
  <c r="D61" i="1"/>
  <c r="F61" i="1" s="1"/>
  <c r="F52" i="1"/>
  <c r="B20" i="1"/>
  <c r="D13" i="1"/>
  <c r="D46" i="1"/>
  <c r="G37" i="1"/>
  <c r="F8" i="1"/>
  <c r="D20" i="1" l="1"/>
  <c r="F13" i="1"/>
  <c r="F20" i="1" s="1"/>
  <c r="I29" i="1" s="1"/>
  <c r="B79" i="1" s="1"/>
  <c r="D55" i="1"/>
  <c r="G46" i="1"/>
  <c r="G47" i="1" s="1"/>
  <c r="B82" i="1" s="1"/>
  <c r="F55" i="1" l="1"/>
  <c r="F56" i="1" s="1"/>
  <c r="B80" i="1" s="1"/>
  <c r="D64" i="1"/>
  <c r="F64" i="1" s="1"/>
  <c r="F65" i="1" s="1"/>
  <c r="B83" i="1" s="1"/>
  <c r="B85" i="1"/>
  <c r="B87" i="1" s="1"/>
</calcChain>
</file>

<file path=xl/sharedStrings.xml><?xml version="1.0" encoding="utf-8"?>
<sst xmlns="http://schemas.openxmlformats.org/spreadsheetml/2006/main" count="139" uniqueCount="61">
  <si>
    <t>2018 Load Forecast</t>
  </si>
  <si>
    <t>kWh</t>
  </si>
  <si>
    <t>kW</t>
  </si>
  <si>
    <t>2016  % RPP</t>
  </si>
  <si>
    <t>RPP kWh</t>
  </si>
  <si>
    <t>Residential</t>
  </si>
  <si>
    <t>TOU</t>
  </si>
  <si>
    <t>General Service &lt; 50 kW</t>
  </si>
  <si>
    <t>General Service 50 to 4,999 kW</t>
  </si>
  <si>
    <t>Street Lighting</t>
  </si>
  <si>
    <t>2 Tier RPP</t>
  </si>
  <si>
    <t># of Designated RPP customers = 17</t>
  </si>
  <si>
    <t>Unmetered Scattered Load</t>
  </si>
  <si>
    <t>Total</t>
  </si>
  <si>
    <t>Electricity - Commodity RPP</t>
  </si>
  <si>
    <t>2018 Loss</t>
  </si>
  <si>
    <t>Class per Load Forecast RPP</t>
  </si>
  <si>
    <t>Forecasted</t>
  </si>
  <si>
    <t>Factor</t>
  </si>
  <si>
    <t>TOU Pricing</t>
  </si>
  <si>
    <t>On Peak (18%)</t>
  </si>
  <si>
    <t>OEB RPP report June 22, 2017 (july 1 2017 to April 30, 2018</t>
  </si>
  <si>
    <t>Mid Peak (18%)</t>
  </si>
  <si>
    <t>Off Peak (64%)</t>
  </si>
  <si>
    <t>2 Tier RPP Pricing</t>
  </si>
  <si>
    <t>1st Tier</t>
  </si>
  <si>
    <t>2nd Tier</t>
  </si>
  <si>
    <t>Electricity - Commodity  Non-RPP</t>
  </si>
  <si>
    <t>Class per Load Forecast Non-RPP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</si>
  <si>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</si>
  <si>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</si>
  <si>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</si>
  <si>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</si>
  <si>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</si>
  <si>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</si>
  <si>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Data used to calculate forecasted LV Charges</t>
  </si>
  <si>
    <t>Number of Monthly Service Charges</t>
  </si>
  <si>
    <t>Number of Meter Points</t>
  </si>
  <si>
    <t>Forecasted kW based on historical 3 year average</t>
  </si>
  <si>
    <t>Hydro One Sub Transmission Charges based on</t>
  </si>
  <si>
    <t>Units</t>
  </si>
  <si>
    <t>Months</t>
  </si>
  <si>
    <t xml:space="preserve">Service Charge </t>
  </si>
  <si>
    <t>per month</t>
  </si>
  <si>
    <t>Meter Charge</t>
  </si>
  <si>
    <t>per meter per month</t>
  </si>
  <si>
    <t>Facility charge for connection to high-voltage (&gt; 13.8 kV secondary)</t>
  </si>
  <si>
    <t>per kW</t>
  </si>
  <si>
    <t>Total Forecasted 2017 Bridge and 2018 Test Year LV Costs</t>
  </si>
  <si>
    <t>Source of Rates - Hydro One Approved Rate Order December 21, 2016, EB-2016-0081, Tariff of Rates and Charges - Sub Transmission - ST</t>
  </si>
  <si>
    <t>4705-Power Purchased</t>
  </si>
  <si>
    <t>4708-Charges-WMS</t>
  </si>
  <si>
    <t>4714-Charges-NW</t>
  </si>
  <si>
    <t>4716-Charges-CN</t>
  </si>
  <si>
    <t>4730-Rural Rate Assistance</t>
  </si>
  <si>
    <t>4750-LV Charges</t>
  </si>
  <si>
    <t>Sub-Total</t>
  </si>
  <si>
    <t>Smart Meter Entity Charge</t>
  </si>
  <si>
    <t>Total Cost of Power</t>
  </si>
  <si>
    <t xml:space="preserve">Source of Rates - Hydro One Approved Rate Order December 21, 2016, EB-2016-0081, </t>
  </si>
  <si>
    <t>Tariff of Rates and Charges - Sub Transmission -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</si>
</sst>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&quot;$&quot;#,##0.000"/>
  </numFmts>
  <fonts count="5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1" xfId="0" applyFill="1" applyBorder="1"/>
    <xf numFmtId="3" fontId="0" fillId="2" borderId="1" xfId="0" applyNumberFormat="1" applyFill="1" applyBorder="1"/>
    <xf numFmtId="9" fontId="0" fillId="2" borderId="1" xfId="0" applyNumberFormat="1" applyFill="1" applyBorder="1"/>
    <xf numFmtId="0" fontId="2" fillId="2" borderId="1" xfId="0" applyFont="1" applyFill="1" applyBorder="1"/>
    <xf numFmtId="0" fontId="0" fillId="2" borderId="2" xfId="0" applyFill="1" applyBorder="1"/>
    <xf numFmtId="3" fontId="0" fillId="2" borderId="2" xfId="0" applyNumberFormat="1" applyFill="1" applyBorder="1"/>
    <xf numFmtId="1" fontId="0" fillId="2" borderId="2" xfId="0" applyNumberFormat="1" applyFill="1" applyBorder="1"/>
    <xf numFmtId="9" fontId="0" fillId="2" borderId="2" xfId="0" applyNumberFormat="1" applyFill="1" applyBorder="1"/>
    <xf numFmtId="3" fontId="0" fillId="2" borderId="3" xfId="0" applyNumberFormat="1" applyFill="1" applyBorder="1"/>
    <xf numFmtId="0" fontId="2" fillId="2" borderId="2" xfId="0" applyFont="1" applyFill="1" applyBorder="1"/>
    <xf numFmtId="0" fontId="0" fillId="2" borderId="3" xfId="0" applyFill="1" applyBorder="1"/>
    <xf numFmtId="9" fontId="0" fillId="2" borderId="3" xfId="0" applyNumberFormat="1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164" fontId="0" fillId="2" borderId="1" xfId="0" applyNumberFormat="1" applyFill="1" applyBorder="1"/>
    <xf numFmtId="164" fontId="0" fillId="2" borderId="2" xfId="0" applyNumberFormat="1" applyFill="1" applyBorder="1"/>
    <xf numFmtId="0" fontId="3" fillId="2" borderId="7" xfId="0" applyFont="1" applyFill="1" applyBorder="1"/>
    <xf numFmtId="3" fontId="1" fillId="2" borderId="7" xfId="0" applyNumberFormat="1" applyFont="1" applyFill="1" applyBorder="1"/>
    <xf numFmtId="164" fontId="1" fillId="2" borderId="7" xfId="0" applyNumberFormat="1" applyFont="1" applyFill="1" applyBorder="1"/>
    <xf numFmtId="164" fontId="0" fillId="2" borderId="0" xfId="0" applyNumberFormat="1" applyFill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Continuous"/>
    </xf>
    <xf numFmtId="0" fontId="0" fillId="0" borderId="2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3" fontId="0" fillId="0" borderId="2" xfId="0" applyNumberFormat="1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3" fontId="1" fillId="0" borderId="7" xfId="0" applyNumberFormat="1" applyFont="1" applyBorder="1"/>
    <xf numFmtId="164" fontId="1" fillId="0" borderId="7" xfId="0" applyNumberFormat="1" applyFont="1" applyBorder="1"/>
    <xf numFmtId="0" fontId="0" fillId="0" borderId="3" xfId="0" applyBorder="1" applyAlignment="1">
      <alignment wrapText="1"/>
    </xf>
    <xf numFmtId="3" fontId="0" fillId="0" borderId="3" xfId="0" applyNumberFormat="1" applyBorder="1"/>
    <xf numFmtId="0" fontId="1" fillId="0" borderId="2" xfId="0" applyFont="1" applyBorder="1"/>
    <xf numFmtId="165" fontId="0" fillId="0" borderId="2" xfId="0" applyNumberFormat="1" applyBorder="1"/>
    <xf numFmtId="0" fontId="1" fillId="0" borderId="2" xfId="0" applyFont="1" applyBorder="1" applyAlignment="1">
      <alignment wrapText="1"/>
    </xf>
    <xf numFmtId="166" fontId="0" fillId="0" borderId="2" xfId="0" applyNumberFormat="1" applyBorder="1"/>
    <xf numFmtId="0" fontId="0" fillId="0" borderId="7" xfId="0" applyFill="1" applyBorder="1"/>
    <xf numFmtId="0" fontId="3" fillId="0" borderId="7" xfId="0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0" xfId="0" applyFont="1" applyBorder="1"/>
    <xf numFmtId="164" fontId="1" fillId="0" borderId="3" xfId="0" applyNumberFormat="1" applyFont="1" applyBorder="1"/>
    <xf numFmtId="0" fontId="0" fillId="0" borderId="7" xfId="0" applyBorder="1"/>
    <xf numFmtId="164" fontId="0" fillId="0" borderId="7" xfId="0" applyNumberFormat="1" applyBorder="1"/>
    <xf numFmtId="0" fontId="1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165" fontId="0" fillId="0" borderId="3" xfId="0" applyNumberFormat="1" applyBorder="1" applyAlignment="1">
      <alignment wrapText="1"/>
    </xf>
    <xf numFmtId="0" fontId="2" fillId="0" borderId="1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H-Deanne/Documents/2018%20COS/OEB%20Correspondence/OEB%20Staff%20Question%20Responses%20and%20Materials%2020171205%20-%20Round%202/Cost%20of%20Power%20Calculation_2018_201712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forecasts"/>
      <sheetName val="Customer Charges"/>
      <sheetName val="Cost of Power Est"/>
    </sheetNames>
    <sheetDataSet>
      <sheetData sheetId="0">
        <row r="27">
          <cell r="B27">
            <v>0</v>
          </cell>
        </row>
        <row r="53">
          <cell r="B53">
            <v>150596.95000000001</v>
          </cell>
          <cell r="D53">
            <v>420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workbookViewId="0">
      <selection activeCell="B23" sqref="B23"/>
    </sheetView>
  </sheetViews>
  <sheetFormatPr defaultRowHeight="12.75" x14ac:dyDescent="0.2"/>
  <cols>
    <col min="1" max="1" width="31" bestFit="1" customWidth="1"/>
    <col min="2" max="2" width="12.7109375" customWidth="1"/>
    <col min="4" max="4" width="10.85546875" bestFit="1" customWidth="1"/>
    <col min="5" max="6" width="10.140625" bestFit="1" customWidth="1"/>
    <col min="9" max="9" width="10.140625" bestFit="1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5" x14ac:dyDescent="0.2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/>
      <c r="G2" s="1"/>
      <c r="H2" s="1"/>
      <c r="I2" s="1"/>
    </row>
    <row r="3" spans="1:9" x14ac:dyDescent="0.2">
      <c r="A3" s="6" t="s">
        <v>5</v>
      </c>
      <c r="B3" s="7">
        <v>32918746</v>
      </c>
      <c r="C3" s="6"/>
      <c r="D3" s="8">
        <v>0.98</v>
      </c>
      <c r="E3" s="7">
        <f>SUM(B3*D3)</f>
        <v>32260371.079999998</v>
      </c>
      <c r="F3" s="9" t="s">
        <v>6</v>
      </c>
      <c r="G3" s="1"/>
      <c r="H3" s="1"/>
      <c r="I3" s="1"/>
    </row>
    <row r="4" spans="1:9" x14ac:dyDescent="0.2">
      <c r="A4" s="10" t="s">
        <v>7</v>
      </c>
      <c r="B4" s="11">
        <v>11931508</v>
      </c>
      <c r="C4" s="12"/>
      <c r="D4" s="13">
        <v>0.91</v>
      </c>
      <c r="E4" s="11">
        <f>SUM(B4*D4)</f>
        <v>10857672.280000001</v>
      </c>
      <c r="F4" s="14">
        <f>SUM(E3:E4)</f>
        <v>43118043.359999999</v>
      </c>
      <c r="G4" s="1"/>
      <c r="H4" s="1"/>
      <c r="I4" s="1"/>
    </row>
    <row r="5" spans="1:9" x14ac:dyDescent="0.2">
      <c r="A5" s="10" t="s">
        <v>8</v>
      </c>
      <c r="B5" s="11">
        <v>27063250</v>
      </c>
      <c r="C5" s="12">
        <v>72183</v>
      </c>
      <c r="D5" s="13">
        <v>0.12</v>
      </c>
      <c r="E5" s="11">
        <f>SUM(B5*D5)</f>
        <v>3247590</v>
      </c>
      <c r="F5" s="15"/>
      <c r="G5" s="1"/>
      <c r="H5" s="1"/>
      <c r="I5" s="1"/>
    </row>
    <row r="6" spans="1:9" x14ac:dyDescent="0.2">
      <c r="A6" s="10" t="s">
        <v>9</v>
      </c>
      <c r="B6" s="11">
        <f>'[1]Revenue forecasts'!B53</f>
        <v>150596.95000000001</v>
      </c>
      <c r="C6" s="12">
        <f>'[1]Revenue forecasts'!D53</f>
        <v>420</v>
      </c>
      <c r="D6" s="13">
        <v>7.0000000000000007E-2</v>
      </c>
      <c r="E6" s="11">
        <f>SUM(B6*D6)</f>
        <v>10541.786500000002</v>
      </c>
      <c r="F6" s="9" t="s">
        <v>10</v>
      </c>
      <c r="G6" s="5" t="s">
        <v>11</v>
      </c>
      <c r="H6" s="1"/>
      <c r="I6" s="1"/>
    </row>
    <row r="7" spans="1:9" x14ac:dyDescent="0.2">
      <c r="A7" s="16" t="s">
        <v>12</v>
      </c>
      <c r="B7" s="14">
        <f>'[1]Revenue forecasts'!B27</f>
        <v>0</v>
      </c>
      <c r="C7" s="16"/>
      <c r="D7" s="17">
        <v>1</v>
      </c>
      <c r="E7" s="14"/>
      <c r="F7" s="14">
        <f>SUM(E5:E7)</f>
        <v>3258131.7864999999</v>
      </c>
      <c r="G7" s="1"/>
      <c r="H7" s="1"/>
      <c r="I7" s="1"/>
    </row>
    <row r="8" spans="1:9" ht="15" x14ac:dyDescent="0.25">
      <c r="A8" s="18" t="s">
        <v>13</v>
      </c>
      <c r="B8" s="19">
        <f>SUM(B3:B7)</f>
        <v>72064100.950000003</v>
      </c>
      <c r="C8" s="19">
        <f>SUM(C3:C7)</f>
        <v>72603</v>
      </c>
      <c r="D8" s="18"/>
      <c r="E8" s="14">
        <f>SUM(E3:E7)</f>
        <v>46376175.146499999</v>
      </c>
      <c r="F8" s="14">
        <f>SUM(F4,F7)</f>
        <v>46376175.146499999</v>
      </c>
      <c r="G8" s="1"/>
      <c r="H8" s="1"/>
      <c r="I8" s="1"/>
    </row>
    <row r="9" spans="1:9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15" x14ac:dyDescent="0.25">
      <c r="A10" s="2" t="s">
        <v>14</v>
      </c>
      <c r="B10" s="20">
        <v>2018</v>
      </c>
      <c r="C10" s="20" t="s">
        <v>15</v>
      </c>
      <c r="D10" s="21"/>
      <c r="E10" s="22"/>
      <c r="F10" s="23"/>
      <c r="G10" s="1"/>
      <c r="H10" s="1"/>
      <c r="I10" s="1"/>
    </row>
    <row r="11" spans="1:9" ht="15" x14ac:dyDescent="0.25">
      <c r="A11" s="24" t="s">
        <v>16</v>
      </c>
      <c r="B11" s="25" t="s">
        <v>17</v>
      </c>
      <c r="C11" s="25" t="s">
        <v>18</v>
      </c>
      <c r="D11" s="26">
        <v>2018</v>
      </c>
      <c r="E11" s="26"/>
      <c r="F11" s="26"/>
      <c r="G11" s="1"/>
      <c r="H11" s="1"/>
      <c r="I11" s="1"/>
    </row>
    <row r="12" spans="1:9" ht="15" x14ac:dyDescent="0.25">
      <c r="A12" s="24" t="s">
        <v>19</v>
      </c>
      <c r="B12" s="25"/>
      <c r="C12" s="25"/>
      <c r="D12" s="27"/>
      <c r="E12" s="27"/>
      <c r="F12" s="27"/>
      <c r="G12" s="1"/>
      <c r="H12" s="1"/>
      <c r="I12" s="1"/>
    </row>
    <row r="13" spans="1:9" x14ac:dyDescent="0.2">
      <c r="A13" s="15" t="s">
        <v>20</v>
      </c>
      <c r="B13" s="7">
        <f>F4*0.18</f>
        <v>7761247.8048</v>
      </c>
      <c r="C13" s="6">
        <v>1.0891999999999999</v>
      </c>
      <c r="D13" s="7">
        <f>SUM(B13*C13)</f>
        <v>8453551.1089881603</v>
      </c>
      <c r="E13" s="6">
        <v>0.13200000000000001</v>
      </c>
      <c r="F13" s="28">
        <f>SUM(D13*E13)</f>
        <v>1115868.7463864372</v>
      </c>
      <c r="G13" s="1"/>
      <c r="H13" s="1" t="s">
        <v>21</v>
      </c>
      <c r="I13" s="1"/>
    </row>
    <row r="14" spans="1:9" x14ac:dyDescent="0.2">
      <c r="A14" s="15" t="s">
        <v>22</v>
      </c>
      <c r="B14" s="11">
        <f>F4*0.18</f>
        <v>7761247.8048</v>
      </c>
      <c r="C14" s="6">
        <v>1.0891999999999999</v>
      </c>
      <c r="D14" s="11">
        <f>SUM(B14*C14)</f>
        <v>8453551.1089881603</v>
      </c>
      <c r="E14" s="6">
        <v>9.5000000000000001E-2</v>
      </c>
      <c r="F14" s="29">
        <f>SUM(D14*E14)</f>
        <v>803087.3553538752</v>
      </c>
      <c r="G14" s="1"/>
      <c r="H14" s="1"/>
      <c r="I14" s="1"/>
    </row>
    <row r="15" spans="1:9" x14ac:dyDescent="0.2">
      <c r="A15" s="15" t="s">
        <v>23</v>
      </c>
      <c r="B15" s="11">
        <f>F4*0.64</f>
        <v>27595547.750399999</v>
      </c>
      <c r="C15" s="6">
        <v>1.0891999999999999</v>
      </c>
      <c r="D15" s="11">
        <f>SUM(B15*C15)</f>
        <v>30057070.609735679</v>
      </c>
      <c r="E15" s="6">
        <v>6.5000000000000002E-2</v>
      </c>
      <c r="F15" s="29">
        <f>SUM(D15*E15)</f>
        <v>1953709.5896328192</v>
      </c>
      <c r="G15" s="1"/>
      <c r="H15" s="1"/>
      <c r="I15" s="1"/>
    </row>
    <row r="16" spans="1:9" x14ac:dyDescent="0.2">
      <c r="A16" s="30" t="s">
        <v>24</v>
      </c>
      <c r="B16" s="11"/>
      <c r="C16" s="6"/>
      <c r="D16" s="11"/>
      <c r="E16" s="6"/>
      <c r="F16" s="29"/>
      <c r="G16" s="1"/>
      <c r="H16" s="1"/>
      <c r="I16" s="1"/>
    </row>
    <row r="17" spans="1:9" x14ac:dyDescent="0.2">
      <c r="A17" s="15" t="s">
        <v>25</v>
      </c>
      <c r="B17" s="11">
        <f>750*17*12</f>
        <v>153000</v>
      </c>
      <c r="C17" s="6">
        <v>1.0891999999999999</v>
      </c>
      <c r="D17" s="11">
        <f>SUM(B17*C17)</f>
        <v>166647.6</v>
      </c>
      <c r="E17" s="6">
        <v>7.6999999999999999E-2</v>
      </c>
      <c r="F17" s="29">
        <f>SUM(D17*E17)</f>
        <v>12831.8652</v>
      </c>
      <c r="G17" s="1"/>
      <c r="H17" s="1"/>
      <c r="I17" s="1"/>
    </row>
    <row r="18" spans="1:9" x14ac:dyDescent="0.2">
      <c r="A18" s="15" t="s">
        <v>26</v>
      </c>
      <c r="B18" s="11">
        <f>SUM(F7-B17)</f>
        <v>3105131.7864999999</v>
      </c>
      <c r="C18" s="6">
        <v>1.0891999999999999</v>
      </c>
      <c r="D18" s="11">
        <f>SUM(B18*C18)</f>
        <v>3382109.5418558</v>
      </c>
      <c r="E18" s="6">
        <v>0.09</v>
      </c>
      <c r="F18" s="29">
        <f>SUM(D18*E18)</f>
        <v>304389.85876702197</v>
      </c>
      <c r="G18" s="1"/>
      <c r="H18" s="1"/>
      <c r="I18" s="1"/>
    </row>
    <row r="19" spans="1:9" x14ac:dyDescent="0.2">
      <c r="A19" s="10"/>
      <c r="B19" s="14"/>
      <c r="C19" s="6"/>
      <c r="D19" s="11"/>
      <c r="E19" s="6"/>
      <c r="F19" s="29"/>
      <c r="G19" s="1"/>
      <c r="H19" s="1"/>
      <c r="I19" s="1"/>
    </row>
    <row r="20" spans="1:9" ht="15" x14ac:dyDescent="0.25">
      <c r="A20" s="24" t="s">
        <v>13</v>
      </c>
      <c r="B20" s="31">
        <f>SUM(B13:B19)</f>
        <v>46376175.146499999</v>
      </c>
      <c r="C20" s="24"/>
      <c r="D20" s="31">
        <f>SUM(D13:D19)</f>
        <v>50512929.969567798</v>
      </c>
      <c r="E20" s="24"/>
      <c r="F20" s="32">
        <f>SUM(F13:F19)</f>
        <v>4189887.415340153</v>
      </c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ht="15" x14ac:dyDescent="0.25">
      <c r="A22" s="2" t="s">
        <v>27</v>
      </c>
      <c r="B22" s="20">
        <v>2018</v>
      </c>
      <c r="C22" s="20" t="s">
        <v>15</v>
      </c>
      <c r="D22" s="21"/>
      <c r="E22" s="22"/>
      <c r="F22" s="23"/>
      <c r="G22" s="1"/>
      <c r="H22" s="1"/>
      <c r="I22" s="1"/>
    </row>
    <row r="23" spans="1:9" ht="15" x14ac:dyDescent="0.25">
      <c r="A23" s="24" t="s">
        <v>28</v>
      </c>
      <c r="B23" s="25" t="s">
        <v>17</v>
      </c>
      <c r="C23" s="25" t="s">
        <v>18</v>
      </c>
      <c r="D23" s="26">
        <v>2018</v>
      </c>
      <c r="E23" s="26"/>
      <c r="F23" s="26"/>
      <c r="G23" s="1"/>
      <c r="H23" s="1"/>
      <c r="I23" s="1"/>
    </row>
    <row r="24" spans="1:9" x14ac:dyDescent="0.2">
      <c r="A24" s="10" t="s">
        <v>5</v>
      </c>
      <c r="B24" s="7">
        <f>SUM(B3-E3)</f>
        <v>658374.92000000179</v>
      </c>
      <c r="C24" s="6">
        <v>1.0891999999999999</v>
      </c>
      <c r="D24" s="7">
        <f>SUM(B24*C24)</f>
        <v>717101.96286400186</v>
      </c>
      <c r="E24" s="6">
        <v>8.2000000000000003E-2</v>
      </c>
      <c r="F24" s="28">
        <f>SUM(D24*E24)</f>
        <v>58802.360954848155</v>
      </c>
      <c r="G24" s="1"/>
      <c r="H24" s="1"/>
      <c r="I24" s="1"/>
    </row>
    <row r="25" spans="1:9" x14ac:dyDescent="0.2">
      <c r="A25" s="10" t="s">
        <v>7</v>
      </c>
      <c r="B25" s="11">
        <f>SUM(B4-E4)</f>
        <v>1073835.7199999988</v>
      </c>
      <c r="C25" s="6">
        <v>1.0891999999999999</v>
      </c>
      <c r="D25" s="11">
        <f>SUM(B25*C25)</f>
        <v>1169621.8662239986</v>
      </c>
      <c r="E25" s="6">
        <v>8.2000000000000003E-2</v>
      </c>
      <c r="F25" s="29">
        <f>SUM(D25*E25)</f>
        <v>95908.993030367885</v>
      </c>
      <c r="G25" s="1"/>
      <c r="H25" s="1"/>
      <c r="I25" s="1"/>
    </row>
    <row r="26" spans="1:9" x14ac:dyDescent="0.2">
      <c r="A26" s="10" t="s">
        <v>8</v>
      </c>
      <c r="B26" s="11">
        <f>SUM(B5-E5)</f>
        <v>23815660</v>
      </c>
      <c r="C26" s="6">
        <v>1.0891999999999999</v>
      </c>
      <c r="D26" s="11">
        <f>SUM(B26*C26)</f>
        <v>25940016.871999998</v>
      </c>
      <c r="E26" s="6">
        <v>8.2000000000000003E-2</v>
      </c>
      <c r="F26" s="29">
        <f>SUM(D26*E26)</f>
        <v>2127081.383504</v>
      </c>
      <c r="G26" s="1"/>
      <c r="H26" s="1"/>
      <c r="I26" s="1"/>
    </row>
    <row r="27" spans="1:9" x14ac:dyDescent="0.2">
      <c r="A27" s="10" t="s">
        <v>9</v>
      </c>
      <c r="B27" s="11">
        <f>SUM(B6-E6)</f>
        <v>140055.16350000002</v>
      </c>
      <c r="C27" s="6">
        <v>1.0891999999999999</v>
      </c>
      <c r="D27" s="11">
        <f>SUM(B27*C27)</f>
        <v>152548.08408420003</v>
      </c>
      <c r="E27" s="6">
        <v>8.2000000000000003E-2</v>
      </c>
      <c r="F27" s="29">
        <f>SUM(D27*E27)</f>
        <v>12508.942894904403</v>
      </c>
      <c r="G27" s="1"/>
      <c r="H27" s="1"/>
      <c r="I27" s="1"/>
    </row>
    <row r="28" spans="1:9" x14ac:dyDescent="0.2">
      <c r="A28" s="10" t="s">
        <v>12</v>
      </c>
      <c r="B28" s="11">
        <f>SUM(B7-B19)</f>
        <v>0</v>
      </c>
      <c r="C28" s="6">
        <v>1.0891999999999999</v>
      </c>
      <c r="D28" s="11">
        <f>SUM(B28*C28)</f>
        <v>0</v>
      </c>
      <c r="E28" s="6">
        <v>8.2000000000000003E-2</v>
      </c>
      <c r="F28" s="29">
        <f>SUM(D28*E28)</f>
        <v>0</v>
      </c>
      <c r="G28" s="1"/>
      <c r="H28" s="1"/>
      <c r="I28" s="1"/>
    </row>
    <row r="29" spans="1:9" ht="15" x14ac:dyDescent="0.25">
      <c r="A29" s="24" t="s">
        <v>13</v>
      </c>
      <c r="B29" s="31">
        <f>SUM(B24:B28)</f>
        <v>25687925.8035</v>
      </c>
      <c r="C29" s="24"/>
      <c r="D29" s="31">
        <f>SUM(D24:D28)</f>
        <v>27979288.785172198</v>
      </c>
      <c r="E29" s="24"/>
      <c r="F29" s="32">
        <f>SUM(F24:F28)</f>
        <v>2294301.6803841204</v>
      </c>
      <c r="G29" s="1"/>
      <c r="H29" s="1"/>
      <c r="I29" s="33">
        <f>SUM(F20,F29)</f>
        <v>6484189.0957242735</v>
      </c>
    </row>
    <row r="31" spans="1:9" ht="15" x14ac:dyDescent="0.25">
      <c r="A31" s="34" t="s">
        <v>29</v>
      </c>
      <c r="B31" s="35"/>
      <c r="C31" s="35" t="s">
        <v>30</v>
      </c>
      <c r="D31" s="36"/>
      <c r="E31" s="37"/>
      <c r="F31" s="38"/>
    </row>
    <row r="32" spans="1:9" ht="15" x14ac:dyDescent="0.25">
      <c r="A32" s="39" t="s">
        <v>16</v>
      </c>
      <c r="B32" s="40"/>
      <c r="C32" s="40" t="s">
        <v>31</v>
      </c>
      <c r="D32" s="41"/>
      <c r="E32" s="41">
        <v>2017</v>
      </c>
      <c r="F32" s="41">
        <v>2018</v>
      </c>
    </row>
    <row r="33" spans="1:7" x14ac:dyDescent="0.2">
      <c r="A33" s="42" t="s">
        <v>5</v>
      </c>
      <c r="B33" s="43"/>
      <c r="C33" s="44" t="s">
        <v>1</v>
      </c>
      <c r="D33" s="43">
        <f>SUM(B3*1.0892)</f>
        <v>35855098.143199995</v>
      </c>
      <c r="E33" s="45">
        <v>6.4000000000000003E-3</v>
      </c>
      <c r="F33" s="45">
        <v>6.4000000000000003E-3</v>
      </c>
      <c r="G33" s="46">
        <f>SUM(D33*E33*0.33)+(D33*F33*0.67)</f>
        <v>229472.62811648002</v>
      </c>
    </row>
    <row r="34" spans="1:7" x14ac:dyDescent="0.2">
      <c r="A34" s="42" t="s">
        <v>7</v>
      </c>
      <c r="B34" s="47"/>
      <c r="C34" s="48" t="s">
        <v>1</v>
      </c>
      <c r="D34" s="47">
        <f>SUM(B4*1.0892)</f>
        <v>12995798.513599999</v>
      </c>
      <c r="E34" s="42">
        <v>5.7000000000000002E-3</v>
      </c>
      <c r="F34" s="42">
        <v>5.7000000000000002E-3</v>
      </c>
      <c r="G34" s="49">
        <f>SUM(D34*E34*0.33)+(D34*F34*0.67)</f>
        <v>74076.051527520001</v>
      </c>
    </row>
    <row r="35" spans="1:7" x14ac:dyDescent="0.2">
      <c r="A35" s="42" t="s">
        <v>8</v>
      </c>
      <c r="B35" s="47"/>
      <c r="C35" s="48" t="s">
        <v>2</v>
      </c>
      <c r="D35" s="47">
        <f>C5</f>
        <v>72183</v>
      </c>
      <c r="E35" s="42">
        <v>2.3127</v>
      </c>
      <c r="F35" s="42">
        <v>2.3180000000000001</v>
      </c>
      <c r="G35" s="49">
        <f>SUM(D35*E35*0.33)+(D35*F35*0.67)</f>
        <v>167193.94593300001</v>
      </c>
    </row>
    <row r="36" spans="1:7" x14ac:dyDescent="0.2">
      <c r="A36" s="42" t="s">
        <v>9</v>
      </c>
      <c r="B36" s="47"/>
      <c r="C36" s="48" t="s">
        <v>2</v>
      </c>
      <c r="D36" s="47">
        <f>C6</f>
        <v>420</v>
      </c>
      <c r="E36" s="42">
        <v>1.7442</v>
      </c>
      <c r="F36" s="42">
        <v>1.7482</v>
      </c>
      <c r="G36" s="49">
        <f>SUM(D36*E36*0.33)+(D36*F36*0.67)</f>
        <v>733.68960000000004</v>
      </c>
    </row>
    <row r="37" spans="1:7" x14ac:dyDescent="0.2">
      <c r="A37" s="42" t="s">
        <v>12</v>
      </c>
      <c r="B37" s="47"/>
      <c r="C37" s="48" t="s">
        <v>1</v>
      </c>
      <c r="D37" s="47">
        <f>SUM(B7*1.0897)</f>
        <v>0</v>
      </c>
      <c r="E37" s="50">
        <v>6.1000000000000004E-3</v>
      </c>
      <c r="F37" s="50"/>
      <c r="G37" s="51">
        <f>SUM(D37*E37*0.33)+(D37*F37*0.67)</f>
        <v>0</v>
      </c>
    </row>
    <row r="38" spans="1:7" ht="15" x14ac:dyDescent="0.25">
      <c r="A38" s="39" t="s">
        <v>13</v>
      </c>
      <c r="B38" s="52"/>
      <c r="C38" s="39"/>
      <c r="D38" s="52"/>
      <c r="E38" s="39"/>
      <c r="F38" s="39"/>
      <c r="G38" s="53">
        <f>SUM(G33:G37)</f>
        <v>471476.31517700001</v>
      </c>
    </row>
    <row r="40" spans="1:7" ht="15" x14ac:dyDescent="0.25">
      <c r="A40" s="34" t="s">
        <v>32</v>
      </c>
      <c r="B40" s="35"/>
      <c r="C40" s="35" t="s">
        <v>30</v>
      </c>
      <c r="D40" s="36"/>
      <c r="E40" s="37"/>
      <c r="F40" s="38"/>
    </row>
    <row r="41" spans="1:7" ht="15" x14ac:dyDescent="0.25">
      <c r="A41" s="39" t="s">
        <v>16</v>
      </c>
      <c r="B41" s="40"/>
      <c r="C41" s="40" t="s">
        <v>31</v>
      </c>
      <c r="D41" s="41"/>
      <c r="E41" s="41">
        <v>2017</v>
      </c>
      <c r="F41" s="41">
        <v>2018</v>
      </c>
    </row>
    <row r="42" spans="1:7" x14ac:dyDescent="0.2">
      <c r="A42" s="42" t="s">
        <v>5</v>
      </c>
      <c r="B42" s="43"/>
      <c r="C42" s="44" t="s">
        <v>1</v>
      </c>
      <c r="D42" s="43">
        <f>D33</f>
        <v>35855098.143199995</v>
      </c>
      <c r="E42" s="45">
        <v>1.6999999999999999E-3</v>
      </c>
      <c r="F42" s="45">
        <v>1.6999999999999999E-3</v>
      </c>
      <c r="G42" s="46">
        <f>SUM(D42*E42*0.33)+(D42*F42*0.67)</f>
        <v>60953.666843439991</v>
      </c>
    </row>
    <row r="43" spans="1:7" x14ac:dyDescent="0.2">
      <c r="A43" s="42" t="s">
        <v>7</v>
      </c>
      <c r="B43" s="47"/>
      <c r="C43" s="48" t="s">
        <v>1</v>
      </c>
      <c r="D43" s="47">
        <f>D34</f>
        <v>12995798.513599999</v>
      </c>
      <c r="E43" s="42">
        <v>1.1999999999999999E-3</v>
      </c>
      <c r="F43" s="42">
        <v>1.1999999999999999E-3</v>
      </c>
      <c r="G43" s="49">
        <f>SUM(D43*E43*0.33)+(D43*F43*0.67)</f>
        <v>15594.958216319999</v>
      </c>
    </row>
    <row r="44" spans="1:7" x14ac:dyDescent="0.2">
      <c r="A44" s="42" t="s">
        <v>8</v>
      </c>
      <c r="B44" s="47"/>
      <c r="C44" s="48" t="s">
        <v>2</v>
      </c>
      <c r="D44" s="47">
        <f>D35</f>
        <v>72183</v>
      </c>
      <c r="E44" s="42">
        <v>0.54290000000000005</v>
      </c>
      <c r="F44" s="42">
        <v>0.54620000000000002</v>
      </c>
      <c r="G44" s="49">
        <f>SUM(D44*E44*0.33)+(D44*F44*0.67)</f>
        <v>39347.747313</v>
      </c>
    </row>
    <row r="45" spans="1:7" x14ac:dyDescent="0.2">
      <c r="A45" s="42" t="s">
        <v>9</v>
      </c>
      <c r="B45" s="47"/>
      <c r="C45" s="48" t="s">
        <v>2</v>
      </c>
      <c r="D45" s="47">
        <f>D36</f>
        <v>420</v>
      </c>
      <c r="E45" s="42">
        <v>0.41980000000000001</v>
      </c>
      <c r="F45" s="42">
        <v>0.4224</v>
      </c>
      <c r="G45" s="49">
        <f>SUM(D45*E45*0.33)+(D45*F45*0.67)</f>
        <v>177.04764</v>
      </c>
    </row>
    <row r="46" spans="1:7" x14ac:dyDescent="0.2">
      <c r="A46" s="42" t="s">
        <v>12</v>
      </c>
      <c r="B46" s="47"/>
      <c r="C46" s="48" t="s">
        <v>1</v>
      </c>
      <c r="D46" s="47">
        <f>D37</f>
        <v>0</v>
      </c>
      <c r="E46" s="50">
        <v>1.1999999999999999E-3</v>
      </c>
      <c r="F46" s="50">
        <v>0</v>
      </c>
      <c r="G46" s="49">
        <f>SUM(D46*E46*0.33)+(D46*F46*0.67)</f>
        <v>0</v>
      </c>
    </row>
    <row r="47" spans="1:7" ht="15" x14ac:dyDescent="0.25">
      <c r="A47" s="39" t="s">
        <v>13</v>
      </c>
      <c r="B47" s="52"/>
      <c r="C47" s="39"/>
      <c r="D47" s="52"/>
      <c r="E47" s="39"/>
      <c r="F47" s="39"/>
      <c r="G47" s="53">
        <f>SUM(G42:G46)</f>
        <v>116073.42001275999</v>
      </c>
    </row>
    <row r="49" spans="1:6" ht="15" x14ac:dyDescent="0.25">
      <c r="A49" s="34" t="s">
        <v>33</v>
      </c>
      <c r="B49" s="35"/>
      <c r="C49" s="35" t="s">
        <v>30</v>
      </c>
      <c r="D49" s="36"/>
      <c r="E49" s="37"/>
      <c r="F49" s="38"/>
    </row>
    <row r="50" spans="1:6" ht="15" x14ac:dyDescent="0.25">
      <c r="A50" s="39" t="s">
        <v>16</v>
      </c>
      <c r="B50" s="40"/>
      <c r="C50" s="40" t="s">
        <v>31</v>
      </c>
      <c r="D50" s="41">
        <v>2018</v>
      </c>
      <c r="E50" s="41"/>
      <c r="F50" s="41"/>
    </row>
    <row r="51" spans="1:6" x14ac:dyDescent="0.2">
      <c r="A51" s="42" t="s">
        <v>5</v>
      </c>
      <c r="B51" s="43"/>
      <c r="C51" s="44" t="s">
        <v>1</v>
      </c>
      <c r="D51" s="43">
        <f>D42</f>
        <v>35855098.143199995</v>
      </c>
      <c r="E51" s="45">
        <v>3.5999999999999999E-3</v>
      </c>
      <c r="F51" s="46">
        <f>SUM(D51*E51)</f>
        <v>129078.35331551998</v>
      </c>
    </row>
    <row r="52" spans="1:6" x14ac:dyDescent="0.2">
      <c r="A52" s="42" t="s">
        <v>7</v>
      </c>
      <c r="B52" s="47"/>
      <c r="C52" s="48" t="s">
        <v>1</v>
      </c>
      <c r="D52" s="47">
        <f>D43</f>
        <v>12995798.513599999</v>
      </c>
      <c r="E52" s="42">
        <v>3.5999999999999999E-3</v>
      </c>
      <c r="F52" s="49">
        <f>SUM(D52*E52)</f>
        <v>46784.874648959994</v>
      </c>
    </row>
    <row r="53" spans="1:6" x14ac:dyDescent="0.2">
      <c r="A53" s="42" t="s">
        <v>8</v>
      </c>
      <c r="B53" s="47"/>
      <c r="C53" s="48" t="s">
        <v>1</v>
      </c>
      <c r="D53" s="47">
        <f>SUM(B5*1.0892)</f>
        <v>29477291.899999999</v>
      </c>
      <c r="E53" s="42">
        <v>3.5999999999999999E-3</v>
      </c>
      <c r="F53" s="49">
        <f>SUM(D53*E53)</f>
        <v>106118.25083999999</v>
      </c>
    </row>
    <row r="54" spans="1:6" x14ac:dyDescent="0.2">
      <c r="A54" s="42" t="s">
        <v>9</v>
      </c>
      <c r="B54" s="47"/>
      <c r="C54" s="48" t="s">
        <v>1</v>
      </c>
      <c r="D54" s="47">
        <f>SUM(B6*1.0892)</f>
        <v>164030.19794000001</v>
      </c>
      <c r="E54" s="42">
        <v>3.5999999999999999E-3</v>
      </c>
      <c r="F54" s="49">
        <f>SUM(D54*E54)</f>
        <v>590.50871258400002</v>
      </c>
    </row>
    <row r="55" spans="1:6" x14ac:dyDescent="0.2">
      <c r="A55" s="42" t="s">
        <v>12</v>
      </c>
      <c r="B55" s="47"/>
      <c r="C55" s="48" t="s">
        <v>1</v>
      </c>
      <c r="D55" s="47">
        <f>D46</f>
        <v>0</v>
      </c>
      <c r="E55" s="50">
        <v>3.5999999999999999E-3</v>
      </c>
      <c r="F55" s="51">
        <f>SUM(D55*E55)</f>
        <v>0</v>
      </c>
    </row>
    <row r="56" spans="1:6" ht="15" x14ac:dyDescent="0.25">
      <c r="A56" s="39" t="s">
        <v>13</v>
      </c>
      <c r="B56" s="52"/>
      <c r="C56" s="39"/>
      <c r="D56" s="52"/>
      <c r="E56" s="39"/>
      <c r="F56" s="53">
        <f>SUM(F51:F55)</f>
        <v>282571.98751706391</v>
      </c>
    </row>
    <row r="58" spans="1:6" ht="15" x14ac:dyDescent="0.25">
      <c r="A58" s="34" t="s">
        <v>34</v>
      </c>
      <c r="B58" s="35"/>
      <c r="C58" s="35" t="s">
        <v>30</v>
      </c>
      <c r="D58" s="36"/>
      <c r="E58" s="37"/>
      <c r="F58" s="38"/>
    </row>
    <row r="59" spans="1:6" ht="15" x14ac:dyDescent="0.25">
      <c r="A59" s="39" t="s">
        <v>16</v>
      </c>
      <c r="B59" s="40"/>
      <c r="C59" s="40" t="s">
        <v>31</v>
      </c>
      <c r="D59" s="41">
        <v>2018</v>
      </c>
      <c r="E59" s="41"/>
      <c r="F59" s="41"/>
    </row>
    <row r="60" spans="1:6" x14ac:dyDescent="0.2">
      <c r="A60" s="42" t="s">
        <v>5</v>
      </c>
      <c r="B60" s="43"/>
      <c r="C60" s="44" t="s">
        <v>1</v>
      </c>
      <c r="D60" s="43">
        <f>D51</f>
        <v>35855098.143199995</v>
      </c>
      <c r="E60" s="45">
        <v>2.9999999999999997E-4</v>
      </c>
      <c r="F60" s="46">
        <f>SUM(D60*E60)</f>
        <v>10756.529442959998</v>
      </c>
    </row>
    <row r="61" spans="1:6" x14ac:dyDescent="0.2">
      <c r="A61" s="42" t="s">
        <v>7</v>
      </c>
      <c r="B61" s="47"/>
      <c r="C61" s="48" t="s">
        <v>1</v>
      </c>
      <c r="D61" s="47">
        <f>D52</f>
        <v>12995798.513599999</v>
      </c>
      <c r="E61" s="45">
        <v>2.9999999999999997E-4</v>
      </c>
      <c r="F61" s="49">
        <f>SUM(D61*E61)</f>
        <v>3898.7395540799994</v>
      </c>
    </row>
    <row r="62" spans="1:6" x14ac:dyDescent="0.2">
      <c r="A62" s="42" t="s">
        <v>8</v>
      </c>
      <c r="B62" s="47"/>
      <c r="C62" s="48" t="s">
        <v>1</v>
      </c>
      <c r="D62" s="47">
        <f>D53</f>
        <v>29477291.899999999</v>
      </c>
      <c r="E62" s="45">
        <v>2.9999999999999997E-4</v>
      </c>
      <c r="F62" s="49">
        <f>SUM(D62*E62)</f>
        <v>8843.1875699999982</v>
      </c>
    </row>
    <row r="63" spans="1:6" x14ac:dyDescent="0.2">
      <c r="A63" s="42" t="s">
        <v>9</v>
      </c>
      <c r="B63" s="47"/>
      <c r="C63" s="48" t="s">
        <v>1</v>
      </c>
      <c r="D63" s="47">
        <f>D54</f>
        <v>164030.19794000001</v>
      </c>
      <c r="E63" s="45">
        <v>2.9999999999999997E-4</v>
      </c>
      <c r="F63" s="49">
        <f>SUM(D63*E63)</f>
        <v>49.209059382</v>
      </c>
    </row>
    <row r="64" spans="1:6" x14ac:dyDescent="0.2">
      <c r="A64" s="42" t="s">
        <v>12</v>
      </c>
      <c r="B64" s="47"/>
      <c r="C64" s="48" t="s">
        <v>1</v>
      </c>
      <c r="D64" s="47">
        <f>D55</f>
        <v>0</v>
      </c>
      <c r="E64" s="45">
        <v>2.9999999999999997E-4</v>
      </c>
      <c r="F64" s="49">
        <f>SUM(D64*E64)</f>
        <v>0</v>
      </c>
    </row>
    <row r="65" spans="1:6" ht="15" x14ac:dyDescent="0.25">
      <c r="A65" s="39" t="s">
        <v>13</v>
      </c>
      <c r="B65" s="52"/>
      <c r="C65" s="39"/>
      <c r="D65" s="52"/>
      <c r="E65" s="39"/>
      <c r="F65" s="53">
        <f>SUM(F60:F64)</f>
        <v>23547.665626421996</v>
      </c>
    </row>
    <row r="67" spans="1:6" ht="15" x14ac:dyDescent="0.25">
      <c r="A67" s="34" t="s">
        <v>35</v>
      </c>
      <c r="B67" s="45"/>
      <c r="C67" s="45"/>
      <c r="D67" s="45"/>
      <c r="E67" s="45"/>
      <c r="F67" s="45"/>
    </row>
    <row r="68" spans="1:6" x14ac:dyDescent="0.2">
      <c r="A68" s="42" t="s">
        <v>36</v>
      </c>
      <c r="B68" s="42">
        <v>2</v>
      </c>
      <c r="C68" s="42"/>
      <c r="D68" s="42"/>
      <c r="E68" s="42"/>
      <c r="F68" s="42"/>
    </row>
    <row r="69" spans="1:6" x14ac:dyDescent="0.2">
      <c r="A69" s="42" t="s">
        <v>37</v>
      </c>
      <c r="B69" s="42">
        <v>2</v>
      </c>
      <c r="C69" s="42"/>
      <c r="D69" s="42"/>
      <c r="E69" s="42"/>
      <c r="F69" s="42"/>
    </row>
    <row r="70" spans="1:6" ht="25.5" x14ac:dyDescent="0.2">
      <c r="A70" s="54" t="s">
        <v>38</v>
      </c>
      <c r="B70" s="55">
        <v>161234</v>
      </c>
      <c r="C70" s="50"/>
      <c r="D70" s="50"/>
      <c r="E70" s="50"/>
      <c r="F70" s="50"/>
    </row>
    <row r="71" spans="1:6" x14ac:dyDescent="0.2">
      <c r="A71" s="42"/>
      <c r="B71" s="42"/>
      <c r="C71" s="42"/>
      <c r="D71" s="42"/>
      <c r="E71" s="42"/>
      <c r="F71" s="42"/>
    </row>
    <row r="72" spans="1:6" ht="15" x14ac:dyDescent="0.25">
      <c r="A72" s="56" t="s">
        <v>39</v>
      </c>
      <c r="B72" s="42"/>
      <c r="C72" s="42"/>
      <c r="D72" s="56" t="s">
        <v>40</v>
      </c>
      <c r="E72" s="56" t="s">
        <v>41</v>
      </c>
      <c r="F72" s="42"/>
    </row>
    <row r="73" spans="1:6" ht="15" x14ac:dyDescent="0.25">
      <c r="A73" s="56" t="s">
        <v>42</v>
      </c>
      <c r="B73" s="57">
        <v>492.55</v>
      </c>
      <c r="C73" s="42" t="s">
        <v>43</v>
      </c>
      <c r="D73" s="47">
        <v>2</v>
      </c>
      <c r="E73" s="42">
        <v>12</v>
      </c>
      <c r="F73" s="49">
        <f>SUM(B73*D73*E73)</f>
        <v>11821.2</v>
      </c>
    </row>
    <row r="74" spans="1:6" ht="15" x14ac:dyDescent="0.25">
      <c r="A74" s="56" t="s">
        <v>44</v>
      </c>
      <c r="B74" s="57">
        <v>764.01</v>
      </c>
      <c r="C74" s="42" t="s">
        <v>45</v>
      </c>
      <c r="D74" s="47">
        <v>2</v>
      </c>
      <c r="E74" s="42">
        <v>12</v>
      </c>
      <c r="F74" s="49">
        <f>SUM(B74*D74*E74)</f>
        <v>18336.239999999998</v>
      </c>
    </row>
    <row r="75" spans="1:6" ht="45" x14ac:dyDescent="0.25">
      <c r="A75" s="58" t="s">
        <v>46</v>
      </c>
      <c r="B75" s="59">
        <v>1.8088</v>
      </c>
      <c r="C75" s="42" t="s">
        <v>47</v>
      </c>
      <c r="D75" s="47">
        <v>161234</v>
      </c>
      <c r="E75" s="42"/>
      <c r="F75" s="49">
        <f>SUM(B75*D75)</f>
        <v>291640.05920000002</v>
      </c>
    </row>
    <row r="76" spans="1:6" ht="15" x14ac:dyDescent="0.25">
      <c r="A76" s="39" t="s">
        <v>48</v>
      </c>
      <c r="B76" s="39"/>
      <c r="C76" s="39"/>
      <c r="D76" s="39"/>
      <c r="E76" s="39"/>
      <c r="F76" s="53">
        <f>SUM(F73:F75)</f>
        <v>321797.49920000002</v>
      </c>
    </row>
    <row r="77" spans="1:6" ht="27.75" customHeight="1" x14ac:dyDescent="0.2">
      <c r="A77" s="79" t="s">
        <v>49</v>
      </c>
      <c r="B77" s="80"/>
      <c r="C77" s="80"/>
      <c r="D77" s="80"/>
      <c r="E77" s="80"/>
      <c r="F77" s="81"/>
    </row>
    <row r="78" spans="1:6" x14ac:dyDescent="0.2">
      <c r="A78" s="60"/>
      <c r="B78" s="61">
        <v>2018</v>
      </c>
      <c r="C78" s="62"/>
      <c r="D78" s="62"/>
      <c r="E78" s="62"/>
      <c r="F78" s="62"/>
    </row>
    <row r="79" spans="1:6" x14ac:dyDescent="0.2">
      <c r="A79" s="63" t="s">
        <v>50</v>
      </c>
      <c r="B79" s="46">
        <f>I29</f>
        <v>6484189.0957242735</v>
      </c>
    </row>
    <row r="80" spans="1:6" x14ac:dyDescent="0.2">
      <c r="A80" s="64" t="s">
        <v>51</v>
      </c>
      <c r="B80" s="49">
        <f>F56</f>
        <v>282571.98751706391</v>
      </c>
    </row>
    <row r="81" spans="1:6" x14ac:dyDescent="0.2">
      <c r="A81" s="64" t="s">
        <v>52</v>
      </c>
      <c r="B81" s="49">
        <f>G38</f>
        <v>471476.31517700001</v>
      </c>
    </row>
    <row r="82" spans="1:6" x14ac:dyDescent="0.2">
      <c r="A82" s="64" t="s">
        <v>53</v>
      </c>
      <c r="B82" s="49">
        <f>G47</f>
        <v>116073.42001275999</v>
      </c>
    </row>
    <row r="83" spans="1:6" x14ac:dyDescent="0.2">
      <c r="A83" s="64" t="s">
        <v>54</v>
      </c>
      <c r="B83" s="49">
        <f>F65</f>
        <v>23547.665626421996</v>
      </c>
    </row>
    <row r="84" spans="1:6" x14ac:dyDescent="0.2">
      <c r="A84" s="65" t="s">
        <v>55</v>
      </c>
      <c r="B84" s="51">
        <f>F76</f>
        <v>321797.49920000002</v>
      </c>
    </row>
    <row r="85" spans="1:6" ht="15" x14ac:dyDescent="0.25">
      <c r="A85" s="66" t="s">
        <v>56</v>
      </c>
      <c r="B85" s="67">
        <f>SUM(B79:B84)</f>
        <v>7699655.9832575191</v>
      </c>
    </row>
    <row r="86" spans="1:6" x14ac:dyDescent="0.2">
      <c r="A86" s="68" t="s">
        <v>57</v>
      </c>
      <c r="B86" s="69">
        <v>25570</v>
      </c>
    </row>
    <row r="87" spans="1:6" ht="15" x14ac:dyDescent="0.25">
      <c r="A87" s="39" t="s">
        <v>58</v>
      </c>
      <c r="B87" s="53">
        <f>SUM(B85:B86)</f>
        <v>7725225.9832575191</v>
      </c>
    </row>
    <row r="90" spans="1:6" ht="15.75" x14ac:dyDescent="0.25">
      <c r="A90" s="70"/>
      <c r="B90" s="71"/>
      <c r="C90" s="71"/>
      <c r="D90" s="71"/>
      <c r="E90" s="71"/>
      <c r="F90" s="72"/>
    </row>
    <row r="91" spans="1:6" ht="15" x14ac:dyDescent="0.25">
      <c r="A91" s="56" t="s">
        <v>35</v>
      </c>
      <c r="B91" s="42"/>
      <c r="C91" s="42"/>
      <c r="D91" s="42"/>
      <c r="E91" s="42"/>
      <c r="F91" s="42"/>
    </row>
    <row r="92" spans="1:6" x14ac:dyDescent="0.2">
      <c r="A92" s="42" t="s">
        <v>36</v>
      </c>
      <c r="B92" s="42">
        <v>2</v>
      </c>
      <c r="C92" s="42"/>
      <c r="D92" s="42"/>
      <c r="E92" s="42"/>
      <c r="F92" s="42"/>
    </row>
    <row r="93" spans="1:6" x14ac:dyDescent="0.2">
      <c r="A93" s="42" t="s">
        <v>37</v>
      </c>
      <c r="B93" s="42">
        <v>2</v>
      </c>
      <c r="C93" s="42"/>
      <c r="D93" s="42"/>
      <c r="E93" s="42"/>
      <c r="F93" s="42"/>
    </row>
    <row r="94" spans="1:6" ht="25.5" x14ac:dyDescent="0.2">
      <c r="A94" s="73" t="s">
        <v>38</v>
      </c>
      <c r="B94" s="55">
        <v>161234</v>
      </c>
      <c r="C94" s="50"/>
      <c r="D94" s="50"/>
      <c r="E94" s="50"/>
      <c r="F94" s="50"/>
    </row>
    <row r="95" spans="1:6" x14ac:dyDescent="0.2">
      <c r="A95" s="42"/>
      <c r="B95" s="42"/>
      <c r="C95" s="42"/>
      <c r="D95" s="42"/>
      <c r="E95" s="42"/>
      <c r="F95" s="42"/>
    </row>
    <row r="96" spans="1:6" ht="15" x14ac:dyDescent="0.25">
      <c r="A96" s="56" t="s">
        <v>39</v>
      </c>
      <c r="B96" s="42"/>
      <c r="C96" s="42"/>
      <c r="D96" s="56" t="s">
        <v>40</v>
      </c>
      <c r="E96" s="56" t="s">
        <v>41</v>
      </c>
      <c r="F96" s="42"/>
    </row>
    <row r="97" spans="1:6" ht="15" x14ac:dyDescent="0.25">
      <c r="A97" s="56" t="s">
        <v>42</v>
      </c>
      <c r="B97" s="57">
        <v>492.55</v>
      </c>
      <c r="C97" s="42" t="s">
        <v>43</v>
      </c>
      <c r="D97" s="47">
        <v>2</v>
      </c>
      <c r="E97" s="42">
        <v>12</v>
      </c>
      <c r="F97" s="49">
        <f>SUM(B97*D97*E97)</f>
        <v>11821.2</v>
      </c>
    </row>
    <row r="98" spans="1:6" ht="15" x14ac:dyDescent="0.25">
      <c r="A98" s="56" t="s">
        <v>44</v>
      </c>
      <c r="B98" s="57">
        <v>764.01</v>
      </c>
      <c r="C98" s="42" t="s">
        <v>45</v>
      </c>
      <c r="D98" s="47">
        <v>2</v>
      </c>
      <c r="E98" s="42">
        <v>12</v>
      </c>
      <c r="F98" s="49">
        <f>SUM(B98*D98*E98)</f>
        <v>18336.239999999998</v>
      </c>
    </row>
    <row r="99" spans="1:6" ht="45" x14ac:dyDescent="0.25">
      <c r="A99" s="58" t="s">
        <v>46</v>
      </c>
      <c r="B99" s="59">
        <v>1.8088</v>
      </c>
      <c r="C99" s="42" t="s">
        <v>47</v>
      </c>
      <c r="D99" s="47">
        <v>161234</v>
      </c>
      <c r="E99" s="42"/>
      <c r="F99" s="49">
        <f>SUM(B99*D99)</f>
        <v>291640.05920000002</v>
      </c>
    </row>
    <row r="100" spans="1:6" ht="15" x14ac:dyDescent="0.25">
      <c r="A100" s="39" t="s">
        <v>48</v>
      </c>
      <c r="B100" s="39"/>
      <c r="C100" s="39"/>
      <c r="D100" s="39"/>
      <c r="E100" s="39"/>
      <c r="F100" s="53">
        <f>SUM(F97:F99)</f>
        <v>321797.49920000002</v>
      </c>
    </row>
    <row r="101" spans="1:6" x14ac:dyDescent="0.2">
      <c r="A101" s="74" t="s">
        <v>59</v>
      </c>
      <c r="B101" s="75"/>
      <c r="C101" s="75"/>
      <c r="D101" s="75"/>
      <c r="E101" s="75"/>
      <c r="F101" s="76"/>
    </row>
    <row r="102" spans="1:6" x14ac:dyDescent="0.2">
      <c r="A102" s="65" t="s">
        <v>60</v>
      </c>
      <c r="B102" s="77"/>
      <c r="C102" s="77"/>
      <c r="D102" s="77"/>
      <c r="E102" s="77"/>
      <c r="F102" s="78"/>
    </row>
  </sheetData>
  <mergeCells count="1">
    <mergeCell ref="A77:F77"/>
  </mergeCells>
  <pageMargins left="0.74803149606299213" right="0.74803149606299213" top="0.98425196850393704" bottom="0.98425196850393704" header="0.51181102362204722" footer="0.51181102362204722"/>
  <pageSetup scale="7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of Power Est</vt:lpstr>
      <vt:lpstr>'Cost of Power Est'!Print_Area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SLH-Deanne</dc:creator>
  <cp:lastModifiedBy>SLH-Deanne</cp:lastModifiedBy>
  <cp:lastPrinted>2018-01-03T16:31:54Z</cp:lastPrinted>
  <dcterms:created xsi:type="dcterms:W3CDTF">2017-12-12T20:23:17Z</dcterms:created>
  <dcterms:modified xsi:type="dcterms:W3CDTF">2018-01-03T17:27:06Z</dcterms:modified>
</cp:coreProperties>
</file>